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tabRatio="957"/>
  </bookViews>
  <sheets>
    <sheet name="zbirnik" sheetId="15" r:id="rId1"/>
    <sheet name="zbir_EUR_kg" sheetId="89" r:id="rId2"/>
    <sheet name="K_solataSn" sheetId="36" r:id="rId3"/>
    <sheet name="K_solataSf" sheetId="35" r:id="rId4"/>
    <sheet name="K_solataPf" sheetId="20" r:id="rId5"/>
    <sheet name="K_solataJf" sheetId="21" r:id="rId6"/>
    <sheet name="K_endivijaPf" sheetId="39" r:id="rId7"/>
    <sheet name="K_endivijaJf" sheetId="40" r:id="rId8"/>
    <sheet name="K_radičP12" sheetId="51" r:id="rId9"/>
    <sheet name="K_radičJ12" sheetId="87" r:id="rId10"/>
    <sheet name="K_zeljePPR" sheetId="6" r:id="rId11"/>
    <sheet name="K_zeljePP" sheetId="43" r:id="rId12"/>
    <sheet name="K_zeljePPz" sheetId="44" r:id="rId13"/>
    <sheet name="K_cvetača" sheetId="67" r:id="rId14"/>
    <sheet name="K_čebulaS1" sheetId="8" r:id="rId15"/>
    <sheet name="K_čebulaS2" sheetId="10" r:id="rId16"/>
    <sheet name="K_čebulaČ1" sheetId="18" r:id="rId17"/>
    <sheet name="K_čebulaČ2" sheetId="19" r:id="rId18"/>
    <sheet name="K_česen1" sheetId="111" r:id="rId19"/>
    <sheet name="K_krompirZ" sheetId="9" r:id="rId20"/>
    <sheet name="K_korenček" sheetId="53" r:id="rId21"/>
    <sheet name="K_fižolSn" sheetId="54" r:id="rId22"/>
    <sheet name="K_fižolSv" sheetId="55" r:id="rId23"/>
    <sheet name="K_kumareS" sheetId="2" r:id="rId24"/>
    <sheet name="K_paprikaZ" sheetId="56" r:id="rId25"/>
    <sheet name="K_paprikaZ1" sheetId="95" r:id="rId26"/>
    <sheet name="K_paprikaZ2" sheetId="96" r:id="rId27"/>
    <sheet name="K_paprikaZ3" sheetId="93" r:id="rId28"/>
    <sheet name="K_paprikaN1" sheetId="57" r:id="rId29"/>
    <sheet name="K_paprikaN2" sheetId="88" r:id="rId30"/>
    <sheet name="K_paradižnik" sheetId="58" r:id="rId31"/>
  </sheets>
  <definedNames>
    <definedName name="\x" localSheetId="13">#REF!</definedName>
    <definedName name="\x" localSheetId="18">#REF!</definedName>
    <definedName name="\x" localSheetId="7">#REF!</definedName>
    <definedName name="\x" localSheetId="6">#REF!</definedName>
    <definedName name="\x" localSheetId="21">#REF!</definedName>
    <definedName name="\x" localSheetId="22">#REF!</definedName>
    <definedName name="\x" localSheetId="20">#REF!</definedName>
    <definedName name="\x" localSheetId="28">#REF!</definedName>
    <definedName name="\x" localSheetId="29">#REF!</definedName>
    <definedName name="\x" localSheetId="24">#REF!</definedName>
    <definedName name="\x" localSheetId="25">#REF!</definedName>
    <definedName name="\x" localSheetId="26">#REF!</definedName>
    <definedName name="\x" localSheetId="27">#REF!</definedName>
    <definedName name="\x" localSheetId="30">#REF!</definedName>
    <definedName name="\x" localSheetId="9">#REF!</definedName>
    <definedName name="\x" localSheetId="8">#REF!</definedName>
    <definedName name="\x" localSheetId="3">#REF!</definedName>
    <definedName name="\x" localSheetId="2">#REF!</definedName>
    <definedName name="\x" localSheetId="11">#REF!</definedName>
    <definedName name="\x" localSheetId="12">#REF!</definedName>
    <definedName name="\x">#REF!</definedName>
    <definedName name="_xlnm._FilterDatabase" localSheetId="13" hidden="1">K_cvetača!$A$1:$H$113</definedName>
    <definedName name="_xlnm._FilterDatabase" localSheetId="16" hidden="1">K_čebulaČ1!$A$1:$H$113</definedName>
    <definedName name="_xlnm._FilterDatabase" localSheetId="17" hidden="1">K_čebulaČ2!$A$1:$H$113</definedName>
    <definedName name="_xlnm._FilterDatabase" localSheetId="14" hidden="1">K_čebulaS1!$A$1:$H$113</definedName>
    <definedName name="_xlnm._FilterDatabase" localSheetId="15" hidden="1">K_čebulaS2!$A$1:$H$113</definedName>
    <definedName name="_xlnm._FilterDatabase" localSheetId="18" hidden="1">K_česen1!$A$1:$H$113</definedName>
    <definedName name="_xlnm._FilterDatabase" localSheetId="7" hidden="1">K_endivijaJf!$A$1:$H$113</definedName>
    <definedName name="_xlnm._FilterDatabase" localSheetId="6" hidden="1">K_endivijaPf!$A$1:$H$113</definedName>
    <definedName name="_xlnm._FilterDatabase" localSheetId="21" hidden="1">K_fižolSn!$A$1:$H$113</definedName>
    <definedName name="_xlnm._FilterDatabase" localSheetId="22" hidden="1">K_fižolSv!$A$1:$H$113</definedName>
    <definedName name="_xlnm._FilterDatabase" localSheetId="20" hidden="1">K_korenček!$A$1:$H$113</definedName>
    <definedName name="_xlnm._FilterDatabase" localSheetId="19" hidden="1">K_krompirZ!$A$1:$H$113</definedName>
    <definedName name="_xlnm._FilterDatabase" localSheetId="23" hidden="1">K_kumareS!$A$1:$H$113</definedName>
    <definedName name="_xlnm._FilterDatabase" localSheetId="28" hidden="1">K_paprikaN1!$A$1:$H$113</definedName>
    <definedName name="_xlnm._FilterDatabase" localSheetId="29" hidden="1">K_paprikaN2!$A$1:$H$113</definedName>
    <definedName name="_xlnm._FilterDatabase" localSheetId="24" hidden="1">K_paprikaZ!$A$1:$H$113</definedName>
    <definedName name="_xlnm._FilterDatabase" localSheetId="25" hidden="1">K_paprikaZ1!$A$1:$H$113</definedName>
    <definedName name="_xlnm._FilterDatabase" localSheetId="26" hidden="1">K_paprikaZ2!$A$1:$H$113</definedName>
    <definedName name="_xlnm._FilterDatabase" localSheetId="27" hidden="1">K_paprikaZ3!$A$1:$H$113</definedName>
    <definedName name="_xlnm._FilterDatabase" localSheetId="30" hidden="1">K_paradižnik!$A$1:$H$113</definedName>
    <definedName name="_xlnm._FilterDatabase" localSheetId="9" hidden="1">K_radičJ12!$A$1:$H$113</definedName>
    <definedName name="_xlnm._FilterDatabase" localSheetId="8" hidden="1">K_radičP12!$A$1:$H$113</definedName>
    <definedName name="_xlnm._FilterDatabase" localSheetId="5" hidden="1">K_solataJf!$A$1:$H$113</definedName>
    <definedName name="_xlnm._FilterDatabase" localSheetId="4" hidden="1">K_solataPf!$A$1:$H$113</definedName>
    <definedName name="_xlnm._FilterDatabase" localSheetId="3" hidden="1">K_solataSf!$A$1:$H$113</definedName>
    <definedName name="_xlnm._FilterDatabase" localSheetId="2" hidden="1">K_solataSn!$A$1:$H$113</definedName>
    <definedName name="_xlnm._FilterDatabase" localSheetId="11" hidden="1">K_zeljePP!$A$1:$H$113</definedName>
    <definedName name="_xlnm._FilterDatabase" localSheetId="10" hidden="1">K_zeljePPR!$A$1:$H$113</definedName>
    <definedName name="_xlnm._FilterDatabase" localSheetId="12" hidden="1">K_zeljePPz!$A$1:$H$113</definedName>
    <definedName name="aaa" localSheetId="13">#REF!</definedName>
    <definedName name="aaa" localSheetId="18">#REF!</definedName>
    <definedName name="aaa" localSheetId="7">#REF!</definedName>
    <definedName name="aaa" localSheetId="6">#REF!</definedName>
    <definedName name="aaa" localSheetId="21">#REF!</definedName>
    <definedName name="aaa" localSheetId="22">#REF!</definedName>
    <definedName name="aaa" localSheetId="20">#REF!</definedName>
    <definedName name="aaa" localSheetId="28">#REF!</definedName>
    <definedName name="aaa" localSheetId="29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30">#REF!</definedName>
    <definedName name="aaa" localSheetId="9">#REF!</definedName>
    <definedName name="aaa" localSheetId="8">#REF!</definedName>
    <definedName name="aaa" localSheetId="3">#REF!</definedName>
    <definedName name="aaa" localSheetId="2">#REF!</definedName>
    <definedName name="aaa" localSheetId="11">#REF!</definedName>
    <definedName name="aaa" localSheetId="12">#REF!</definedName>
    <definedName name="aaa">#REF!</definedName>
    <definedName name="BLOK" localSheetId="13">#REF!</definedName>
    <definedName name="BLOK" localSheetId="18">#REF!</definedName>
    <definedName name="BLOK" localSheetId="7">#REF!</definedName>
    <definedName name="BLOK" localSheetId="6">#REF!</definedName>
    <definedName name="BLOK" localSheetId="21">#REF!</definedName>
    <definedName name="BLOK" localSheetId="22">#REF!</definedName>
    <definedName name="BLOK" localSheetId="20">#REF!</definedName>
    <definedName name="BLOK" localSheetId="28">#REF!</definedName>
    <definedName name="BLOK" localSheetId="29">#REF!</definedName>
    <definedName name="BLOK" localSheetId="24">#REF!</definedName>
    <definedName name="BLOK" localSheetId="25">#REF!</definedName>
    <definedName name="BLOK" localSheetId="26">#REF!</definedName>
    <definedName name="BLOK" localSheetId="27">#REF!</definedName>
    <definedName name="BLOK" localSheetId="30">#REF!</definedName>
    <definedName name="BLOK" localSheetId="9">#REF!</definedName>
    <definedName name="BLOK" localSheetId="8">#REF!</definedName>
    <definedName name="BLOK" localSheetId="3">#REF!</definedName>
    <definedName name="BLOK" localSheetId="2">#REF!</definedName>
    <definedName name="BLOK" localSheetId="11">#REF!</definedName>
    <definedName name="BLOK" localSheetId="12">#REF!</definedName>
    <definedName name="BLOK">#REF!</definedName>
    <definedName name="BLOK1" localSheetId="13">#REF!</definedName>
    <definedName name="BLOK1" localSheetId="18">#REF!</definedName>
    <definedName name="BLOK1" localSheetId="7">#REF!</definedName>
    <definedName name="BLOK1" localSheetId="6">#REF!</definedName>
    <definedName name="BLOK1" localSheetId="21">#REF!</definedName>
    <definedName name="BLOK1" localSheetId="22">#REF!</definedName>
    <definedName name="BLOK1" localSheetId="20">#REF!</definedName>
    <definedName name="BLOK1" localSheetId="28">#REF!</definedName>
    <definedName name="BLOK1" localSheetId="29">#REF!</definedName>
    <definedName name="BLOK1" localSheetId="24">#REF!</definedName>
    <definedName name="BLOK1" localSheetId="25">#REF!</definedName>
    <definedName name="BLOK1" localSheetId="26">#REF!</definedName>
    <definedName name="BLOK1" localSheetId="27">#REF!</definedName>
    <definedName name="BLOK1" localSheetId="30">#REF!</definedName>
    <definedName name="BLOK1" localSheetId="9">#REF!</definedName>
    <definedName name="BLOK1" localSheetId="8">#REF!</definedName>
    <definedName name="BLOK1" localSheetId="3">#REF!</definedName>
    <definedName name="BLOK1" localSheetId="2">#REF!</definedName>
    <definedName name="BLOK1" localSheetId="11">#REF!</definedName>
    <definedName name="BLOK1" localSheetId="12">#REF!</definedName>
    <definedName name="BLOK1">#REF!</definedName>
    <definedName name="BLOK2" localSheetId="13">#REF!</definedName>
    <definedName name="BLOK2" localSheetId="18">#REF!</definedName>
    <definedName name="BLOK2" localSheetId="7">#REF!</definedName>
    <definedName name="BLOK2" localSheetId="6">#REF!</definedName>
    <definedName name="BLOK2" localSheetId="21">#REF!</definedName>
    <definedName name="BLOK2" localSheetId="22">#REF!</definedName>
    <definedName name="BLOK2" localSheetId="20">#REF!</definedName>
    <definedName name="BLOK2" localSheetId="28">#REF!</definedName>
    <definedName name="BLOK2" localSheetId="29">#REF!</definedName>
    <definedName name="BLOK2" localSheetId="24">#REF!</definedName>
    <definedName name="BLOK2" localSheetId="25">#REF!</definedName>
    <definedName name="BLOK2" localSheetId="26">#REF!</definedName>
    <definedName name="BLOK2" localSheetId="27">#REF!</definedName>
    <definedName name="BLOK2" localSheetId="30">#REF!</definedName>
    <definedName name="BLOK2" localSheetId="9">#REF!</definedName>
    <definedName name="BLOK2" localSheetId="8">#REF!</definedName>
    <definedName name="BLOK2" localSheetId="3">#REF!</definedName>
    <definedName name="BLOK2" localSheetId="2">#REF!</definedName>
    <definedName name="BLOK2" localSheetId="11">#REF!</definedName>
    <definedName name="BLOK2" localSheetId="12">#REF!</definedName>
    <definedName name="BLOK2">#REF!</definedName>
    <definedName name="DMAT" localSheetId="13">#REF!</definedName>
    <definedName name="DMAT" localSheetId="18">#REF!</definedName>
    <definedName name="DMAT" localSheetId="7">#REF!</definedName>
    <definedName name="DMAT" localSheetId="6">#REF!</definedName>
    <definedName name="DMAT" localSheetId="21">#REF!</definedName>
    <definedName name="DMAT" localSheetId="22">#REF!</definedName>
    <definedName name="DMAT" localSheetId="20">#REF!</definedName>
    <definedName name="DMAT" localSheetId="28">#REF!</definedName>
    <definedName name="DMAT" localSheetId="29">#REF!</definedName>
    <definedName name="DMAT" localSheetId="24">#REF!</definedName>
    <definedName name="DMAT" localSheetId="25">#REF!</definedName>
    <definedName name="DMAT" localSheetId="26">#REF!</definedName>
    <definedName name="DMAT" localSheetId="27">#REF!</definedName>
    <definedName name="DMAT" localSheetId="30">#REF!</definedName>
    <definedName name="DMAT" localSheetId="9">#REF!</definedName>
    <definedName name="DMAT" localSheetId="8">#REF!</definedName>
    <definedName name="DMAT" localSheetId="3">#REF!</definedName>
    <definedName name="DMAT" localSheetId="2">#REF!</definedName>
    <definedName name="DMAT" localSheetId="11">#REF!</definedName>
    <definedName name="DMAT" localSheetId="12">#REF!</definedName>
    <definedName name="DMAT">#REF!</definedName>
    <definedName name="MAT" localSheetId="13">#REF!</definedName>
    <definedName name="MAT" localSheetId="18">#REF!</definedName>
    <definedName name="MAT" localSheetId="7">#REF!</definedName>
    <definedName name="MAT" localSheetId="6">#REF!</definedName>
    <definedName name="MAT" localSheetId="21">#REF!</definedName>
    <definedName name="MAT" localSheetId="22">#REF!</definedName>
    <definedName name="MAT" localSheetId="20">#REF!</definedName>
    <definedName name="MAT" localSheetId="28">#REF!</definedName>
    <definedName name="MAT" localSheetId="29">#REF!</definedName>
    <definedName name="MAT" localSheetId="24">#REF!</definedName>
    <definedName name="MAT" localSheetId="25">#REF!</definedName>
    <definedName name="MAT" localSheetId="26">#REF!</definedName>
    <definedName name="MAT" localSheetId="27">#REF!</definedName>
    <definedName name="MAT" localSheetId="30">#REF!</definedName>
    <definedName name="MAT" localSheetId="9">#REF!</definedName>
    <definedName name="MAT" localSheetId="8">#REF!</definedName>
    <definedName name="MAT" localSheetId="3">#REF!</definedName>
    <definedName name="MAT" localSheetId="2">#REF!</definedName>
    <definedName name="MAT" localSheetId="11">#REF!</definedName>
    <definedName name="MAT" localSheetId="12">#REF!</definedName>
    <definedName name="MAT">#REF!</definedName>
    <definedName name="OS" localSheetId="13">#REF!</definedName>
    <definedName name="OS" localSheetId="18">#REF!</definedName>
    <definedName name="OS" localSheetId="7">#REF!</definedName>
    <definedName name="OS" localSheetId="6">#REF!</definedName>
    <definedName name="OS" localSheetId="21">#REF!</definedName>
    <definedName name="OS" localSheetId="22">#REF!</definedName>
    <definedName name="OS" localSheetId="20">#REF!</definedName>
    <definedName name="OS" localSheetId="28">#REF!</definedName>
    <definedName name="OS" localSheetId="29">#REF!</definedName>
    <definedName name="OS" localSheetId="24">#REF!</definedName>
    <definedName name="OS" localSheetId="25">#REF!</definedName>
    <definedName name="OS" localSheetId="26">#REF!</definedName>
    <definedName name="OS" localSheetId="27">#REF!</definedName>
    <definedName name="OS" localSheetId="30">#REF!</definedName>
    <definedName name="OS" localSheetId="9">#REF!</definedName>
    <definedName name="OS" localSheetId="8">#REF!</definedName>
    <definedName name="OS" localSheetId="3">#REF!</definedName>
    <definedName name="OS" localSheetId="2">#REF!</definedName>
    <definedName name="OS" localSheetId="11">#REF!</definedName>
    <definedName name="OS" localSheetId="12">#REF!</definedName>
    <definedName name="OS">#REF!</definedName>
    <definedName name="_xlnm.Print_Area" localSheetId="13">K_cvetača!$B$3:$I$115</definedName>
    <definedName name="_xlnm.Print_Area" localSheetId="16">K_čebulaČ1!$B$3:$I$115</definedName>
    <definedName name="_xlnm.Print_Area" localSheetId="17">K_čebulaČ2!$B$3:$I$115</definedName>
    <definedName name="_xlnm.Print_Area" localSheetId="14">K_čebulaS1!$B$3:$I$115</definedName>
    <definedName name="_xlnm.Print_Area" localSheetId="15">K_čebulaS2!$B$3:$I$115</definedName>
    <definedName name="_xlnm.Print_Area" localSheetId="18">K_česen1!$B$3:$I$115</definedName>
    <definedName name="_xlnm.Print_Area" localSheetId="7">K_endivijaJf!$B$3:$I$115</definedName>
    <definedName name="_xlnm.Print_Area" localSheetId="6">K_endivijaPf!$B$3:$I$115</definedName>
    <definedName name="_xlnm.Print_Area" localSheetId="21">K_fižolSn!$B$3:$I$115</definedName>
    <definedName name="_xlnm.Print_Area" localSheetId="22">K_fižolSv!$B$3:$I$115</definedName>
    <definedName name="_xlnm.Print_Area" localSheetId="20">K_korenček!$B$3:$I$115</definedName>
    <definedName name="_xlnm.Print_Area" localSheetId="19">K_krompirZ!$B$3:$I$115</definedName>
    <definedName name="_xlnm.Print_Area" localSheetId="23">K_kumareS!$B$3:$I$115</definedName>
    <definedName name="_xlnm.Print_Area" localSheetId="28">K_paprikaN1!$B$3:$I$115</definedName>
    <definedName name="_xlnm.Print_Area" localSheetId="29">K_paprikaN2!$B$3:$I$115</definedName>
    <definedName name="_xlnm.Print_Area" localSheetId="24">K_paprikaZ!$B$3:$I$115</definedName>
    <definedName name="_xlnm.Print_Area" localSheetId="25">K_paprikaZ1!$B$3:$I$115</definedName>
    <definedName name="_xlnm.Print_Area" localSheetId="26">K_paprikaZ2!$B$3:$I$115</definedName>
    <definedName name="_xlnm.Print_Area" localSheetId="27">K_paprikaZ3!$B$3:$I$115</definedName>
    <definedName name="_xlnm.Print_Area" localSheetId="30">K_paradižnik!$B$3:$I$115</definedName>
    <definedName name="_xlnm.Print_Area" localSheetId="9">K_radičJ12!$B$3:$I$115</definedName>
    <definedName name="_xlnm.Print_Area" localSheetId="8">K_radičP12!$B$3:$I$115</definedName>
    <definedName name="_xlnm.Print_Area" localSheetId="5">K_solataJf!$B$3:$I$115</definedName>
    <definedName name="_xlnm.Print_Area" localSheetId="4">K_solataPf!$B$2:$I$115</definedName>
    <definedName name="_xlnm.Print_Area" localSheetId="3">K_solataSf!$B$3:$I$115</definedName>
    <definedName name="_xlnm.Print_Area" localSheetId="2">K_solataSn!$B$3:$I$115</definedName>
    <definedName name="_xlnm.Print_Area" localSheetId="11">K_zeljePP!$B$3:$I$115</definedName>
    <definedName name="_xlnm.Print_Area" localSheetId="10">K_zeljePPR!$B$3:$I$115</definedName>
    <definedName name="_xlnm.Print_Area" localSheetId="12">K_zeljePPz!$B$3:$I$115</definedName>
    <definedName name="_xlnm.Print_Area" localSheetId="0">zbirnik!$A$1:$AH$57</definedName>
    <definedName name="PRID" localSheetId="13">#REF!</definedName>
    <definedName name="PRID" localSheetId="18">#REF!</definedName>
    <definedName name="PRID" localSheetId="7">#REF!</definedName>
    <definedName name="PRID" localSheetId="6">#REF!</definedName>
    <definedName name="PRID" localSheetId="21">#REF!</definedName>
    <definedName name="PRID" localSheetId="22">#REF!</definedName>
    <definedName name="PRID" localSheetId="20">#REF!</definedName>
    <definedName name="PRID" localSheetId="28">#REF!</definedName>
    <definedName name="PRID" localSheetId="29">#REF!</definedName>
    <definedName name="PRID" localSheetId="24">#REF!</definedName>
    <definedName name="PRID" localSheetId="25">#REF!</definedName>
    <definedName name="PRID" localSheetId="26">#REF!</definedName>
    <definedName name="PRID" localSheetId="27">#REF!</definedName>
    <definedName name="PRID" localSheetId="30">#REF!</definedName>
    <definedName name="PRID" localSheetId="9">#REF!</definedName>
    <definedName name="PRID" localSheetId="8">#REF!</definedName>
    <definedName name="PRID" localSheetId="3">#REF!</definedName>
    <definedName name="PRID" localSheetId="2">#REF!</definedName>
    <definedName name="PRID" localSheetId="11">#REF!</definedName>
    <definedName name="PRID" localSheetId="12">#REF!</definedName>
    <definedName name="PRID">#REF!</definedName>
    <definedName name="PRINT_AREA_MI" localSheetId="13">#REF!</definedName>
    <definedName name="PRINT_AREA_MI" localSheetId="18">#REF!</definedName>
    <definedName name="PRINT_AREA_MI" localSheetId="7">#REF!</definedName>
    <definedName name="PRINT_AREA_MI" localSheetId="6">#REF!</definedName>
    <definedName name="PRINT_AREA_MI" localSheetId="21">#REF!</definedName>
    <definedName name="PRINT_AREA_MI" localSheetId="22">#REF!</definedName>
    <definedName name="PRINT_AREA_MI" localSheetId="20">#REF!</definedName>
    <definedName name="PRINT_AREA_MI" localSheetId="28">#REF!</definedName>
    <definedName name="PRINT_AREA_MI" localSheetId="29">#REF!</definedName>
    <definedName name="PRINT_AREA_MI" localSheetId="24">#REF!</definedName>
    <definedName name="PRINT_AREA_MI" localSheetId="25">#REF!</definedName>
    <definedName name="PRINT_AREA_MI" localSheetId="26">#REF!</definedName>
    <definedName name="PRINT_AREA_MI" localSheetId="27">#REF!</definedName>
    <definedName name="PRINT_AREA_MI" localSheetId="30">#REF!</definedName>
    <definedName name="PRINT_AREA_MI" localSheetId="9">#REF!</definedName>
    <definedName name="PRINT_AREA_MI" localSheetId="8">#REF!</definedName>
    <definedName name="PRINT_AREA_MI" localSheetId="3">#REF!</definedName>
    <definedName name="PRINT_AREA_MI" localSheetId="2">#REF!</definedName>
    <definedName name="PRINT_AREA_MI" localSheetId="11">#REF!</definedName>
    <definedName name="PRINT_AREA_MI" localSheetId="12">#REF!</definedName>
    <definedName name="PRINT_AREA_MI">#REF!</definedName>
    <definedName name="REG" localSheetId="13">#REF!</definedName>
    <definedName name="REG" localSheetId="18">#REF!</definedName>
    <definedName name="REG" localSheetId="7">#REF!</definedName>
    <definedName name="REG" localSheetId="6">#REF!</definedName>
    <definedName name="REG" localSheetId="21">#REF!</definedName>
    <definedName name="REG" localSheetId="22">#REF!</definedName>
    <definedName name="REG" localSheetId="20">#REF!</definedName>
    <definedName name="REG" localSheetId="28">#REF!</definedName>
    <definedName name="REG" localSheetId="29">#REF!</definedName>
    <definedName name="REG" localSheetId="24">#REF!</definedName>
    <definedName name="REG" localSheetId="25">#REF!</definedName>
    <definedName name="REG" localSheetId="26">#REF!</definedName>
    <definedName name="REG" localSheetId="27">#REF!</definedName>
    <definedName name="REG" localSheetId="30">#REF!</definedName>
    <definedName name="REG" localSheetId="9">#REF!</definedName>
    <definedName name="REG" localSheetId="8">#REF!</definedName>
    <definedName name="REG" localSheetId="3">#REF!</definedName>
    <definedName name="REG" localSheetId="2">#REF!</definedName>
    <definedName name="REG" localSheetId="11">#REF!</definedName>
    <definedName name="REG" localSheetId="12">#REF!</definedName>
    <definedName name="REG">#REF!</definedName>
    <definedName name="STOR" localSheetId="13">#REF!</definedName>
    <definedName name="STOR" localSheetId="18">#REF!</definedName>
    <definedName name="STOR" localSheetId="7">#REF!</definedName>
    <definedName name="STOR" localSheetId="6">#REF!</definedName>
    <definedName name="STOR" localSheetId="21">#REF!</definedName>
    <definedName name="STOR" localSheetId="22">#REF!</definedName>
    <definedName name="STOR" localSheetId="20">#REF!</definedName>
    <definedName name="STOR" localSheetId="28">#REF!</definedName>
    <definedName name="STOR" localSheetId="29">#REF!</definedName>
    <definedName name="STOR" localSheetId="24">#REF!</definedName>
    <definedName name="STOR" localSheetId="25">#REF!</definedName>
    <definedName name="STOR" localSheetId="26">#REF!</definedName>
    <definedName name="STOR" localSheetId="27">#REF!</definedName>
    <definedName name="STOR" localSheetId="30">#REF!</definedName>
    <definedName name="STOR" localSheetId="9">#REF!</definedName>
    <definedName name="STOR" localSheetId="8">#REF!</definedName>
    <definedName name="STOR" localSheetId="3">#REF!</definedName>
    <definedName name="STOR" localSheetId="2">#REF!</definedName>
    <definedName name="STOR" localSheetId="11">#REF!</definedName>
    <definedName name="STOR" localSheetId="12">#REF!</definedName>
    <definedName name="STOR">#REF!</definedName>
    <definedName name="STROJ" localSheetId="13">#REF!</definedName>
    <definedName name="STROJ" localSheetId="18">#REF!</definedName>
    <definedName name="STROJ" localSheetId="7">#REF!</definedName>
    <definedName name="STROJ" localSheetId="6">#REF!</definedName>
    <definedName name="STROJ" localSheetId="21">#REF!</definedName>
    <definedName name="STROJ" localSheetId="22">#REF!</definedName>
    <definedName name="STROJ" localSheetId="20">#REF!</definedName>
    <definedName name="STROJ" localSheetId="28">#REF!</definedName>
    <definedName name="STROJ" localSheetId="29">#REF!</definedName>
    <definedName name="STROJ" localSheetId="24">#REF!</definedName>
    <definedName name="STROJ" localSheetId="25">#REF!</definedName>
    <definedName name="STROJ" localSheetId="26">#REF!</definedName>
    <definedName name="STROJ" localSheetId="27">#REF!</definedName>
    <definedName name="STROJ" localSheetId="30">#REF!</definedName>
    <definedName name="STROJ" localSheetId="9">#REF!</definedName>
    <definedName name="STROJ" localSheetId="8">#REF!</definedName>
    <definedName name="STROJ" localSheetId="3">#REF!</definedName>
    <definedName name="STROJ" localSheetId="2">#REF!</definedName>
    <definedName name="STROJ" localSheetId="11">#REF!</definedName>
    <definedName name="STROJ" localSheetId="12">#REF!</definedName>
    <definedName name="STROJ">#REF!</definedName>
    <definedName name="_xlnm.Print_Titles" localSheetId="0">zbirnik!$D:$E</definedName>
    <definedName name="VNOS" localSheetId="13">#REF!</definedName>
    <definedName name="VNOS" localSheetId="18">#REF!</definedName>
    <definedName name="VNOS" localSheetId="7">#REF!</definedName>
    <definedName name="VNOS" localSheetId="6">#REF!</definedName>
    <definedName name="VNOS" localSheetId="21">#REF!</definedName>
    <definedName name="VNOS" localSheetId="22">#REF!</definedName>
    <definedName name="VNOS" localSheetId="20">#REF!</definedName>
    <definedName name="VNOS" localSheetId="28">#REF!</definedName>
    <definedName name="VNOS" localSheetId="29">#REF!</definedName>
    <definedName name="VNOS" localSheetId="24">#REF!</definedName>
    <definedName name="VNOS" localSheetId="25">#REF!</definedName>
    <definedName name="VNOS" localSheetId="26">#REF!</definedName>
    <definedName name="VNOS" localSheetId="27">#REF!</definedName>
    <definedName name="VNOS" localSheetId="30">#REF!</definedName>
    <definedName name="VNOS" localSheetId="9">#REF!</definedName>
    <definedName name="VNOS" localSheetId="8">#REF!</definedName>
    <definedName name="VNOS" localSheetId="3">#REF!</definedName>
    <definedName name="VNOS" localSheetId="2">#REF!</definedName>
    <definedName name="VNOS" localSheetId="11">#REF!</definedName>
    <definedName name="VNOS" localSheetId="12">#REF!</definedName>
    <definedName name="VNOS">#REF!</definedName>
    <definedName name="ZAC" localSheetId="13">#REF!</definedName>
    <definedName name="ZAC" localSheetId="18">#REF!</definedName>
    <definedName name="ZAC" localSheetId="7">#REF!</definedName>
    <definedName name="ZAC" localSheetId="6">#REF!</definedName>
    <definedName name="ZAC" localSheetId="21">#REF!</definedName>
    <definedName name="ZAC" localSheetId="22">#REF!</definedName>
    <definedName name="ZAC" localSheetId="20">#REF!</definedName>
    <definedName name="ZAC" localSheetId="28">#REF!</definedName>
    <definedName name="ZAC" localSheetId="29">#REF!</definedName>
    <definedName name="ZAC" localSheetId="24">#REF!</definedName>
    <definedName name="ZAC" localSheetId="25">#REF!</definedName>
    <definedName name="ZAC" localSheetId="26">#REF!</definedName>
    <definedName name="ZAC" localSheetId="27">#REF!</definedName>
    <definedName name="ZAC" localSheetId="30">#REF!</definedName>
    <definedName name="ZAC" localSheetId="9">#REF!</definedName>
    <definedName name="ZAC" localSheetId="8">#REF!</definedName>
    <definedName name="ZAC" localSheetId="3">#REF!</definedName>
    <definedName name="ZAC" localSheetId="2">#REF!</definedName>
    <definedName name="ZAC" localSheetId="11">#REF!</definedName>
    <definedName name="ZAC" localSheetId="12">#REF!</definedName>
    <definedName name="ZAC">#REF!</definedName>
  </definedNames>
  <calcPr calcId="145621"/>
</workbook>
</file>

<file path=xl/calcChain.xml><?xml version="1.0" encoding="utf-8"?>
<calcChain xmlns="http://schemas.openxmlformats.org/spreadsheetml/2006/main">
  <c r="W45" i="15" l="1"/>
  <c r="F113" i="9" l="1"/>
  <c r="G112" i="9"/>
  <c r="H103" i="9"/>
  <c r="H6" i="89" l="1"/>
  <c r="A11" i="15" l="1"/>
  <c r="C11" i="15"/>
  <c r="C12" i="15"/>
  <c r="C31" i="89" l="1"/>
  <c r="C3" i="89" l="1"/>
  <c r="C2" i="89"/>
  <c r="X1" i="15"/>
  <c r="AA1" i="15"/>
  <c r="Z1" i="15"/>
  <c r="Y1" i="15"/>
  <c r="V1" i="15"/>
  <c r="U1" i="15"/>
  <c r="T1" i="15"/>
  <c r="S1" i="15"/>
  <c r="R1" i="15"/>
  <c r="P1" i="15"/>
  <c r="O1" i="15"/>
  <c r="N1" i="15"/>
  <c r="M1" i="15"/>
  <c r="L1" i="15"/>
  <c r="K1" i="15"/>
  <c r="J1" i="15"/>
  <c r="AH1" i="15"/>
  <c r="W1" i="15"/>
  <c r="Q1" i="15"/>
  <c r="F1" i="15"/>
  <c r="G1" i="15"/>
  <c r="H1" i="15"/>
  <c r="I1" i="15"/>
  <c r="C28" i="15"/>
  <c r="C27" i="15"/>
  <c r="C26" i="15"/>
  <c r="C25" i="15"/>
  <c r="D2" i="15"/>
  <c r="E2" i="15" s="1"/>
  <c r="F2" i="15" s="1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Q2" i="15" s="1"/>
  <c r="R2" i="15" s="1"/>
  <c r="S2" i="15" s="1"/>
  <c r="T2" i="15" s="1"/>
  <c r="U2" i="15" s="1"/>
  <c r="V2" i="15" s="1"/>
  <c r="W2" i="15" s="1"/>
  <c r="X2" i="15" s="1"/>
  <c r="Y2" i="15" s="1"/>
  <c r="Z2" i="15" s="1"/>
  <c r="AA2" i="15" s="1"/>
  <c r="AB2" i="15" s="1"/>
  <c r="AC2" i="15" s="1"/>
  <c r="AD2" i="15" s="1"/>
  <c r="AE2" i="15" s="1"/>
  <c r="AF2" i="15" s="1"/>
  <c r="AG2" i="15" s="1"/>
  <c r="AH2" i="15" s="1"/>
  <c r="D10" i="15"/>
  <c r="E10" i="15" s="1"/>
  <c r="F10" i="15" s="1"/>
  <c r="G10" i="15" s="1"/>
  <c r="H10" i="15" s="1"/>
  <c r="I10" i="15" s="1"/>
  <c r="J10" i="15" s="1"/>
  <c r="K10" i="15" s="1"/>
  <c r="L10" i="15" s="1"/>
  <c r="M10" i="15" s="1"/>
  <c r="N10" i="15" s="1"/>
  <c r="O10" i="15" s="1"/>
  <c r="P10" i="15" s="1"/>
  <c r="Q10" i="15" s="1"/>
  <c r="R10" i="15" s="1"/>
  <c r="S10" i="15" s="1"/>
  <c r="T10" i="15" s="1"/>
  <c r="U10" i="15" s="1"/>
  <c r="V10" i="15" s="1"/>
  <c r="W10" i="15" s="1"/>
  <c r="X10" i="15" s="1"/>
  <c r="Y10" i="15" s="1"/>
  <c r="Z10" i="15" s="1"/>
  <c r="AA10" i="15" s="1"/>
  <c r="AB10" i="15" s="1"/>
  <c r="AC10" i="15" s="1"/>
  <c r="AD10" i="15" s="1"/>
  <c r="AE10" i="15" s="1"/>
  <c r="AF10" i="15" s="1"/>
  <c r="AG10" i="15" s="1"/>
  <c r="AH10" i="15" s="1"/>
  <c r="C44" i="15"/>
  <c r="G1" i="89" s="1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4" i="15"/>
  <c r="C23" i="15"/>
  <c r="C22" i="15"/>
  <c r="C21" i="15"/>
  <c r="C19" i="15"/>
  <c r="C18" i="15"/>
  <c r="C17" i="15"/>
  <c r="C16" i="15"/>
  <c r="C15" i="15"/>
  <c r="C14" i="15"/>
  <c r="C13" i="15"/>
  <c r="A43" i="15"/>
  <c r="A44" i="15"/>
  <c r="A13" i="15"/>
  <c r="L75" i="43" l="1"/>
  <c r="L75" i="44" l="1"/>
  <c r="L54" i="43" l="1"/>
  <c r="L31" i="43" l="1"/>
  <c r="L51" i="44" l="1"/>
  <c r="L31" i="44" l="1"/>
  <c r="L75" i="6" l="1"/>
  <c r="L56" i="6" l="1"/>
  <c r="L31" i="6" l="1"/>
  <c r="L34" i="6" l="1"/>
  <c r="L34" i="43"/>
  <c r="L85" i="43"/>
  <c r="L85" i="6" l="1"/>
  <c r="L34" i="44" l="1"/>
  <c r="L85" i="44"/>
  <c r="L31" i="58" l="1"/>
  <c r="L58" i="58" l="1"/>
  <c r="L75" i="58"/>
  <c r="L34" i="58" l="1"/>
  <c r="L85" i="58" l="1"/>
  <c r="L75" i="88" l="1"/>
  <c r="L75" i="93"/>
  <c r="L75" i="96"/>
  <c r="M75" i="88" l="1"/>
  <c r="L75" i="95"/>
  <c r="L52" i="95" l="1"/>
  <c r="L31" i="95"/>
  <c r="L57" i="88" l="1"/>
  <c r="L31" i="88" l="1"/>
  <c r="L52" i="93"/>
  <c r="L52" i="96"/>
  <c r="M57" i="88"/>
  <c r="L31" i="93"/>
  <c r="L31" i="96"/>
  <c r="L75" i="57" l="1"/>
  <c r="L75" i="56" l="1"/>
  <c r="L52" i="56" l="1"/>
  <c r="L57" i="57"/>
  <c r="L31" i="57" l="1"/>
  <c r="L31" i="56"/>
  <c r="L34" i="93" l="1"/>
  <c r="L34" i="95"/>
  <c r="L34" i="96"/>
  <c r="L34" i="57" l="1"/>
  <c r="L34" i="88"/>
  <c r="L34" i="56"/>
  <c r="L85" i="56"/>
  <c r="L85" i="95"/>
  <c r="L85" i="96"/>
  <c r="L85" i="93"/>
  <c r="L85" i="57"/>
  <c r="L85" i="88" l="1"/>
  <c r="M34" i="88"/>
  <c r="L75" i="2" l="1"/>
  <c r="L53" i="2" l="1"/>
  <c r="L31" i="2" l="1"/>
  <c r="L75" i="54" l="1"/>
  <c r="L75" i="55"/>
  <c r="L31" i="55" l="1"/>
  <c r="L52" i="55" l="1"/>
  <c r="L31" i="54"/>
  <c r="L51" i="54" l="1"/>
  <c r="L33" i="54" l="1"/>
  <c r="L33" i="55"/>
  <c r="M33" i="54" l="1"/>
  <c r="L75" i="53" l="1"/>
  <c r="L53" i="53" l="1"/>
  <c r="L31" i="53" l="1"/>
  <c r="L31" i="9" l="1"/>
  <c r="L75" i="9" l="1"/>
  <c r="L46" i="9" l="1"/>
  <c r="L34" i="9" l="1"/>
  <c r="L75" i="111" l="1"/>
  <c r="L31" i="111" l="1"/>
  <c r="L50" i="111" l="1"/>
  <c r="L75" i="19" l="1"/>
  <c r="L75" i="18"/>
  <c r="L75" i="10"/>
  <c r="L31" i="19" l="1"/>
  <c r="L31" i="18"/>
  <c r="L31" i="10"/>
  <c r="L54" i="18" l="1"/>
  <c r="L54" i="10"/>
  <c r="L54" i="19"/>
  <c r="L31" i="8" l="1"/>
  <c r="L54" i="8" l="1"/>
  <c r="L75" i="8" l="1"/>
  <c r="L75" i="67" l="1"/>
  <c r="L85" i="67" l="1"/>
  <c r="L53" i="67" l="1"/>
  <c r="L31" i="67"/>
  <c r="L34" i="67"/>
  <c r="L75" i="87" l="1"/>
  <c r="L75" i="39"/>
  <c r="L75" i="40"/>
  <c r="L75" i="51"/>
  <c r="L31" i="51" l="1"/>
  <c r="L31" i="39"/>
  <c r="L48" i="51" l="1"/>
  <c r="L48" i="39"/>
  <c r="L31" i="40"/>
  <c r="L31" i="87"/>
  <c r="L49" i="40" l="1"/>
  <c r="L49" i="87"/>
  <c r="L33" i="87" l="1"/>
  <c r="L33" i="51"/>
  <c r="L33" i="40" l="1"/>
  <c r="L33" i="39"/>
  <c r="L75" i="36" l="1"/>
  <c r="L75" i="21"/>
  <c r="L75" i="20"/>
  <c r="L75" i="35" l="1"/>
  <c r="L31" i="35" l="1"/>
  <c r="L49" i="35" l="1"/>
  <c r="L31" i="21"/>
  <c r="L31" i="36"/>
  <c r="L33" i="35"/>
  <c r="L31" i="20"/>
  <c r="L51" i="21" l="1"/>
  <c r="L50" i="20"/>
  <c r="L49" i="36"/>
  <c r="L33" i="36"/>
  <c r="L33" i="21"/>
  <c r="L33" i="20"/>
  <c r="L82" i="18" l="1"/>
  <c r="L82" i="44" l="1"/>
  <c r="L82" i="88"/>
  <c r="L82" i="10"/>
  <c r="L82" i="53"/>
  <c r="L82" i="20"/>
  <c r="L82" i="19"/>
  <c r="L82" i="93"/>
  <c r="L82" i="54"/>
  <c r="L82" i="111"/>
  <c r="L82" i="40"/>
  <c r="L82" i="35"/>
  <c r="L82" i="67"/>
  <c r="AF33" i="15" l="1"/>
  <c r="L82" i="57"/>
  <c r="L82" i="2"/>
  <c r="L82" i="6"/>
  <c r="L82" i="56"/>
  <c r="L82" i="21"/>
  <c r="L82" i="87"/>
  <c r="L82" i="51"/>
  <c r="L82" i="95"/>
  <c r="L82" i="96"/>
  <c r="M82" i="88"/>
  <c r="H33" i="15" l="1"/>
  <c r="U33" i="15"/>
  <c r="AG33" i="15"/>
  <c r="T33" i="15"/>
  <c r="L82" i="9"/>
  <c r="L82" i="8"/>
  <c r="L82" i="43"/>
  <c r="AD33" i="15"/>
  <c r="AH33" i="15"/>
  <c r="X33" i="15"/>
  <c r="W33" i="15"/>
  <c r="O33" i="15"/>
  <c r="I33" i="15"/>
  <c r="R33" i="15"/>
  <c r="F33" i="15"/>
  <c r="M33" i="15"/>
  <c r="J33" i="15"/>
  <c r="L33" i="15"/>
  <c r="AC21" i="15"/>
  <c r="N33" i="15"/>
  <c r="L82" i="58"/>
  <c r="M21" i="15"/>
  <c r="AB33" i="15"/>
  <c r="AA33" i="15"/>
  <c r="AE33" i="15"/>
  <c r="S33" i="15"/>
  <c r="Q21" i="15"/>
  <c r="I21" i="15"/>
  <c r="Y21" i="15"/>
  <c r="L21" i="15"/>
  <c r="P33" i="15"/>
  <c r="Y33" i="15"/>
  <c r="K33" i="15"/>
  <c r="Q33" i="15"/>
  <c r="V33" i="15"/>
  <c r="L82" i="55"/>
  <c r="J21" i="15"/>
  <c r="G21" i="15"/>
  <c r="G33" i="15"/>
  <c r="F21" i="15" l="1"/>
  <c r="H21" i="15"/>
  <c r="AC33" i="15"/>
  <c r="AG21" i="15"/>
  <c r="AD21" i="15"/>
  <c r="Z21" i="15"/>
  <c r="L82" i="36"/>
  <c r="AB21" i="15"/>
  <c r="N21" i="15"/>
  <c r="Z33" i="15"/>
  <c r="O21" i="15"/>
  <c r="P21" i="15"/>
  <c r="L82" i="39"/>
  <c r="AH21" i="15"/>
  <c r="K21" i="15"/>
  <c r="AE21" i="15"/>
  <c r="AF21" i="15"/>
  <c r="W21" i="15" l="1"/>
  <c r="L85" i="35"/>
  <c r="L85" i="21"/>
  <c r="L85" i="54"/>
  <c r="L85" i="87"/>
  <c r="L85" i="39"/>
  <c r="L85" i="20"/>
  <c r="L85" i="51"/>
  <c r="L85" i="40" l="1"/>
  <c r="L85" i="9"/>
  <c r="L85" i="55"/>
  <c r="M85" i="88" l="1"/>
  <c r="L85" i="36" l="1"/>
  <c r="L92" i="54"/>
  <c r="L94" i="54" s="1"/>
  <c r="L112" i="54" s="1"/>
  <c r="L92" i="51"/>
  <c r="L94" i="51" s="1"/>
  <c r="L112" i="51" s="1"/>
  <c r="L92" i="21"/>
  <c r="L94" i="21" s="1"/>
  <c r="L112" i="21" s="1"/>
  <c r="L92" i="67"/>
  <c r="L94" i="67" s="1"/>
  <c r="L112" i="67" s="1"/>
  <c r="L92" i="57" l="1"/>
  <c r="L94" i="57" s="1"/>
  <c r="L112" i="57" s="1"/>
  <c r="L92" i="43"/>
  <c r="L94" i="43" s="1"/>
  <c r="L112" i="43" s="1"/>
  <c r="L92" i="88"/>
  <c r="L94" i="88" s="1"/>
  <c r="L112" i="88" s="1"/>
  <c r="L92" i="35"/>
  <c r="L94" i="35" s="1"/>
  <c r="L112" i="35" s="1"/>
  <c r="L92" i="39"/>
  <c r="L94" i="39" s="1"/>
  <c r="L112" i="39" s="1"/>
  <c r="L92" i="93"/>
  <c r="L94" i="93" s="1"/>
  <c r="L112" i="93" s="1"/>
  <c r="L92" i="87"/>
  <c r="L94" i="87" s="1"/>
  <c r="L112" i="87" s="1"/>
  <c r="L92" i="20"/>
  <c r="L94" i="20" s="1"/>
  <c r="L112" i="20" s="1"/>
  <c r="L92" i="56"/>
  <c r="L94" i="56" s="1"/>
  <c r="L112" i="56" s="1"/>
  <c r="Q39" i="15" l="1"/>
  <c r="L92" i="36"/>
  <c r="L94" i="36" s="1"/>
  <c r="L112" i="36" s="1"/>
  <c r="I39" i="15"/>
  <c r="P39" i="15"/>
  <c r="L39" i="15"/>
  <c r="L92" i="44"/>
  <c r="L94" i="44" s="1"/>
  <c r="L112" i="44" s="1"/>
  <c r="AF39" i="15"/>
  <c r="Y39" i="15"/>
  <c r="L92" i="9"/>
  <c r="L94" i="9" s="1"/>
  <c r="L112" i="9" s="1"/>
  <c r="L92" i="95"/>
  <c r="L94" i="95" s="1"/>
  <c r="L112" i="95" s="1"/>
  <c r="L92" i="55"/>
  <c r="L94" i="55" s="1"/>
  <c r="L112" i="55" s="1"/>
  <c r="L92" i="40"/>
  <c r="L94" i="40" s="1"/>
  <c r="L112" i="40" s="1"/>
  <c r="F39" i="15" l="1"/>
  <c r="AG39" i="15"/>
  <c r="M39" i="15"/>
  <c r="AB39" i="15"/>
  <c r="L92" i="58"/>
  <c r="L94" i="58" s="1"/>
  <c r="L112" i="58" s="1"/>
  <c r="AF41" i="15"/>
  <c r="P41" i="15"/>
  <c r="Q41" i="15"/>
  <c r="H39" i="15"/>
  <c r="AE39" i="15"/>
  <c r="G39" i="15"/>
  <c r="J39" i="15"/>
  <c r="O39" i="15"/>
  <c r="Y41" i="15"/>
  <c r="L41" i="15"/>
  <c r="I41" i="15"/>
  <c r="L92" i="96"/>
  <c r="L94" i="96" s="1"/>
  <c r="L112" i="96" s="1"/>
  <c r="K39" i="15" l="1"/>
  <c r="N112" i="54"/>
  <c r="W39" i="15"/>
  <c r="L43" i="15"/>
  <c r="Y43" i="15"/>
  <c r="H41" i="15"/>
  <c r="AF43" i="15"/>
  <c r="AG41" i="15"/>
  <c r="AC39" i="15"/>
  <c r="O41" i="15"/>
  <c r="G41" i="15"/>
  <c r="L92" i="6"/>
  <c r="L94" i="6" s="1"/>
  <c r="L112" i="6" s="1"/>
  <c r="P43" i="15"/>
  <c r="M41" i="15"/>
  <c r="Z39" i="15"/>
  <c r="AH39" i="15"/>
  <c r="N39" i="15"/>
  <c r="AE41" i="15"/>
  <c r="F41" i="15"/>
  <c r="I43" i="15"/>
  <c r="J41" i="15"/>
  <c r="Q43" i="15"/>
  <c r="AB41" i="15"/>
  <c r="J43" i="15" l="1"/>
  <c r="AE43" i="15"/>
  <c r="AH41" i="15"/>
  <c r="Z41" i="15"/>
  <c r="P44" i="15"/>
  <c r="G43" i="15"/>
  <c r="H43" i="15"/>
  <c r="L44" i="15"/>
  <c r="L113" i="51"/>
  <c r="F43" i="15"/>
  <c r="AG43" i="15"/>
  <c r="Q44" i="15"/>
  <c r="I44" i="15"/>
  <c r="N41" i="15"/>
  <c r="M43" i="15"/>
  <c r="O43" i="15"/>
  <c r="AC41" i="15"/>
  <c r="W41" i="15"/>
  <c r="K41" i="15"/>
  <c r="AD39" i="15"/>
  <c r="AB43" i="15"/>
  <c r="AF44" i="15"/>
  <c r="Y44" i="15"/>
  <c r="G20" i="89" l="1"/>
  <c r="H20" i="89" s="1"/>
  <c r="O44" i="15"/>
  <c r="N43" i="15"/>
  <c r="F44" i="15"/>
  <c r="G44" i="15"/>
  <c r="L113" i="67"/>
  <c r="L113" i="93"/>
  <c r="L113" i="35"/>
  <c r="AB44" i="15"/>
  <c r="AD41" i="15"/>
  <c r="L113" i="36"/>
  <c r="W43" i="15"/>
  <c r="G26" i="89"/>
  <c r="H26" i="89" s="1"/>
  <c r="L113" i="21"/>
  <c r="G14" i="89"/>
  <c r="H14" i="89" s="1"/>
  <c r="Z43" i="15"/>
  <c r="AE44" i="15"/>
  <c r="K43" i="15"/>
  <c r="AC43" i="15"/>
  <c r="M44" i="15"/>
  <c r="AG44" i="15"/>
  <c r="H44" i="15"/>
  <c r="G25" i="89"/>
  <c r="H25" i="89" s="1"/>
  <c r="L113" i="54"/>
  <c r="G39" i="89"/>
  <c r="H39" i="89" s="1"/>
  <c r="G11" i="89"/>
  <c r="H11" i="89" s="1"/>
  <c r="AH43" i="15"/>
  <c r="J44" i="15"/>
  <c r="L113" i="57"/>
  <c r="AH44" i="15" l="1"/>
  <c r="G40" i="89"/>
  <c r="H40" i="89" s="1"/>
  <c r="L113" i="55"/>
  <c r="AC44" i="15"/>
  <c r="Z44" i="15"/>
  <c r="G35" i="89"/>
  <c r="H35" i="89" s="1"/>
  <c r="L113" i="87"/>
  <c r="G9" i="89"/>
  <c r="H9" i="89" s="1"/>
  <c r="G12" i="89"/>
  <c r="H12" i="89" s="1"/>
  <c r="G10" i="89"/>
  <c r="H10" i="89" s="1"/>
  <c r="G15" i="89"/>
  <c r="H15" i="89" s="1"/>
  <c r="K44" i="15"/>
  <c r="G8" i="89"/>
  <c r="H8" i="89" s="1"/>
  <c r="G24" i="89"/>
  <c r="H24" i="89" s="1"/>
  <c r="L113" i="39"/>
  <c r="L113" i="95"/>
  <c r="L113" i="44"/>
  <c r="G38" i="89"/>
  <c r="H38" i="89" s="1"/>
  <c r="AD43" i="15"/>
  <c r="L113" i="56"/>
  <c r="L113" i="43"/>
  <c r="W44" i="15"/>
  <c r="L113" i="20"/>
  <c r="N44" i="15"/>
  <c r="L113" i="88"/>
  <c r="G17" i="89" l="1"/>
  <c r="H17" i="89" s="1"/>
  <c r="L113" i="6"/>
  <c r="L113" i="40"/>
  <c r="L113" i="96"/>
  <c r="G13" i="89"/>
  <c r="H13" i="89" s="1"/>
  <c r="G21" i="89"/>
  <c r="H21" i="89" s="1"/>
  <c r="G36" i="89"/>
  <c r="H36" i="89" s="1"/>
  <c r="G23" i="89"/>
  <c r="H23" i="89" s="1"/>
  <c r="AD44" i="15"/>
  <c r="L113" i="9"/>
  <c r="G41" i="89"/>
  <c r="H41" i="89" s="1"/>
  <c r="L113" i="58"/>
  <c r="G37" i="89" l="1"/>
  <c r="H37" i="89" s="1"/>
  <c r="G4" i="89" l="1"/>
  <c r="H5" i="89" s="1"/>
  <c r="E6" i="15"/>
  <c r="L85" i="10" l="1"/>
  <c r="L33" i="111"/>
  <c r="L85" i="18"/>
  <c r="L85" i="19"/>
  <c r="L33" i="18"/>
  <c r="L34" i="2"/>
  <c r="L33" i="10"/>
  <c r="L34" i="53"/>
  <c r="L33" i="8"/>
  <c r="L85" i="53"/>
  <c r="L33" i="19"/>
  <c r="L85" i="111"/>
  <c r="L85" i="2" l="1"/>
  <c r="L85" i="8"/>
  <c r="R21" i="15" l="1"/>
  <c r="X21" i="15"/>
  <c r="T21" i="15"/>
  <c r="AA21" i="15"/>
  <c r="V21" i="15"/>
  <c r="U21" i="15"/>
  <c r="S21" i="15"/>
  <c r="L92" i="111" l="1"/>
  <c r="L94" i="111" s="1"/>
  <c r="L112" i="111" s="1"/>
  <c r="L92" i="10"/>
  <c r="L94" i="10" s="1"/>
  <c r="L112" i="10" s="1"/>
  <c r="L92" i="8" l="1"/>
  <c r="L94" i="8" s="1"/>
  <c r="L112" i="8" s="1"/>
  <c r="L92" i="2"/>
  <c r="L94" i="2" s="1"/>
  <c r="L112" i="2" s="1"/>
  <c r="L92" i="19"/>
  <c r="L94" i="19" s="1"/>
  <c r="L112" i="19" s="1"/>
  <c r="L92" i="18"/>
  <c r="L94" i="18" s="1"/>
  <c r="L112" i="18" s="1"/>
  <c r="L92" i="53" l="1"/>
  <c r="L94" i="53" s="1"/>
  <c r="L112" i="53" s="1"/>
  <c r="AA39" i="15"/>
  <c r="R39" i="15"/>
  <c r="S39" i="15"/>
  <c r="X39" i="15"/>
  <c r="T39" i="15" l="1"/>
  <c r="AA41" i="15"/>
  <c r="V39" i="15"/>
  <c r="R41" i="15"/>
  <c r="X41" i="15"/>
  <c r="U39" i="15"/>
  <c r="S41" i="15"/>
  <c r="S43" i="15" l="1"/>
  <c r="X43" i="15"/>
  <c r="V41" i="15"/>
  <c r="U41" i="15"/>
  <c r="AA43" i="15"/>
  <c r="R43" i="15"/>
  <c r="T41" i="15"/>
  <c r="R44" i="15" l="1"/>
  <c r="U43" i="15"/>
  <c r="X44" i="15"/>
  <c r="L113" i="111"/>
  <c r="T43" i="15"/>
  <c r="AA44" i="15"/>
  <c r="V43" i="15"/>
  <c r="S44" i="15"/>
  <c r="V44" i="15" l="1"/>
  <c r="G29" i="89"/>
  <c r="H29" i="89" s="1"/>
  <c r="G34" i="89"/>
  <c r="H34" i="89" s="1"/>
  <c r="L113" i="53"/>
  <c r="L113" i="8"/>
  <c r="U44" i="15"/>
  <c r="L113" i="2"/>
  <c r="T44" i="15"/>
  <c r="G18" i="89"/>
  <c r="H18" i="89" s="1"/>
  <c r="G28" i="89"/>
  <c r="H28" i="89" s="1"/>
  <c r="L113" i="10"/>
  <c r="G31" i="89" l="1"/>
  <c r="H31" i="89" s="1"/>
  <c r="G30" i="89"/>
  <c r="H30" i="89" s="1"/>
  <c r="L113" i="19"/>
  <c r="L113" i="18"/>
  <c r="G32" i="89"/>
  <c r="H32" i="89" s="1"/>
</calcChain>
</file>

<file path=xl/comments1.xml><?xml version="1.0" encoding="utf-8"?>
<comments xmlns="http://schemas.openxmlformats.org/spreadsheetml/2006/main">
  <authors>
    <author>Barbara Zagorc</author>
  </authors>
  <commentList>
    <comment ref="W4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KIS: 
popravek </t>
        </r>
        <r>
          <rPr>
            <sz val="9"/>
            <color indexed="81"/>
            <rFont val="Tahoma"/>
            <family val="2"/>
            <charset val="238"/>
          </rPr>
          <t xml:space="preserve">14. 12. 2018
</t>
        </r>
      </text>
    </comment>
  </commentList>
</comments>
</file>

<file path=xl/sharedStrings.xml><?xml version="1.0" encoding="utf-8"?>
<sst xmlns="http://schemas.openxmlformats.org/spreadsheetml/2006/main" count="19798" uniqueCount="279">
  <si>
    <t>Oddelek za ekonomiko kmetijstva</t>
  </si>
  <si>
    <t>kg/ha</t>
  </si>
  <si>
    <t>%</t>
  </si>
  <si>
    <t>ha</t>
  </si>
  <si>
    <t>STROŠKI SKUPAJ</t>
  </si>
  <si>
    <t>STROŠKI GLAVNEGA PRIDELKA</t>
  </si>
  <si>
    <t>PRORAČUNSKI DODATKI</t>
  </si>
  <si>
    <t>STROŠKI ZMANJŠANI ZA SUBVENCIJE</t>
  </si>
  <si>
    <t>STROŠKI ZMANJŠANI ZA SUBVENCIJE EUR/kg</t>
  </si>
  <si>
    <t>kontrola</t>
  </si>
  <si>
    <t>Kmetijski inštitut Slovenije</t>
  </si>
  <si>
    <t>solata spomladanska</t>
  </si>
  <si>
    <t>P</t>
  </si>
  <si>
    <t>Pridelek tržni</t>
  </si>
  <si>
    <t>t/ha</t>
  </si>
  <si>
    <t>Stranski pridelek</t>
  </si>
  <si>
    <t>Piz</t>
  </si>
  <si>
    <t>Pridelek bruto</t>
  </si>
  <si>
    <t>Izgube</t>
  </si>
  <si>
    <t>Velikost poljine</t>
  </si>
  <si>
    <t>Premijska stopnja za zavarovanje pridelka</t>
  </si>
  <si>
    <t>STR1</t>
  </si>
  <si>
    <t>Stroški brez domačega dela</t>
  </si>
  <si>
    <t>sem</t>
  </si>
  <si>
    <t>Od tega:    Seme in sadike</t>
  </si>
  <si>
    <t>€/ha</t>
  </si>
  <si>
    <t>gnoj</t>
  </si>
  <si>
    <t>Gnojila</t>
  </si>
  <si>
    <t>fss</t>
  </si>
  <si>
    <t>Sredstva za varstvo rastlin</t>
  </si>
  <si>
    <t>nd</t>
  </si>
  <si>
    <t>zavp</t>
  </si>
  <si>
    <t>stroj</t>
  </si>
  <si>
    <t>Spremenljivi stroški strojnih storitev</t>
  </si>
  <si>
    <t>drug</t>
  </si>
  <si>
    <t>amort</t>
  </si>
  <si>
    <t>Amortizacija</t>
  </si>
  <si>
    <t>kapit</t>
  </si>
  <si>
    <t>Stroški kapitala</t>
  </si>
  <si>
    <t>dDelo</t>
  </si>
  <si>
    <t>Stroški domačega dela</t>
  </si>
  <si>
    <t>dDelo1</t>
  </si>
  <si>
    <t>Osnovni pridelek</t>
  </si>
  <si>
    <t>dDeloUR</t>
  </si>
  <si>
    <t>Domače delo</t>
  </si>
  <si>
    <t>ur/ha</t>
  </si>
  <si>
    <t>domače delo neposredno</t>
  </si>
  <si>
    <t>strojno delo neposredno</t>
  </si>
  <si>
    <t>STR</t>
  </si>
  <si>
    <t>-VREDNOST STRAN. PRIDELKOV</t>
  </si>
  <si>
    <t>LC</t>
  </si>
  <si>
    <t>€/kg</t>
  </si>
  <si>
    <t>Gnojilna norma</t>
  </si>
  <si>
    <t>N</t>
  </si>
  <si>
    <t>K</t>
  </si>
  <si>
    <t>Hlevski gnoj</t>
  </si>
  <si>
    <t>ZBIRNI PREGLED</t>
  </si>
  <si>
    <t>Vir vhodnih tehnoloških parametrov za pridelavo zelenjadnic: Razširjena strokovna skupina za vrtnarstvo pri KGZS</t>
  </si>
  <si>
    <t>Drugo</t>
  </si>
  <si>
    <t>Delež, ki ga zavzema kultura na rastno dobo</t>
  </si>
  <si>
    <t>Količina semena, sadik</t>
  </si>
  <si>
    <t>EM/ha</t>
  </si>
  <si>
    <t>Modelne kalkulacije zelenjadnice</t>
  </si>
  <si>
    <t>Paradižnik, plastenjak</t>
  </si>
  <si>
    <t>Fižol, stročji, visoki</t>
  </si>
  <si>
    <t>Fižol, stročji, nizek</t>
  </si>
  <si>
    <t>Stročnice</t>
  </si>
  <si>
    <t>Solatne kumare, plastenjak</t>
  </si>
  <si>
    <t>Plodovke</t>
  </si>
  <si>
    <t>* krmni</t>
  </si>
  <si>
    <t>Česen, jesenski</t>
  </si>
  <si>
    <t>32 + 8*</t>
  </si>
  <si>
    <t>Korenček</t>
  </si>
  <si>
    <t>Krompir zgodnji</t>
  </si>
  <si>
    <t>Korenovke in gomoljnice</t>
  </si>
  <si>
    <t>Radič jesenski, na foliji</t>
  </si>
  <si>
    <t>Čebula, pridelava iz čebulčka, strojno pobiranje</t>
  </si>
  <si>
    <t>Radič poletni, na foliji</t>
  </si>
  <si>
    <t>Čebula, pridelava iz semena, ročno pobiranje</t>
  </si>
  <si>
    <t>Endivija jesenska, na foliji</t>
  </si>
  <si>
    <t>Čebula, pridelava iz semena, strojno pobiranje</t>
  </si>
  <si>
    <t>Endivija poletna, na foliji</t>
  </si>
  <si>
    <t>Čebulnice</t>
  </si>
  <si>
    <t>Solata jesenska, na foliji</t>
  </si>
  <si>
    <t>Cvetača</t>
  </si>
  <si>
    <t>Solata poletna, na foliji</t>
  </si>
  <si>
    <t>Zelje zgodnje, za presno prodajo</t>
  </si>
  <si>
    <t>Solata spomladanska, na foliji</t>
  </si>
  <si>
    <t>Zelje pozno, za presno prodajo</t>
  </si>
  <si>
    <t>Zelje pozno, za predelavo</t>
  </si>
  <si>
    <t>Solata spomladanska, na foliji, plastenjak</t>
  </si>
  <si>
    <t>Kapusnice</t>
  </si>
  <si>
    <t>Solatnice</t>
  </si>
  <si>
    <t>EUR/kg, brez DDV</t>
  </si>
  <si>
    <t>Stroški zmanjšani za subvencije</t>
  </si>
  <si>
    <t>Neto oz. tržni pridelek</t>
  </si>
  <si>
    <t>Zelenjadnica</t>
  </si>
  <si>
    <t>Paprika na prostemZ1</t>
  </si>
  <si>
    <t>Paprika na prostemZ2</t>
  </si>
  <si>
    <t>Paprika na prostemZ3</t>
  </si>
  <si>
    <t>Paprika na prostemZ</t>
  </si>
  <si>
    <t>Paprika, plastenjakN1</t>
  </si>
  <si>
    <t>Paprika, plastenjakN2</t>
  </si>
  <si>
    <t>50 % pridelka v 10 kg vrečah</t>
  </si>
  <si>
    <t>100 % pridelka v 10 kg vrečah</t>
  </si>
  <si>
    <t>box palete</t>
  </si>
  <si>
    <t>povratni zložljivi zabojčki</t>
  </si>
  <si>
    <t>10 kg vreče</t>
  </si>
  <si>
    <t>EUR/ha</t>
  </si>
  <si>
    <t>Indeks</t>
  </si>
  <si>
    <t>Indeks 2017/2016</t>
  </si>
  <si>
    <t>KMETIJSKI INŠTITUT SLOVENIJE</t>
  </si>
  <si>
    <t/>
  </si>
  <si>
    <t>Sezona 2017</t>
  </si>
  <si>
    <t>ANALITIČNA KALKULACIJA stroškov pridelave</t>
  </si>
  <si>
    <t>Neto pridelek:</t>
  </si>
  <si>
    <t>Bruto pridelek:</t>
  </si>
  <si>
    <t>Izgube:</t>
  </si>
  <si>
    <t>Velikost poljine:</t>
  </si>
  <si>
    <t>Oddaljenost od kmetije:</t>
  </si>
  <si>
    <t>km</t>
  </si>
  <si>
    <t>Premijska stopnja za zavarovanje pridelka:</t>
  </si>
  <si>
    <t>Sadilna razdalja:</t>
  </si>
  <si>
    <t>Število sadik:</t>
  </si>
  <si>
    <t>kos</t>
  </si>
  <si>
    <t>Kg,l,ur/</t>
  </si>
  <si>
    <t>Cena EUR/</t>
  </si>
  <si>
    <t>Vrednost</t>
  </si>
  <si>
    <t>Strukt.</t>
  </si>
  <si>
    <t>Vrsta stroška</t>
  </si>
  <si>
    <t>kg, l, uro</t>
  </si>
  <si>
    <t xml:space="preserve">    %</t>
  </si>
  <si>
    <t>DOMAČ MATERIAL</t>
  </si>
  <si>
    <t xml:space="preserve"> cvetača (SURS)</t>
  </si>
  <si>
    <t xml:space="preserve"> hlevski gnoj</t>
  </si>
  <si>
    <t>KUPLJEN MATERIAL</t>
  </si>
  <si>
    <t xml:space="preserve"> seme</t>
  </si>
  <si>
    <t xml:space="preserve"> vzgoja sadike</t>
  </si>
  <si>
    <t xml:space="preserve"> protifert Ca</t>
  </si>
  <si>
    <t xml:space="preserve"> listno gnojilo K</t>
  </si>
  <si>
    <t xml:space="preserve"> listno gnojilo B</t>
  </si>
  <si>
    <t xml:space="preserve"> minerana gnojila</t>
  </si>
  <si>
    <t xml:space="preserve"> sredstva za varstvo rastlin</t>
  </si>
  <si>
    <t xml:space="preserve"> butisan 400</t>
  </si>
  <si>
    <t xml:space="preserve"> lentagran WP</t>
  </si>
  <si>
    <t xml:space="preserve"> steward</t>
  </si>
  <si>
    <t xml:space="preserve"> affirm</t>
  </si>
  <si>
    <t xml:space="preserve"> delfin WG</t>
  </si>
  <si>
    <t xml:space="preserve"> signum</t>
  </si>
  <si>
    <t xml:space="preserve"> rovral aquaflo</t>
  </si>
  <si>
    <t xml:space="preserve"> break thru</t>
  </si>
  <si>
    <t xml:space="preserve"> zaboj plastični zložljiv</t>
  </si>
  <si>
    <t>KUPLJENE STORITVE</t>
  </si>
  <si>
    <t xml:space="preserve"> apnenje IGM</t>
  </si>
  <si>
    <t xml:space="preserve"> hladilnica</t>
  </si>
  <si>
    <t xml:space="preserve"> koncesija za vodo</t>
  </si>
  <si>
    <t xml:space="preserve"> prevoz do odkupa</t>
  </si>
  <si>
    <t xml:space="preserve"> najeto delo</t>
  </si>
  <si>
    <t xml:space="preserve"> zavarovanje pridelka</t>
  </si>
  <si>
    <t xml:space="preserve"> zavarovanje zgradb</t>
  </si>
  <si>
    <t>AMORTIZACIJA</t>
  </si>
  <si>
    <t xml:space="preserve"> namak. rolomat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</si>
  <si>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</si>
  <si>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</si>
  <si>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</si>
  <si>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</si>
  <si>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</si>
  <si>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</si>
  <si>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</si>
  <si>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</si>
  <si>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</si>
  <si>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</si>
  <si>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GLAVNEGA PRIDELKA EUR/kg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</si>
  <si>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</si>
  <si>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</si>
  <si>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</si>
  <si>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</si>
  <si>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</si>
  <si>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zelenjadnice</t>
  </si>
  <si>
    <t>Preneseno iz drugih stroškovnih nosilcev</t>
  </si>
  <si>
    <t>Čebula, pridelava iz semena, STROJNO POBIRANJE</t>
  </si>
  <si>
    <t>Količina semena</t>
  </si>
  <si>
    <t>semen</t>
  </si>
  <si>
    <t>čebula</t>
  </si>
  <si>
    <t xml:space="preserve"> goal</t>
  </si>
  <si>
    <t xml:space="preserve"> stomp aqua</t>
  </si>
  <si>
    <t xml:space="preserve"> fusilade forte</t>
  </si>
  <si>
    <t xml:space="preserve"> perfekthion</t>
  </si>
  <si>
    <t xml:space="preserve"> laser</t>
  </si>
  <si>
    <t xml:space="preserve"> champion 50 WG</t>
  </si>
  <si>
    <t xml:space="preserve"> switch 62,5 wg</t>
  </si>
  <si>
    <t xml:space="preserve"> quadris</t>
  </si>
  <si>
    <t xml:space="preserve"> penncozeb 75 dg</t>
  </si>
  <si>
    <t xml:space="preserve"> ridomil gold combi pepite</t>
  </si>
  <si>
    <t xml:space="preserve"> nu film 17</t>
  </si>
  <si>
    <t xml:space="preserve"> vreče 10 kg </t>
  </si>
  <si>
    <t xml:space="preserve"> paleta 1 m3</t>
  </si>
  <si>
    <t>Čebula, pridelava iz semena, ROČNO POBIRANJE</t>
  </si>
  <si>
    <t>Čebula, pridelava iz čebulčka, STROJNO POBIRANJE</t>
  </si>
  <si>
    <t xml:space="preserve"> čebulček</t>
  </si>
  <si>
    <t>Čebula, pridelava iz čebulčka, ROČNO POBIRANJE</t>
  </si>
  <si>
    <t>kg</t>
  </si>
  <si>
    <t>česenJ</t>
  </si>
  <si>
    <t xml:space="preserve"> pripravek za dvig odpornosti</t>
  </si>
  <si>
    <t xml:space="preserve"> listno gnojilo Cu</t>
  </si>
  <si>
    <t xml:space="preserve"> agil 100 EC</t>
  </si>
  <si>
    <t xml:space="preserve"> ridomil gold MZ pepite</t>
  </si>
  <si>
    <t xml:space="preserve"> zaboj plastični zložljiv nizek</t>
  </si>
  <si>
    <t xml:space="preserve"> endivija (SURS)</t>
  </si>
  <si>
    <t xml:space="preserve"> polyram df</t>
  </si>
  <si>
    <t xml:space="preserve"> actara 25 WG</t>
  </si>
  <si>
    <t xml:space="preserve"> aktiv</t>
  </si>
  <si>
    <t xml:space="preserve"> črna folja 1,4 m</t>
  </si>
  <si>
    <t xml:space="preserve"> namakalna cev</t>
  </si>
  <si>
    <t xml:space="preserve"> komunalni odpadki</t>
  </si>
  <si>
    <t xml:space="preserve"> namakalni sistem</t>
  </si>
  <si>
    <t xml:space="preserve"> zaščita proti mrazu Crop aid</t>
  </si>
  <si>
    <t>Razdalja do odkupnega mesta:</t>
  </si>
  <si>
    <t>Količina semena:</t>
  </si>
  <si>
    <t xml:space="preserve"> fižol-stročji (SURS)</t>
  </si>
  <si>
    <t xml:space="preserve"> karate zeon 5 SC</t>
  </si>
  <si>
    <t xml:space="preserve"> demitan</t>
  </si>
  <si>
    <t xml:space="preserve"> žica</t>
  </si>
  <si>
    <t xml:space="preserve"> stebri opora</t>
  </si>
  <si>
    <t xml:space="preserve"> vrvica opora</t>
  </si>
  <si>
    <t>mio semen</t>
  </si>
  <si>
    <t xml:space="preserve"> korenje (SURS)</t>
  </si>
  <si>
    <t xml:space="preserve"> naturalis</t>
  </si>
  <si>
    <t xml:space="preserve"> pirimor 50 wg</t>
  </si>
  <si>
    <t xml:space="preserve"> score 250 EC</t>
  </si>
  <si>
    <t xml:space="preserve"> namakalni sistem vrtnine</t>
  </si>
  <si>
    <t xml:space="preserve"> krmno korenje</t>
  </si>
  <si>
    <t xml:space="preserve"> krompir (osnova)</t>
  </si>
  <si>
    <t xml:space="preserve"> elektrika</t>
  </si>
  <si>
    <t xml:space="preserve"> seme zg. krompir (OR)</t>
  </si>
  <si>
    <t xml:space="preserve"> plateen wg 41,5</t>
  </si>
  <si>
    <t xml:space="preserve"> acrobat wg</t>
  </si>
  <si>
    <t xml:space="preserve"> shirlan 500 SL</t>
  </si>
  <si>
    <t xml:space="preserve"> gajbice</t>
  </si>
  <si>
    <t xml:space="preserve"> vlaknata folija (17g)</t>
  </si>
  <si>
    <t xml:space="preserve"> krmni krompir</t>
  </si>
  <si>
    <t>enota</t>
  </si>
  <si>
    <t xml:space="preserve"> kumare solatne (SURS)</t>
  </si>
  <si>
    <t xml:space="preserve"> teppeki</t>
  </si>
  <si>
    <t xml:space="preserve"> vertimec </t>
  </si>
  <si>
    <t xml:space="preserve"> chess 50 wg</t>
  </si>
  <si>
    <t xml:space="preserve"> količki za oporo</t>
  </si>
  <si>
    <t xml:space="preserve"> mreža</t>
  </si>
  <si>
    <t xml:space="preserve"> meglilnik</t>
  </si>
  <si>
    <t xml:space="preserve"> plastenjak</t>
  </si>
  <si>
    <t xml:space="preserve"> prezračevanje plastenjaka</t>
  </si>
  <si>
    <t xml:space="preserve"> folija dvojna plastenjak</t>
  </si>
  <si>
    <t xml:space="preserve"> kapljično namakanje zaščiten prostor</t>
  </si>
  <si>
    <t>Paprika na prostem</t>
  </si>
  <si>
    <t>Pobiranje v:</t>
  </si>
  <si>
    <t>Prodaja:</t>
  </si>
  <si>
    <t xml:space="preserve"> paprika (SURS)</t>
  </si>
  <si>
    <t xml:space="preserve"> listno gnojilo P, K</t>
  </si>
  <si>
    <t xml:space="preserve"> remedier</t>
  </si>
  <si>
    <t xml:space="preserve"> črna folja 1,2 m</t>
  </si>
  <si>
    <t>Paprika, plastenjak</t>
  </si>
  <si>
    <t xml:space="preserve"> mospilan 20 sg</t>
  </si>
  <si>
    <t xml:space="preserve"> rumene lepljive plošče</t>
  </si>
  <si>
    <t xml:space="preserve"> paradižnik (SURS)</t>
  </si>
  <si>
    <t xml:space="preserve"> antracol wg 70</t>
  </si>
  <si>
    <t xml:space="preserve"> confidor SL 200</t>
  </si>
  <si>
    <t xml:space="preserve"> objemke</t>
  </si>
  <si>
    <t xml:space="preserve"> opora na vrvici</t>
  </si>
  <si>
    <t xml:space="preserve"> solata (SURS)</t>
  </si>
  <si>
    <t>Najeto delo</t>
  </si>
  <si>
    <t>Drugi material</t>
  </si>
  <si>
    <t xml:space="preserve">Druge storitve     </t>
  </si>
  <si>
    <t>Zavarovanje</t>
  </si>
  <si>
    <t>Sezona 2016</t>
  </si>
  <si>
    <t xml:space="preserve"> zelje pozno (SURS)</t>
  </si>
  <si>
    <t xml:space="preserve"> bulldock ec 25</t>
  </si>
  <si>
    <t xml:space="preserve"> vreče 30 kg</t>
  </si>
  <si>
    <t xml:space="preserve"> zelje zgodnje (SURS)</t>
  </si>
  <si>
    <t>nespremenjeni parametri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</si>
</sst>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_S_I_T_-;\-* #,##0.00\ _S_I_T_-;_-* &quot;-&quot;??\ _S_I_T_-;_-@_-"/>
    <numFmt numFmtId="165" formatCode="0.0"/>
    <numFmt numFmtId="166" formatCode="0.0000"/>
    <numFmt numFmtId="167" formatCode="0.000"/>
    <numFmt numFmtId="168" formatCode="#,##0.0"/>
    <numFmt numFmtId="169" formatCode="#,##0.000"/>
    <numFmt numFmtId="170" formatCode="#,##0.0000"/>
    <numFmt numFmtId="171" formatCode="0.000000"/>
    <numFmt numFmtId="172" formatCode="0_)"/>
    <numFmt numFmtId="173" formatCode="0.000_)"/>
    <numFmt numFmtId="174" formatCode="0.00_)"/>
    <numFmt numFmtId="175" formatCode="0.0_)"/>
    <numFmt numFmtId="176" formatCode="_-* #,##0.00\ [$€-1]_-;\-* #,##0.00\ [$€-1]_-;_-* &quot;-&quot;??\ [$€-1]_-"/>
  </numFmts>
  <fonts count="5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color indexed="17"/>
      <name val="Arial"/>
      <family val="2"/>
      <charset val="238"/>
    </font>
    <font>
      <u/>
      <sz val="7.5"/>
      <color indexed="12"/>
      <name val="Arial"/>
      <family val="2"/>
      <charset val="238"/>
    </font>
    <font>
      <b/>
      <sz val="11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8"/>
      <name val="Calibri"/>
      <family val="2"/>
    </font>
    <font>
      <sz val="12"/>
      <name val="Courier"/>
      <family val="1"/>
      <charset val="238"/>
    </font>
    <font>
      <sz val="11"/>
      <color indexed="8"/>
      <name val="Calibri"/>
      <family val="2"/>
      <charset val="238"/>
    </font>
    <font>
      <sz val="11"/>
      <color indexed="60"/>
      <name val="Arial"/>
      <family val="2"/>
      <charset val="238"/>
    </font>
    <font>
      <sz val="11"/>
      <color indexed="10"/>
      <name val="Arial"/>
      <family val="2"/>
      <charset val="238"/>
    </font>
    <font>
      <i/>
      <sz val="11"/>
      <color indexed="23"/>
      <name val="Arial"/>
      <family val="2"/>
      <charset val="238"/>
    </font>
    <font>
      <sz val="11"/>
      <color indexed="52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indexed="52"/>
      <name val="Arial"/>
      <family val="2"/>
      <charset val="238"/>
    </font>
    <font>
      <sz val="11"/>
      <color indexed="2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1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164" fontId="43" fillId="0" borderId="0" applyFont="0" applyFill="0" applyBorder="0" applyAlignment="0" applyProtection="0"/>
    <xf numFmtId="0" fontId="17" fillId="4" borderId="0" applyNumberFormat="0" applyBorder="0" applyAlignment="0" applyProtection="0"/>
    <xf numFmtId="176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6" borderId="1" applyNumberFormat="0" applyAlignment="0" applyProtection="0"/>
    <xf numFmtId="0" fontId="20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1" fillId="0" borderId="0"/>
    <xf numFmtId="0" fontId="24" fillId="0" borderId="0"/>
    <xf numFmtId="0" fontId="27" fillId="17" borderId="0" applyNumberFormat="0" applyBorder="0" applyAlignment="0" applyProtection="0"/>
    <xf numFmtId="0" fontId="44" fillId="0" borderId="0"/>
    <xf numFmtId="0" fontId="15" fillId="18" borderId="5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2" borderId="0" applyNumberFormat="0" applyBorder="0" applyAlignment="0" applyProtection="0"/>
    <xf numFmtId="0" fontId="30" fillId="0" borderId="6" applyNumberFormat="0" applyFill="0" applyAlignment="0" applyProtection="0"/>
    <xf numFmtId="0" fontId="31" fillId="23" borderId="7" applyNumberFormat="0" applyAlignment="0" applyProtection="0"/>
    <xf numFmtId="0" fontId="32" fillId="16" borderId="8" applyNumberFormat="0" applyAlignment="0" applyProtection="0"/>
    <xf numFmtId="0" fontId="33" fillId="3" borderId="0" applyNumberFormat="0" applyBorder="0" applyAlignment="0" applyProtection="0"/>
    <xf numFmtId="164" fontId="43" fillId="0" borderId="0" applyFont="0" applyFill="0" applyBorder="0" applyAlignment="0" applyProtection="0"/>
    <xf numFmtId="0" fontId="34" fillId="7" borderId="8" applyNumberFormat="0" applyAlignment="0" applyProtection="0"/>
    <xf numFmtId="0" fontId="35" fillId="0" borderId="9" applyNumberFormat="0" applyFill="0" applyAlignment="0" applyProtection="0"/>
  </cellStyleXfs>
  <cellXfs count="284">
    <xf numFmtId="0" fontId="0" fillId="0" borderId="0" xfId="0"/>
    <xf numFmtId="1" fontId="2" fillId="0" borderId="0" xfId="34" applyNumberFormat="1" applyFont="1" applyFill="1" applyAlignment="1">
      <alignment horizontal="right"/>
    </xf>
    <xf numFmtId="1" fontId="2" fillId="0" borderId="0" xfId="34" applyNumberFormat="1" applyFont="1" applyFill="1" applyAlignment="1" applyProtection="1">
      <alignment horizontal="right"/>
    </xf>
    <xf numFmtId="0" fontId="2" fillId="0" borderId="0" xfId="34" applyFont="1" applyFill="1"/>
    <xf numFmtId="0" fontId="2" fillId="0" borderId="0" xfId="34" applyFont="1" applyFill="1" applyProtection="1"/>
    <xf numFmtId="0" fontId="2" fillId="0" borderId="0" xfId="34" applyFont="1" applyFill="1" applyAlignment="1" applyProtection="1">
      <alignment horizontal="left"/>
    </xf>
    <xf numFmtId="2" fontId="2" fillId="0" borderId="0" xfId="34" applyNumberFormat="1" applyFont="1" applyFill="1"/>
    <xf numFmtId="1" fontId="3" fillId="0" borderId="0" xfId="34" applyNumberFormat="1" applyFont="1" applyFill="1" applyAlignment="1">
      <alignment horizontal="right"/>
    </xf>
    <xf numFmtId="1" fontId="3" fillId="0" borderId="0" xfId="34" applyNumberFormat="1" applyFont="1" applyFill="1" applyAlignment="1" applyProtection="1">
      <alignment horizontal="right"/>
    </xf>
    <xf numFmtId="0" fontId="3" fillId="0" borderId="0" xfId="34" applyFont="1" applyFill="1"/>
    <xf numFmtId="0" fontId="3" fillId="0" borderId="0" xfId="0" applyFont="1"/>
    <xf numFmtId="0" fontId="3" fillId="0" borderId="0" xfId="34" applyFont="1" applyFill="1" applyProtection="1"/>
    <xf numFmtId="0" fontId="3" fillId="0" borderId="0" xfId="34" applyFont="1" applyFill="1" applyAlignment="1" applyProtection="1">
      <alignment horizontal="left"/>
    </xf>
    <xf numFmtId="2" fontId="3" fillId="0" borderId="0" xfId="34" applyNumberFormat="1" applyFont="1" applyFill="1"/>
    <xf numFmtId="168" fontId="2" fillId="0" borderId="0" xfId="34" applyNumberFormat="1" applyFont="1" applyFill="1"/>
    <xf numFmtId="168" fontId="2" fillId="0" borderId="0" xfId="34" applyNumberFormat="1" applyFont="1" applyFill="1" applyAlignment="1">
      <alignment horizontal="right"/>
    </xf>
    <xf numFmtId="168" fontId="2" fillId="0" borderId="0" xfId="34" applyNumberFormat="1" applyFont="1" applyFill="1" applyProtection="1"/>
    <xf numFmtId="3" fontId="2" fillId="0" borderId="0" xfId="34" applyNumberFormat="1" applyFont="1" applyFill="1" applyAlignment="1">
      <alignment horizontal="right"/>
    </xf>
    <xf numFmtId="169" fontId="2" fillId="0" borderId="0" xfId="34" applyNumberFormat="1" applyFont="1" applyFill="1"/>
    <xf numFmtId="168" fontId="5" fillId="0" borderId="0" xfId="34" applyNumberFormat="1" applyFont="1" applyFill="1" applyProtection="1"/>
    <xf numFmtId="168" fontId="2" fillId="0" borderId="0" xfId="34" applyNumberFormat="1" applyFont="1" applyFill="1" applyAlignment="1" applyProtection="1">
      <alignment horizontal="right"/>
    </xf>
    <xf numFmtId="168" fontId="2" fillId="0" borderId="0" xfId="34" applyNumberFormat="1" applyFont="1" applyFill="1" applyBorder="1"/>
    <xf numFmtId="168" fontId="2" fillId="0" borderId="0" xfId="34" applyNumberFormat="1" applyFont="1" applyFill="1" applyBorder="1" applyAlignment="1">
      <alignment horizontal="right"/>
    </xf>
    <xf numFmtId="0" fontId="3" fillId="0" borderId="0" xfId="0" applyFont="1" applyBorder="1"/>
    <xf numFmtId="168" fontId="3" fillId="0" borderId="0" xfId="34" applyNumberFormat="1" applyFont="1" applyFill="1"/>
    <xf numFmtId="168" fontId="3" fillId="0" borderId="0" xfId="34" applyNumberFormat="1" applyFont="1" applyFill="1" applyBorder="1"/>
    <xf numFmtId="168" fontId="3" fillId="0" borderId="0" xfId="34" applyNumberFormat="1" applyFont="1" applyFill="1" applyProtection="1"/>
    <xf numFmtId="168" fontId="3" fillId="0" borderId="0" xfId="34" applyNumberFormat="1" applyFont="1" applyFill="1" applyAlignment="1">
      <alignment horizontal="right"/>
    </xf>
    <xf numFmtId="169" fontId="3" fillId="0" borderId="0" xfId="34" applyNumberFormat="1" applyFont="1" applyFill="1"/>
    <xf numFmtId="3" fontId="3" fillId="0" borderId="0" xfId="34" applyNumberFormat="1" applyFont="1" applyFill="1" applyAlignment="1">
      <alignment horizontal="right"/>
    </xf>
    <xf numFmtId="168" fontId="3" fillId="0" borderId="0" xfId="34" applyNumberFormat="1" applyFont="1" applyFill="1" applyAlignment="1" applyProtection="1">
      <alignment horizontal="right"/>
    </xf>
    <xf numFmtId="168" fontId="3" fillId="0" borderId="0" xfId="34" applyNumberFormat="1" applyFont="1" applyFill="1" applyAlignment="1" applyProtection="1">
      <alignment horizontal="left"/>
    </xf>
    <xf numFmtId="168" fontId="3" fillId="0" borderId="0" xfId="34" applyNumberFormat="1" applyFont="1" applyFill="1" applyAlignment="1">
      <alignment horizontal="left"/>
    </xf>
    <xf numFmtId="168" fontId="7" fillId="0" borderId="10" xfId="34" applyNumberFormat="1" applyFont="1" applyFill="1" applyBorder="1" applyAlignment="1" applyProtection="1">
      <alignment horizontal="left"/>
    </xf>
    <xf numFmtId="168" fontId="7" fillId="0" borderId="10" xfId="34" applyNumberFormat="1" applyFont="1" applyFill="1" applyBorder="1"/>
    <xf numFmtId="168" fontId="7" fillId="0" borderId="10" xfId="34" applyNumberFormat="1" applyFont="1" applyFill="1" applyBorder="1" applyProtection="1"/>
    <xf numFmtId="168" fontId="7" fillId="0" borderId="10" xfId="34" applyNumberFormat="1" applyFont="1" applyFill="1" applyBorder="1" applyAlignment="1" applyProtection="1">
      <alignment horizontal="right"/>
    </xf>
    <xf numFmtId="168" fontId="7" fillId="0" borderId="11" xfId="34" applyNumberFormat="1" applyFont="1" applyFill="1" applyBorder="1" applyAlignment="1" applyProtection="1">
      <alignment horizontal="left"/>
    </xf>
    <xf numFmtId="168" fontId="7" fillId="0" borderId="11" xfId="34" applyNumberFormat="1" applyFont="1" applyFill="1" applyBorder="1"/>
    <xf numFmtId="168" fontId="7" fillId="0" borderId="11" xfId="34" applyNumberFormat="1" applyFont="1" applyFill="1" applyBorder="1" applyAlignment="1" applyProtection="1">
      <alignment horizontal="right"/>
    </xf>
    <xf numFmtId="168" fontId="3" fillId="0" borderId="0" xfId="34" applyNumberFormat="1" applyFont="1" applyFill="1" applyBorder="1" applyAlignment="1">
      <alignment horizontal="right"/>
    </xf>
    <xf numFmtId="168" fontId="7" fillId="0" borderId="12" xfId="34" applyNumberFormat="1" applyFont="1" applyFill="1" applyBorder="1" applyProtection="1"/>
    <xf numFmtId="168" fontId="7" fillId="0" borderId="12" xfId="34" applyNumberFormat="1" applyFont="1" applyFill="1" applyBorder="1"/>
    <xf numFmtId="168" fontId="7" fillId="0" borderId="0" xfId="34" applyNumberFormat="1" applyFont="1" applyFill="1" applyProtection="1"/>
    <xf numFmtId="2" fontId="2" fillId="0" borderId="0" xfId="34" applyNumberFormat="1" applyFont="1" applyFill="1" applyAlignment="1">
      <alignment horizontal="right"/>
    </xf>
    <xf numFmtId="171" fontId="2" fillId="0" borderId="0" xfId="34" applyNumberFormat="1" applyFont="1" applyFill="1" applyAlignment="1">
      <alignment horizontal="right"/>
    </xf>
    <xf numFmtId="165" fontId="2" fillId="0" borderId="0" xfId="34" applyNumberFormat="1" applyFont="1" applyFill="1" applyAlignment="1">
      <alignment horizontal="right"/>
    </xf>
    <xf numFmtId="172" fontId="2" fillId="0" borderId="0" xfId="34" applyNumberFormat="1" applyFont="1" applyFill="1" applyProtection="1"/>
    <xf numFmtId="173" fontId="2" fillId="0" borderId="0" xfId="34" applyNumberFormat="1" applyFont="1" applyFill="1" applyProtection="1"/>
    <xf numFmtId="3" fontId="2" fillId="0" borderId="0" xfId="34" applyNumberFormat="1" applyFont="1" applyFill="1" applyAlignment="1" applyProtection="1">
      <alignment horizontal="right"/>
    </xf>
    <xf numFmtId="2" fontId="2" fillId="0" borderId="0" xfId="34" applyNumberFormat="1" applyFont="1" applyFill="1" applyAlignment="1" applyProtection="1">
      <alignment horizontal="right"/>
    </xf>
    <xf numFmtId="174" fontId="2" fillId="0" borderId="0" xfId="34" applyNumberFormat="1" applyFont="1" applyFill="1" applyProtection="1"/>
    <xf numFmtId="1" fontId="9" fillId="0" borderId="0" xfId="34" applyNumberFormat="1" applyFont="1" applyFill="1" applyAlignment="1" applyProtection="1">
      <alignment horizontal="right"/>
    </xf>
    <xf numFmtId="175" fontId="2" fillId="0" borderId="0" xfId="34" applyNumberFormat="1" applyFont="1" applyFill="1" applyProtection="1"/>
    <xf numFmtId="0" fontId="2" fillId="0" borderId="0" xfId="34" applyFont="1" applyFill="1" applyBorder="1"/>
    <xf numFmtId="0" fontId="6" fillId="0" borderId="0" xfId="34" applyFont="1" applyFill="1" applyProtection="1"/>
    <xf numFmtId="165" fontId="2" fillId="0" borderId="0" xfId="34" applyNumberFormat="1" applyFont="1" applyFill="1" applyProtection="1"/>
    <xf numFmtId="168" fontId="3" fillId="0" borderId="12" xfId="34" applyNumberFormat="1" applyFont="1" applyFill="1" applyBorder="1"/>
    <xf numFmtId="168" fontId="10" fillId="0" borderId="0" xfId="34" applyNumberFormat="1" applyFont="1" applyFill="1" applyProtection="1"/>
    <xf numFmtId="168" fontId="3" fillId="0" borderId="10" xfId="34" applyNumberFormat="1" applyFont="1" applyFill="1" applyBorder="1"/>
    <xf numFmtId="168" fontId="7" fillId="0" borderId="12" xfId="34" applyNumberFormat="1" applyFont="1" applyFill="1" applyBorder="1" applyAlignment="1">
      <alignment horizontal="right"/>
    </xf>
    <xf numFmtId="168" fontId="3" fillId="0" borderId="0" xfId="34" applyNumberFormat="1" applyFont="1" applyFill="1" applyBorder="1" applyAlignment="1" applyProtection="1">
      <alignment horizontal="center"/>
    </xf>
    <xf numFmtId="168" fontId="3" fillId="0" borderId="0" xfId="34" applyNumberFormat="1" applyFont="1" applyFill="1" applyBorder="1" applyAlignment="1">
      <alignment horizontal="center"/>
    </xf>
    <xf numFmtId="168" fontId="3" fillId="0" borderId="0" xfId="0" applyNumberFormat="1" applyFont="1"/>
    <xf numFmtId="168" fontId="11" fillId="0" borderId="11" xfId="34" applyNumberFormat="1" applyFont="1" applyFill="1" applyBorder="1"/>
    <xf numFmtId="168" fontId="11" fillId="0" borderId="11" xfId="34" applyNumberFormat="1" applyFont="1" applyFill="1" applyBorder="1" applyProtection="1"/>
    <xf numFmtId="168" fontId="11" fillId="0" borderId="12" xfId="34" applyNumberFormat="1" applyFont="1" applyFill="1" applyBorder="1" applyProtection="1"/>
    <xf numFmtId="168" fontId="8" fillId="0" borderId="12" xfId="34" applyNumberFormat="1" applyFont="1" applyFill="1" applyBorder="1"/>
    <xf numFmtId="168" fontId="2" fillId="0" borderId="0" xfId="34" applyNumberFormat="1" applyFont="1" applyFill="1" applyBorder="1" applyAlignment="1" applyProtection="1">
      <alignment horizontal="center"/>
    </xf>
    <xf numFmtId="168" fontId="2" fillId="0" borderId="0" xfId="34" applyNumberFormat="1" applyFont="1" applyFill="1" applyBorder="1" applyAlignment="1">
      <alignment horizontal="center"/>
    </xf>
    <xf numFmtId="4" fontId="3" fillId="0" borderId="0" xfId="34" applyNumberFormat="1" applyFont="1" applyFill="1" applyAlignment="1">
      <alignment horizontal="right"/>
    </xf>
    <xf numFmtId="169" fontId="3" fillId="0" borderId="0" xfId="34" applyNumberFormat="1" applyFont="1" applyFill="1" applyAlignment="1">
      <alignment horizontal="right"/>
    </xf>
    <xf numFmtId="170" fontId="3" fillId="0" borderId="0" xfId="34" applyNumberFormat="1" applyFont="1" applyFill="1" applyAlignment="1">
      <alignment horizontal="right"/>
    </xf>
    <xf numFmtId="168" fontId="3" fillId="0" borderId="0" xfId="34" applyNumberFormat="1" applyFont="1" applyFill="1" applyBorder="1" applyAlignment="1">
      <alignment horizontal="left"/>
    </xf>
    <xf numFmtId="1" fontId="3" fillId="0" borderId="0" xfId="0" applyNumberFormat="1" applyFont="1"/>
    <xf numFmtId="2" fontId="3" fillId="0" borderId="0" xfId="34" applyNumberFormat="1" applyFont="1" applyFill="1" applyAlignment="1">
      <alignment horizontal="right"/>
    </xf>
    <xf numFmtId="172" fontId="3" fillId="0" borderId="0" xfId="34" applyNumberFormat="1" applyFont="1" applyFill="1" applyProtection="1"/>
    <xf numFmtId="173" fontId="3" fillId="0" borderId="0" xfId="34" applyNumberFormat="1" applyFont="1" applyFill="1" applyProtection="1"/>
    <xf numFmtId="175" fontId="3" fillId="0" borderId="0" xfId="34" applyNumberFormat="1" applyFont="1" applyFill="1" applyProtection="1"/>
    <xf numFmtId="168" fontId="12" fillId="0" borderId="0" xfId="34" applyNumberFormat="1" applyFont="1" applyFill="1"/>
    <xf numFmtId="168" fontId="12" fillId="0" borderId="0" xfId="34" applyNumberFormat="1" applyFont="1" applyFill="1" applyAlignment="1">
      <alignment horizontal="right"/>
    </xf>
    <xf numFmtId="171" fontId="3" fillId="0" borderId="0" xfId="34" applyNumberFormat="1" applyFont="1" applyFill="1" applyAlignment="1">
      <alignment horizontal="right"/>
    </xf>
    <xf numFmtId="165" fontId="3" fillId="0" borderId="0" xfId="34" applyNumberFormat="1" applyFont="1" applyFill="1" applyAlignment="1">
      <alignment horizontal="right"/>
    </xf>
    <xf numFmtId="3" fontId="3" fillId="0" borderId="0" xfId="34" applyNumberFormat="1" applyFont="1" applyFill="1" applyAlignment="1" applyProtection="1">
      <alignment horizontal="right"/>
    </xf>
    <xf numFmtId="2" fontId="3" fillId="0" borderId="0" xfId="34" applyNumberFormat="1" applyFont="1" applyFill="1" applyAlignment="1" applyProtection="1">
      <alignment horizontal="right"/>
    </xf>
    <xf numFmtId="174" fontId="3" fillId="0" borderId="0" xfId="34" applyNumberFormat="1" applyFont="1" applyFill="1" applyProtection="1"/>
    <xf numFmtId="1" fontId="14" fillId="0" borderId="0" xfId="34" applyNumberFormat="1" applyFont="1" applyFill="1" applyAlignment="1" applyProtection="1">
      <alignment horizontal="right"/>
    </xf>
    <xf numFmtId="0" fontId="3" fillId="0" borderId="0" xfId="34" applyFont="1" applyFill="1" applyBorder="1"/>
    <xf numFmtId="0" fontId="7" fillId="0" borderId="0" xfId="34" applyFont="1" applyFill="1" applyProtection="1"/>
    <xf numFmtId="165" fontId="3" fillId="0" borderId="0" xfId="34" applyNumberFormat="1" applyFont="1" applyFill="1" applyProtection="1"/>
    <xf numFmtId="168" fontId="7" fillId="0" borderId="0" xfId="34" applyNumberFormat="1" applyFont="1" applyFill="1" applyAlignment="1">
      <alignment horizontal="left"/>
    </xf>
    <xf numFmtId="168" fontId="7" fillId="0" borderId="0" xfId="34" applyNumberFormat="1" applyFont="1" applyFill="1" applyAlignment="1">
      <alignment horizontal="right"/>
    </xf>
    <xf numFmtId="3" fontId="7" fillId="0" borderId="0" xfId="34" applyNumberFormat="1" applyFont="1" applyFill="1" applyAlignment="1">
      <alignment horizontal="right"/>
    </xf>
    <xf numFmtId="169" fontId="7" fillId="0" borderId="0" xfId="34" applyNumberFormat="1" applyFont="1" applyFill="1" applyAlignment="1">
      <alignment horizontal="right"/>
    </xf>
    <xf numFmtId="168" fontId="7" fillId="0" borderId="0" xfId="34" applyNumberFormat="1" applyFont="1" applyFill="1" applyAlignment="1" applyProtection="1">
      <alignment horizontal="left"/>
    </xf>
    <xf numFmtId="168" fontId="7" fillId="0" borderId="0" xfId="34" applyNumberFormat="1" applyFont="1" applyFill="1"/>
    <xf numFmtId="3" fontId="3" fillId="0" borderId="0" xfId="34" applyNumberFormat="1" applyFont="1" applyFill="1" applyBorder="1" applyAlignment="1">
      <alignment horizontal="right"/>
    </xf>
    <xf numFmtId="3" fontId="3" fillId="0" borderId="0" xfId="34" applyNumberFormat="1" applyFont="1" applyFill="1" applyBorder="1" applyAlignment="1">
      <alignment horizontal="left"/>
    </xf>
    <xf numFmtId="168" fontId="13" fillId="0" borderId="0" xfId="34" applyNumberFormat="1" applyFont="1" applyFill="1" applyProtection="1"/>
    <xf numFmtId="168" fontId="13" fillId="0" borderId="0" xfId="34" applyNumberFormat="1" applyFont="1" applyFill="1" applyAlignment="1">
      <alignment horizontal="right"/>
    </xf>
    <xf numFmtId="4" fontId="13" fillId="0" borderId="0" xfId="34" applyNumberFormat="1" applyFont="1" applyFill="1" applyAlignment="1">
      <alignment horizontal="right"/>
    </xf>
    <xf numFmtId="168" fontId="7" fillId="0" borderId="0" xfId="34" applyNumberFormat="1" applyFont="1" applyFill="1" applyBorder="1" applyAlignment="1" applyProtection="1">
      <alignment horizontal="center"/>
    </xf>
    <xf numFmtId="168" fontId="7" fillId="0" borderId="0" xfId="34" applyNumberFormat="1" applyFont="1" applyFill="1" applyBorder="1" applyAlignment="1">
      <alignment horizontal="center"/>
    </xf>
    <xf numFmtId="3" fontId="7" fillId="0" borderId="0" xfId="34" applyNumberFormat="1" applyFont="1" applyFill="1" applyAlignment="1" applyProtection="1">
      <alignment horizontal="left"/>
    </xf>
    <xf numFmtId="3" fontId="7" fillId="0" borderId="0" xfId="34" applyNumberFormat="1" applyFont="1" applyFill="1"/>
    <xf numFmtId="0" fontId="37" fillId="0" borderId="0" xfId="35" applyFont="1" applyBorder="1"/>
    <xf numFmtId="0" fontId="37" fillId="0" borderId="0" xfId="35" applyFont="1"/>
    <xf numFmtId="0" fontId="37" fillId="0" borderId="0" xfId="35" applyFont="1" applyBorder="1" applyAlignment="1">
      <alignment vertical="top"/>
    </xf>
    <xf numFmtId="0" fontId="38" fillId="0" borderId="0" xfId="35" applyFont="1"/>
    <xf numFmtId="0" fontId="37" fillId="0" borderId="13" xfId="35" applyFont="1" applyBorder="1"/>
    <xf numFmtId="0" fontId="38" fillId="0" borderId="14" xfId="35" applyFont="1" applyFill="1" applyBorder="1" applyAlignment="1">
      <alignment horizontal="center"/>
    </xf>
    <xf numFmtId="0" fontId="37" fillId="0" borderId="15" xfId="35" applyFont="1" applyFill="1" applyBorder="1"/>
    <xf numFmtId="0" fontId="38" fillId="24" borderId="16" xfId="35" applyFont="1" applyFill="1" applyBorder="1" applyAlignment="1">
      <alignment horizontal="center" wrapText="1"/>
    </xf>
    <xf numFmtId="0" fontId="38" fillId="25" borderId="17" xfId="35" applyFont="1" applyFill="1" applyBorder="1"/>
    <xf numFmtId="0" fontId="38" fillId="25" borderId="18" xfId="35" applyFont="1" applyFill="1" applyBorder="1" applyAlignment="1">
      <alignment horizontal="center"/>
    </xf>
    <xf numFmtId="3" fontId="38" fillId="25" borderId="17" xfId="35" applyNumberFormat="1" applyFont="1" applyFill="1" applyBorder="1" applyAlignment="1">
      <alignment horizontal="right"/>
    </xf>
    <xf numFmtId="0" fontId="37" fillId="26" borderId="17" xfId="35" applyFont="1" applyFill="1" applyBorder="1"/>
    <xf numFmtId="0" fontId="37" fillId="26" borderId="18" xfId="35" applyFont="1" applyFill="1" applyBorder="1" applyAlignment="1">
      <alignment horizontal="center"/>
    </xf>
    <xf numFmtId="3" fontId="37" fillId="26" borderId="17" xfId="35" applyNumberFormat="1" applyFont="1" applyFill="1" applyBorder="1" applyAlignment="1">
      <alignment horizontal="right"/>
    </xf>
    <xf numFmtId="0" fontId="37" fillId="26" borderId="17" xfId="35" applyFont="1" applyFill="1" applyBorder="1" applyAlignment="1">
      <alignment horizontal="left" indent="2"/>
    </xf>
    <xf numFmtId="0" fontId="38" fillId="26" borderId="18" xfId="35" applyFont="1" applyFill="1" applyBorder="1" applyAlignment="1">
      <alignment horizontal="center"/>
    </xf>
    <xf numFmtId="3" fontId="38" fillId="0" borderId="17" xfId="35" applyNumberFormat="1" applyFont="1" applyFill="1" applyBorder="1" applyAlignment="1">
      <alignment horizontal="right"/>
    </xf>
    <xf numFmtId="0" fontId="38" fillId="25" borderId="19" xfId="35" applyFont="1" applyFill="1" applyBorder="1"/>
    <xf numFmtId="0" fontId="38" fillId="0" borderId="17" xfId="35" applyFont="1" applyFill="1" applyBorder="1"/>
    <xf numFmtId="0" fontId="38" fillId="0" borderId="18" xfId="35" applyFont="1" applyFill="1" applyBorder="1" applyAlignment="1">
      <alignment horizontal="center"/>
    </xf>
    <xf numFmtId="168" fontId="38" fillId="0" borderId="17" xfId="35" applyNumberFormat="1" applyFont="1" applyFill="1" applyBorder="1" applyAlignment="1">
      <alignment horizontal="right"/>
    </xf>
    <xf numFmtId="0" fontId="37" fillId="0" borderId="0" xfId="35" applyFont="1" applyFill="1"/>
    <xf numFmtId="0" fontId="37" fillId="0" borderId="17" xfId="35" applyFont="1" applyFill="1" applyBorder="1" applyAlignment="1">
      <alignment horizontal="left" indent="1"/>
    </xf>
    <xf numFmtId="0" fontId="37" fillId="0" borderId="18" xfId="35" applyFont="1" applyFill="1" applyBorder="1" applyAlignment="1">
      <alignment horizontal="center"/>
    </xf>
    <xf numFmtId="168" fontId="37" fillId="0" borderId="17" xfId="35" applyNumberFormat="1" applyFont="1" applyFill="1" applyBorder="1" applyAlignment="1">
      <alignment horizontal="right"/>
    </xf>
    <xf numFmtId="0" fontId="37" fillId="0" borderId="17" xfId="35" applyFont="1" applyFill="1" applyBorder="1" applyAlignment="1">
      <alignment horizontal="left" vertical="top" indent="1"/>
    </xf>
    <xf numFmtId="0" fontId="38" fillId="24" borderId="17" xfId="35" applyFont="1" applyFill="1" applyBorder="1"/>
    <xf numFmtId="0" fontId="37" fillId="24" borderId="18" xfId="35" applyFont="1" applyFill="1" applyBorder="1" applyAlignment="1">
      <alignment horizontal="center"/>
    </xf>
    <xf numFmtId="3" fontId="38" fillId="24" borderId="17" xfId="35" applyNumberFormat="1" applyFont="1" applyFill="1" applyBorder="1" applyAlignment="1">
      <alignment horizontal="right"/>
    </xf>
    <xf numFmtId="0" fontId="37" fillId="25" borderId="18" xfId="35" applyFont="1" applyFill="1" applyBorder="1" applyAlignment="1">
      <alignment horizontal="center"/>
    </xf>
    <xf numFmtId="1" fontId="38" fillId="25" borderId="17" xfId="35" applyNumberFormat="1" applyFont="1" applyFill="1" applyBorder="1" applyAlignment="1">
      <alignment horizontal="right"/>
    </xf>
    <xf numFmtId="0" fontId="38" fillId="24" borderId="19" xfId="35" applyFont="1" applyFill="1" applyBorder="1"/>
    <xf numFmtId="0" fontId="37" fillId="24" borderId="20" xfId="35" applyFont="1" applyFill="1" applyBorder="1" applyAlignment="1">
      <alignment horizontal="center"/>
    </xf>
    <xf numFmtId="3" fontId="38" fillId="24" borderId="19" xfId="35" applyNumberFormat="1" applyFont="1" applyFill="1" applyBorder="1" applyAlignment="1">
      <alignment horizontal="right"/>
    </xf>
    <xf numFmtId="3" fontId="37" fillId="25" borderId="17" xfId="35" applyNumberFormat="1" applyFont="1" applyFill="1" applyBorder="1" applyAlignment="1">
      <alignment horizontal="right"/>
    </xf>
    <xf numFmtId="167" fontId="37" fillId="0" borderId="0" xfId="35" applyNumberFormat="1" applyFont="1"/>
    <xf numFmtId="0" fontId="38" fillId="0" borderId="0" xfId="35" applyFont="1" applyFill="1" applyBorder="1"/>
    <xf numFmtId="1" fontId="37" fillId="0" borderId="0" xfId="35" applyNumberFormat="1" applyFont="1"/>
    <xf numFmtId="3" fontId="13" fillId="0" borderId="0" xfId="34" applyNumberFormat="1" applyFont="1" applyFill="1" applyAlignment="1">
      <alignment horizontal="right"/>
    </xf>
    <xf numFmtId="3" fontId="7" fillId="0" borderId="0" xfId="34" applyNumberFormat="1" applyFont="1" applyFill="1" applyBorder="1" applyAlignment="1">
      <alignment horizontal="right"/>
    </xf>
    <xf numFmtId="3" fontId="7" fillId="0" borderId="0" xfId="34" applyNumberFormat="1" applyFont="1" applyFill="1" applyBorder="1" applyAlignment="1">
      <alignment horizontal="left"/>
    </xf>
    <xf numFmtId="168" fontId="11" fillId="0" borderId="11" xfId="34" applyNumberFormat="1" applyFont="1" applyFill="1" applyBorder="1" applyAlignment="1" applyProtection="1">
      <alignment horizontal="left"/>
    </xf>
    <xf numFmtId="168" fontId="7" fillId="0" borderId="11" xfId="34" applyNumberFormat="1" applyFont="1" applyFill="1" applyBorder="1" applyAlignment="1" applyProtection="1">
      <alignment horizontal="center"/>
    </xf>
    <xf numFmtId="168" fontId="7" fillId="0" borderId="11" xfId="34" applyNumberFormat="1" applyFont="1" applyFill="1" applyBorder="1" applyAlignment="1">
      <alignment horizontal="center"/>
    </xf>
    <xf numFmtId="168" fontId="7" fillId="0" borderId="12" xfId="34" applyNumberFormat="1" applyFont="1" applyFill="1" applyBorder="1" applyAlignment="1" applyProtection="1">
      <alignment horizontal="left"/>
    </xf>
    <xf numFmtId="168" fontId="7" fillId="0" borderId="12" xfId="34" applyNumberFormat="1" applyFont="1" applyFill="1" applyBorder="1" applyAlignment="1">
      <alignment horizontal="center"/>
    </xf>
    <xf numFmtId="168" fontId="7" fillId="0" borderId="12" xfId="34" applyNumberFormat="1" applyFont="1" applyFill="1" applyBorder="1" applyAlignment="1" applyProtection="1">
      <alignment horizontal="center"/>
    </xf>
    <xf numFmtId="0" fontId="13" fillId="0" borderId="0" xfId="0" applyFont="1"/>
    <xf numFmtId="0" fontId="2" fillId="0" borderId="0" xfId="0" applyFont="1"/>
    <xf numFmtId="170" fontId="3" fillId="0" borderId="0" xfId="34" applyNumberFormat="1" applyFont="1" applyFill="1"/>
    <xf numFmtId="169" fontId="11" fillId="0" borderId="11" xfId="34" applyNumberFormat="1" applyFont="1" applyFill="1" applyBorder="1" applyAlignment="1">
      <alignment horizontal="right"/>
    </xf>
    <xf numFmtId="169" fontId="11" fillId="0" borderId="12" xfId="34" applyNumberFormat="1" applyFont="1" applyFill="1" applyBorder="1" applyProtection="1"/>
    <xf numFmtId="169" fontId="7" fillId="0" borderId="10" xfId="34" applyNumberFormat="1" applyFont="1" applyFill="1" applyBorder="1" applyAlignment="1">
      <alignment horizontal="right"/>
    </xf>
    <xf numFmtId="169" fontId="7" fillId="0" borderId="12" xfId="34" applyNumberFormat="1" applyFont="1" applyFill="1" applyBorder="1" applyAlignment="1" applyProtection="1">
      <alignment horizontal="right"/>
    </xf>
    <xf numFmtId="168" fontId="39" fillId="0" borderId="11" xfId="34" applyNumberFormat="1" applyFont="1" applyFill="1" applyBorder="1" applyAlignment="1" applyProtection="1">
      <alignment horizontal="left"/>
    </xf>
    <xf numFmtId="168" fontId="12" fillId="0" borderId="11" xfId="34" applyNumberFormat="1" applyFont="1" applyFill="1" applyBorder="1"/>
    <xf numFmtId="168" fontId="12" fillId="0" borderId="11" xfId="34" applyNumberFormat="1" applyFont="1" applyFill="1" applyBorder="1" applyAlignment="1" applyProtection="1">
      <alignment horizontal="center"/>
    </xf>
    <xf numFmtId="168" fontId="12" fillId="0" borderId="11" xfId="34" applyNumberFormat="1" applyFont="1" applyFill="1" applyBorder="1" applyAlignment="1">
      <alignment horizontal="center"/>
    </xf>
    <xf numFmtId="168" fontId="12" fillId="0" borderId="12" xfId="34" applyNumberFormat="1" applyFont="1" applyFill="1" applyBorder="1" applyAlignment="1" applyProtection="1">
      <alignment horizontal="left"/>
    </xf>
    <xf numFmtId="168" fontId="12" fillId="0" borderId="12" xfId="34" applyNumberFormat="1" applyFont="1" applyFill="1" applyBorder="1"/>
    <xf numFmtId="168" fontId="12" fillId="0" borderId="12" xfId="34" applyNumberFormat="1" applyFont="1" applyFill="1" applyBorder="1" applyAlignment="1">
      <alignment horizontal="center"/>
    </xf>
    <xf numFmtId="168" fontId="12" fillId="0" borderId="12" xfId="34" applyNumberFormat="1" applyFont="1" applyFill="1" applyBorder="1" applyAlignment="1" applyProtection="1">
      <alignment horizontal="center"/>
    </xf>
    <xf numFmtId="2" fontId="7" fillId="0" borderId="0" xfId="34" applyNumberFormat="1" applyFont="1" applyFill="1" applyAlignment="1">
      <alignment horizontal="right"/>
    </xf>
    <xf numFmtId="0" fontId="7" fillId="0" borderId="0" xfId="34" applyFont="1" applyFill="1"/>
    <xf numFmtId="169" fontId="7" fillId="0" borderId="0" xfId="34" applyNumberFormat="1" applyFont="1" applyFill="1"/>
    <xf numFmtId="169" fontId="12" fillId="0" borderId="12" xfId="34" applyNumberFormat="1" applyFont="1" applyFill="1" applyBorder="1" applyAlignment="1" applyProtection="1">
      <alignment horizontal="right"/>
    </xf>
    <xf numFmtId="170" fontId="7" fillId="0" borderId="0" xfId="34" applyNumberFormat="1" applyFont="1" applyFill="1" applyAlignment="1">
      <alignment horizontal="right"/>
    </xf>
    <xf numFmtId="3" fontId="37" fillId="0" borderId="0" xfId="35" applyNumberFormat="1" applyFont="1"/>
    <xf numFmtId="166" fontId="3" fillId="0" borderId="0" xfId="34" applyNumberFormat="1" applyFont="1" applyFill="1"/>
    <xf numFmtId="3" fontId="3" fillId="26" borderId="17" xfId="35" applyNumberFormat="1" applyFont="1" applyFill="1" applyBorder="1" applyAlignment="1">
      <alignment horizontal="right"/>
    </xf>
    <xf numFmtId="168" fontId="7" fillId="0" borderId="0" xfId="34" applyNumberFormat="1" applyFont="1" applyFill="1" applyBorder="1" applyAlignment="1">
      <alignment horizontal="left"/>
    </xf>
    <xf numFmtId="0" fontId="7" fillId="0" borderId="0" xfId="0" applyFont="1"/>
    <xf numFmtId="169" fontId="3" fillId="0" borderId="0" xfId="0" applyNumberFormat="1" applyFont="1"/>
    <xf numFmtId="4" fontId="7" fillId="0" borderId="0" xfId="34" applyNumberFormat="1" applyFont="1" applyFill="1" applyAlignment="1">
      <alignment horizontal="right"/>
    </xf>
    <xf numFmtId="3" fontId="3" fillId="0" borderId="0" xfId="34" applyNumberFormat="1" applyFont="1" applyFill="1" applyBorder="1" applyAlignment="1"/>
    <xf numFmtId="0" fontId="38" fillId="24" borderId="21" xfId="35" applyFont="1" applyFill="1" applyBorder="1" applyAlignment="1">
      <alignment horizontal="center" wrapText="1"/>
    </xf>
    <xf numFmtId="3" fontId="38" fillId="25" borderId="22" xfId="35" applyNumberFormat="1" applyFont="1" applyFill="1" applyBorder="1" applyAlignment="1">
      <alignment horizontal="right"/>
    </xf>
    <xf numFmtId="3" fontId="37" fillId="26" borderId="22" xfId="35" applyNumberFormat="1" applyFont="1" applyFill="1" applyBorder="1" applyAlignment="1">
      <alignment horizontal="right"/>
    </xf>
    <xf numFmtId="3" fontId="38" fillId="0" borderId="22" xfId="35" applyNumberFormat="1" applyFont="1" applyFill="1" applyBorder="1" applyAlignment="1">
      <alignment horizontal="right"/>
    </xf>
    <xf numFmtId="168" fontId="38" fillId="0" borderId="22" xfId="35" applyNumberFormat="1" applyFont="1" applyFill="1" applyBorder="1" applyAlignment="1">
      <alignment horizontal="right"/>
    </xf>
    <xf numFmtId="168" fontId="37" fillId="0" borderId="22" xfId="35" applyNumberFormat="1" applyFont="1" applyFill="1" applyBorder="1" applyAlignment="1">
      <alignment horizontal="right"/>
    </xf>
    <xf numFmtId="3" fontId="38" fillId="24" borderId="22" xfId="35" applyNumberFormat="1" applyFont="1" applyFill="1" applyBorder="1" applyAlignment="1">
      <alignment horizontal="right"/>
    </xf>
    <xf numFmtId="1" fontId="38" fillId="25" borderId="22" xfId="35" applyNumberFormat="1" applyFont="1" applyFill="1" applyBorder="1" applyAlignment="1">
      <alignment horizontal="right"/>
    </xf>
    <xf numFmtId="3" fontId="38" fillId="24" borderId="23" xfId="35" applyNumberFormat="1" applyFont="1" applyFill="1" applyBorder="1" applyAlignment="1">
      <alignment horizontal="right"/>
    </xf>
    <xf numFmtId="3" fontId="37" fillId="25" borderId="22" xfId="35" applyNumberFormat="1" applyFont="1" applyFill="1" applyBorder="1" applyAlignment="1">
      <alignment horizontal="right"/>
    </xf>
    <xf numFmtId="167" fontId="37" fillId="0" borderId="24" xfId="35" applyNumberFormat="1" applyFont="1" applyBorder="1"/>
    <xf numFmtId="0" fontId="40" fillId="0" borderId="0" xfId="35" applyFont="1"/>
    <xf numFmtId="167" fontId="40" fillId="0" borderId="0" xfId="35" applyNumberFormat="1" applyFont="1"/>
    <xf numFmtId="0" fontId="40" fillId="0" borderId="0" xfId="35" applyFont="1" applyAlignment="1">
      <alignment horizontal="left"/>
    </xf>
    <xf numFmtId="1" fontId="38" fillId="0" borderId="0" xfId="35" applyNumberFormat="1" applyFont="1"/>
    <xf numFmtId="3" fontId="38" fillId="0" borderId="0" xfId="35" applyNumberFormat="1" applyFont="1"/>
    <xf numFmtId="167" fontId="3" fillId="0" borderId="0" xfId="34" applyNumberFormat="1" applyFont="1" applyFill="1"/>
    <xf numFmtId="0" fontId="37" fillId="26" borderId="17" xfId="35" applyFont="1" applyFill="1" applyBorder="1" applyAlignment="1">
      <alignment horizontal="left" indent="5"/>
    </xf>
    <xf numFmtId="4" fontId="3" fillId="0" borderId="0" xfId="34" applyNumberFormat="1" applyFont="1" applyFill="1" applyBorder="1" applyAlignment="1">
      <alignment horizontal="center"/>
    </xf>
    <xf numFmtId="169" fontId="37" fillId="0" borderId="0" xfId="35" applyNumberFormat="1" applyFont="1"/>
    <xf numFmtId="2" fontId="37" fillId="0" borderId="0" xfId="35" applyNumberFormat="1" applyFont="1"/>
    <xf numFmtId="3" fontId="3" fillId="0" borderId="0" xfId="34" applyNumberFormat="1" applyFont="1" applyFill="1"/>
    <xf numFmtId="165" fontId="3" fillId="0" borderId="17" xfId="35" applyNumberFormat="1" applyFont="1" applyFill="1" applyBorder="1" applyAlignment="1">
      <alignment horizontal="right"/>
    </xf>
    <xf numFmtId="0" fontId="7" fillId="0" borderId="25" xfId="35" applyFont="1" applyFill="1" applyBorder="1" applyAlignment="1">
      <alignment horizontal="center"/>
    </xf>
    <xf numFmtId="165" fontId="7" fillId="0" borderId="17" xfId="35" applyNumberFormat="1" applyFont="1" applyFill="1" applyBorder="1" applyAlignment="1">
      <alignment horizontal="right"/>
    </xf>
    <xf numFmtId="165" fontId="7" fillId="0" borderId="22" xfId="35" applyNumberFormat="1" applyFont="1" applyFill="1" applyBorder="1" applyAlignment="1">
      <alignment horizontal="right"/>
    </xf>
    <xf numFmtId="0" fontId="3" fillId="0" borderId="26" xfId="35" applyFont="1" applyFill="1" applyBorder="1"/>
    <xf numFmtId="0" fontId="3" fillId="0" borderId="25" xfId="35" applyFont="1" applyFill="1" applyBorder="1" applyAlignment="1">
      <alignment horizontal="center"/>
    </xf>
    <xf numFmtId="0" fontId="3" fillId="0" borderId="17" xfId="35" applyFont="1" applyFill="1" applyBorder="1"/>
    <xf numFmtId="0" fontId="3" fillId="0" borderId="18" xfId="35" applyFont="1" applyFill="1" applyBorder="1" applyAlignment="1">
      <alignment horizontal="center"/>
    </xf>
    <xf numFmtId="165" fontId="3" fillId="0" borderId="22" xfId="35" applyNumberFormat="1" applyFont="1" applyFill="1" applyBorder="1" applyAlignment="1">
      <alignment horizontal="right"/>
    </xf>
    <xf numFmtId="0" fontId="7" fillId="24" borderId="17" xfId="35" applyFont="1" applyFill="1" applyBorder="1"/>
    <xf numFmtId="0" fontId="7" fillId="27" borderId="27" xfId="35" applyFont="1" applyFill="1" applyBorder="1" applyAlignment="1">
      <alignment horizontal="center"/>
    </xf>
    <xf numFmtId="167" fontId="7" fillId="27" borderId="28" xfId="35" applyNumberFormat="1" applyFont="1" applyFill="1" applyBorder="1" applyAlignment="1">
      <alignment horizontal="right" wrapText="1"/>
    </xf>
    <xf numFmtId="167" fontId="7" fillId="27" borderId="29" xfId="35" applyNumberFormat="1" applyFont="1" applyFill="1" applyBorder="1" applyAlignment="1">
      <alignment horizontal="right" wrapText="1"/>
    </xf>
    <xf numFmtId="3" fontId="3" fillId="0" borderId="17" xfId="35" applyNumberFormat="1" applyFont="1" applyFill="1" applyBorder="1" applyAlignment="1">
      <alignment horizontal="right"/>
    </xf>
    <xf numFmtId="3" fontId="3" fillId="0" borderId="22" xfId="35" applyNumberFormat="1" applyFont="1" applyFill="1" applyBorder="1" applyAlignment="1">
      <alignment horizontal="right"/>
    </xf>
    <xf numFmtId="3" fontId="2" fillId="0" borderId="0" xfId="34" applyNumberFormat="1" applyFont="1" applyFill="1"/>
    <xf numFmtId="167" fontId="2" fillId="0" borderId="0" xfId="34" applyNumberFormat="1" applyFont="1" applyFill="1"/>
    <xf numFmtId="165" fontId="3" fillId="0" borderId="0" xfId="0" applyNumberFormat="1" applyFont="1"/>
    <xf numFmtId="0" fontId="7" fillId="0" borderId="17" xfId="35" applyFont="1" applyFill="1" applyBorder="1"/>
    <xf numFmtId="0" fontId="37" fillId="25" borderId="17" xfId="35" applyFont="1" applyFill="1" applyBorder="1"/>
    <xf numFmtId="0" fontId="38" fillId="27" borderId="30" xfId="35" applyFont="1" applyFill="1" applyBorder="1"/>
    <xf numFmtId="4" fontId="38" fillId="0" borderId="0" xfId="35" applyNumberFormat="1" applyFont="1" applyFill="1" applyBorder="1" applyAlignment="1">
      <alignment horizontal="right"/>
    </xf>
    <xf numFmtId="168" fontId="38" fillId="0" borderId="0" xfId="35" applyNumberFormat="1" applyFont="1" applyFill="1" applyBorder="1" applyAlignment="1">
      <alignment horizontal="right"/>
    </xf>
    <xf numFmtId="1" fontId="7" fillId="0" borderId="0" xfId="0" applyNumberFormat="1" applyFont="1"/>
    <xf numFmtId="3" fontId="7" fillId="28" borderId="17" xfId="35" applyNumberFormat="1" applyFont="1" applyFill="1" applyBorder="1" applyAlignment="1">
      <alignment horizontal="center" wrapText="1"/>
    </xf>
    <xf numFmtId="0" fontId="35" fillId="0" borderId="0" xfId="35" applyFont="1"/>
    <xf numFmtId="0" fontId="15" fillId="0" borderId="0" xfId="35" applyFont="1"/>
    <xf numFmtId="0" fontId="15" fillId="0" borderId="0" xfId="35" applyFont="1" applyBorder="1" applyAlignment="1">
      <alignment vertical="top"/>
    </xf>
    <xf numFmtId="0" fontId="45" fillId="0" borderId="0" xfId="29" applyFont="1"/>
    <xf numFmtId="0" fontId="37" fillId="29" borderId="0" xfId="35" applyFont="1" applyFill="1" applyAlignment="1">
      <alignment wrapText="1"/>
    </xf>
    <xf numFmtId="0" fontId="37" fillId="0" borderId="0" xfId="35" applyFont="1" applyAlignment="1">
      <alignment wrapText="1"/>
    </xf>
    <xf numFmtId="2" fontId="45" fillId="0" borderId="0" xfId="29" applyNumberFormat="1" applyFont="1"/>
    <xf numFmtId="0" fontId="45" fillId="0" borderId="0" xfId="29" applyFont="1" applyFill="1"/>
    <xf numFmtId="0" fontId="46" fillId="0" borderId="0" xfId="29" applyFont="1" applyFill="1"/>
    <xf numFmtId="2" fontId="46" fillId="0" borderId="0" xfId="29" applyNumberFormat="1" applyFont="1" applyAlignment="1">
      <alignment horizontal="center" wrapText="1"/>
    </xf>
    <xf numFmtId="0" fontId="45" fillId="0" borderId="0" xfId="29" applyFont="1" applyAlignment="1">
      <alignment horizontal="center"/>
    </xf>
    <xf numFmtId="2" fontId="45" fillId="0" borderId="0" xfId="29" applyNumberFormat="1" applyFont="1" applyAlignment="1">
      <alignment horizontal="center"/>
    </xf>
    <xf numFmtId="0" fontId="48" fillId="0" borderId="0" xfId="35" applyFont="1" applyFill="1" applyBorder="1"/>
    <xf numFmtId="0" fontId="48" fillId="0" borderId="0" xfId="35" applyFont="1" applyFill="1" applyBorder="1" applyAlignment="1">
      <alignment vertical="top"/>
    </xf>
    <xf numFmtId="0" fontId="48" fillId="0" borderId="0" xfId="35" applyFont="1" applyFill="1" applyBorder="1" applyAlignment="1">
      <alignment horizontal="center"/>
    </xf>
    <xf numFmtId="0" fontId="47" fillId="0" borderId="0" xfId="35" applyFont="1" applyFill="1"/>
    <xf numFmtId="0" fontId="49" fillId="0" borderId="0" xfId="35" applyFont="1" applyFill="1" applyBorder="1"/>
    <xf numFmtId="0" fontId="7" fillId="0" borderId="0" xfId="35" applyFont="1"/>
    <xf numFmtId="167" fontId="3" fillId="0" borderId="0" xfId="0" applyNumberFormat="1" applyFont="1"/>
    <xf numFmtId="166" fontId="3" fillId="0" borderId="0" xfId="0" applyNumberFormat="1" applyFont="1"/>
    <xf numFmtId="165" fontId="7" fillId="0" borderId="0" xfId="34" applyNumberFormat="1" applyFont="1" applyFill="1" applyAlignment="1">
      <alignment horizontal="right"/>
    </xf>
    <xf numFmtId="1" fontId="7" fillId="0" borderId="0" xfId="34" applyNumberFormat="1" applyFont="1" applyFill="1" applyAlignment="1">
      <alignment horizontal="right"/>
    </xf>
    <xf numFmtId="4" fontId="3" fillId="0" borderId="0" xfId="34" applyNumberFormat="1" applyFont="1" applyFill="1" applyBorder="1" applyAlignment="1"/>
    <xf numFmtId="4" fontId="3" fillId="0" borderId="0" xfId="34" applyNumberFormat="1" applyFont="1" applyFill="1" applyBorder="1" applyAlignment="1">
      <alignment horizontal="right"/>
    </xf>
    <xf numFmtId="0" fontId="47" fillId="0" borderId="0" xfId="35" applyFont="1" applyFill="1" applyBorder="1"/>
    <xf numFmtId="0" fontId="48" fillId="0" borderId="13" xfId="35" applyFont="1" applyFill="1" applyBorder="1"/>
    <xf numFmtId="0" fontId="47" fillId="0" borderId="0" xfId="35" applyFont="1" applyFill="1" applyBorder="1" applyAlignment="1">
      <alignment vertical="top"/>
    </xf>
    <xf numFmtId="0" fontId="49" fillId="0" borderId="0" xfId="35" applyFont="1" applyFill="1"/>
    <xf numFmtId="0" fontId="37" fillId="0" borderId="31" xfId="35" applyFont="1" applyBorder="1"/>
    <xf numFmtId="165" fontId="37" fillId="0" borderId="0" xfId="35" applyNumberFormat="1" applyFont="1"/>
    <xf numFmtId="3" fontId="48" fillId="0" borderId="0" xfId="35" applyNumberFormat="1" applyFont="1" applyFill="1" applyBorder="1"/>
    <xf numFmtId="165" fontId="45" fillId="0" borderId="0" xfId="29" applyNumberFormat="1" applyFont="1"/>
    <xf numFmtId="0" fontId="46" fillId="0" borderId="0" xfId="29" applyFont="1" applyAlignment="1">
      <alignment horizontal="center"/>
    </xf>
    <xf numFmtId="0" fontId="51" fillId="0" borderId="0" xfId="29" applyFont="1"/>
    <xf numFmtId="0" fontId="45" fillId="0" borderId="0" xfId="29" applyFont="1" applyAlignment="1">
      <alignment wrapText="1"/>
    </xf>
    <xf numFmtId="0" fontId="45" fillId="0" borderId="0" xfId="29" applyFont="1" applyFill="1" applyAlignment="1">
      <alignment wrapText="1"/>
    </xf>
    <xf numFmtId="0" fontId="46" fillId="0" borderId="0" xfId="29" applyFont="1" applyAlignment="1">
      <alignment wrapText="1"/>
    </xf>
    <xf numFmtId="0" fontId="46" fillId="0" borderId="0" xfId="29" applyFont="1" applyAlignment="1">
      <alignment horizontal="center" wrapText="1"/>
    </xf>
    <xf numFmtId="0" fontId="50" fillId="0" borderId="0" xfId="29" applyFont="1" applyAlignment="1">
      <alignment wrapText="1"/>
    </xf>
    <xf numFmtId="0" fontId="46" fillId="0" borderId="0" xfId="29" applyFont="1" applyFill="1" applyAlignment="1">
      <alignment wrapText="1"/>
    </xf>
    <xf numFmtId="167" fontId="45" fillId="0" borderId="0" xfId="29" applyNumberFormat="1" applyFont="1" applyAlignment="1">
      <alignment horizontal="center"/>
    </xf>
    <xf numFmtId="0" fontId="7" fillId="30" borderId="32" xfId="35" applyFont="1" applyFill="1" applyBorder="1"/>
    <xf numFmtId="0" fontId="37" fillId="30" borderId="33" xfId="35" applyFont="1" applyFill="1" applyBorder="1" applyAlignment="1">
      <alignment horizontal="center"/>
    </xf>
    <xf numFmtId="168" fontId="38" fillId="30" borderId="32" xfId="35" applyNumberFormat="1" applyFont="1" applyFill="1" applyBorder="1" applyAlignment="1">
      <alignment horizontal="right"/>
    </xf>
    <xf numFmtId="168" fontId="38" fillId="30" borderId="21" xfId="35" applyNumberFormat="1" applyFont="1" applyFill="1" applyBorder="1" applyAlignment="1">
      <alignment horizontal="right"/>
    </xf>
    <xf numFmtId="0" fontId="45" fillId="0" borderId="0" xfId="29" applyFont="1" applyAlignment="1">
      <alignment vertical="top"/>
    </xf>
    <xf numFmtId="168" fontId="47" fillId="0" borderId="0" xfId="34" applyNumberFormat="1" applyFont="1" applyFill="1" applyProtection="1"/>
    <xf numFmtId="49" fontId="45" fillId="0" borderId="0" xfId="29" applyNumberFormat="1" applyFont="1"/>
    <xf numFmtId="0" fontId="46" fillId="0" borderId="0" xfId="29" applyFont="1" applyAlignment="1">
      <alignment vertical="top" wrapText="1"/>
    </xf>
    <xf numFmtId="3" fontId="37" fillId="31" borderId="17" xfId="35" applyNumberFormat="1" applyFont="1" applyFill="1" applyBorder="1" applyAlignment="1">
      <alignment horizontal="right"/>
    </xf>
    <xf numFmtId="167" fontId="45" fillId="0" borderId="0" xfId="29" applyNumberFormat="1" applyFont="1"/>
    <xf numFmtId="167" fontId="52" fillId="0" borderId="0" xfId="29" applyNumberFormat="1" applyFont="1"/>
    <xf numFmtId="167" fontId="52" fillId="0" borderId="0" xfId="29" applyNumberFormat="1" applyFont="1" applyAlignment="1">
      <alignment horizontal="center"/>
    </xf>
    <xf numFmtId="165" fontId="52" fillId="0" borderId="0" xfId="29" applyNumberFormat="1" applyFont="1"/>
    <xf numFmtId="168" fontId="38" fillId="31" borderId="32" xfId="35" applyNumberFormat="1" applyFont="1" applyFill="1" applyBorder="1" applyAlignment="1">
      <alignment horizontal="right"/>
    </xf>
    <xf numFmtId="0" fontId="42" fillId="0" borderId="0" xfId="35" applyFont="1" applyAlignment="1">
      <alignment wrapText="1"/>
    </xf>
    <xf numFmtId="0" fontId="2" fillId="0" borderId="0" xfId="0" applyFont="1" applyAlignment="1">
      <alignment wrapText="1"/>
    </xf>
  </cellXfs>
  <cellStyles count="54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Comma 2" xfId="19"/>
    <cellStyle name="Dobro" xfId="20" builtinId="26" customBuiltin="1"/>
    <cellStyle name="Euro" xfId="21"/>
    <cellStyle name="Hiperpovezava 2" xfId="22"/>
    <cellStyle name="Izhod" xfId="23" builtinId="21" customBuiltin="1"/>
    <cellStyle name="Naslov" xfId="24" builtinId="15" customBuiltin="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avadno" xfId="0" builtinId="0"/>
    <cellStyle name="Navadno 2" xfId="29"/>
    <cellStyle name="Navadno 2 2" xfId="30"/>
    <cellStyle name="Navadno 2_breskve" xfId="31"/>
    <cellStyle name="Navadno 3" xfId="32"/>
    <cellStyle name="Navadno 4" xfId="33"/>
    <cellStyle name="Navadno_solataIP" xfId="34"/>
    <cellStyle name="Navadno_zbirnik" xfId="35"/>
    <cellStyle name="Nevtralno" xfId="36" builtinId="28" customBuiltin="1"/>
    <cellStyle name="Normal 2" xfId="37"/>
    <cellStyle name="Opomba" xfId="38" builtinId="10" customBuiltin="1"/>
    <cellStyle name="Opozorilo" xfId="39" builtinId="11" customBuiltin="1"/>
    <cellStyle name="Pojasnjevalno besedilo" xfId="40" builtinId="53" customBuiltin="1"/>
    <cellStyle name="Poudarek1" xfId="41" builtinId="29" customBuiltin="1"/>
    <cellStyle name="Poudarek2" xfId="42" builtinId="33" customBuiltin="1"/>
    <cellStyle name="Poudarek3" xfId="43" builtinId="37" customBuiltin="1"/>
    <cellStyle name="Poudarek4" xfId="44" builtinId="41" customBuiltin="1"/>
    <cellStyle name="Poudarek5" xfId="45" builtinId="45" customBuiltin="1"/>
    <cellStyle name="Poudarek6" xfId="46" builtinId="49" customBuiltin="1"/>
    <cellStyle name="Povezana celica" xfId="47" builtinId="24" customBuiltin="1"/>
    <cellStyle name="Preveri celico" xfId="48" builtinId="23" customBuiltin="1"/>
    <cellStyle name="Računanje" xfId="49" builtinId="22" customBuiltin="1"/>
    <cellStyle name="Slabo" xfId="50" builtinId="27" customBuiltin="1"/>
    <cellStyle name="Vejica 2" xfId="51"/>
    <cellStyle name="Vnos" xfId="52" builtinId="20" customBuiltin="1"/>
    <cellStyle name="Vsota" xfId="53" builtinId="25" customBuiltin="1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C0000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P64"/>
  <sheetViews>
    <sheetView tabSelected="1" topLeftCell="A3" zoomScale="90" zoomScaleNormal="90" workbookViewId="0">
      <pane xSplit="5" ySplit="8" topLeftCell="F11" activePane="bottomRight" state="frozen"/>
      <selection activeCell="A3" sqref="A3"/>
      <selection pane="topRight" activeCell="F3" sqref="F3"/>
      <selection pane="bottomLeft" activeCell="A11" sqref="A11"/>
      <selection pane="bottomRight" activeCell="F11" sqref="F11"/>
    </sheetView>
  </sheetViews>
  <sheetFormatPr defaultColWidth="6.5703125" defaultRowHeight="12" x14ac:dyDescent="0.2"/>
  <cols>
    <col min="1" max="2" width="2.42578125" style="242" customWidth="1"/>
    <col min="3" max="3" width="2.5703125" style="239" customWidth="1"/>
    <col min="4" max="4" width="40.42578125" style="106" customWidth="1"/>
    <col min="5" max="5" width="13.140625" style="106" customWidth="1"/>
    <col min="6" max="6" width="16" style="106" customWidth="1"/>
    <col min="7" max="7" width="14.85546875" style="106" customWidth="1"/>
    <col min="8" max="8" width="9.42578125" style="106" customWidth="1"/>
    <col min="9" max="9" width="10.85546875" style="106" customWidth="1"/>
    <col min="10" max="13" width="10.5703125" style="106" customWidth="1"/>
    <col min="14" max="14" width="12.28515625" style="106" customWidth="1"/>
    <col min="15" max="15" width="11.140625" style="106" customWidth="1"/>
    <col min="16" max="16" width="11.42578125" style="106" customWidth="1"/>
    <col min="17" max="17" width="10.7109375" style="106" customWidth="1"/>
    <col min="18" max="21" width="12.85546875" style="106" customWidth="1"/>
    <col min="22" max="22" width="11" style="106" customWidth="1"/>
    <col min="23" max="23" width="9.5703125" style="106" customWidth="1"/>
    <col min="24" max="24" width="10" style="106" customWidth="1"/>
    <col min="25" max="25" width="11.140625" style="106" customWidth="1"/>
    <col min="26" max="26" width="12.5703125" style="106" customWidth="1"/>
    <col min="27" max="27" width="11.140625" style="106" customWidth="1"/>
    <col min="28" max="33" width="11" style="106" customWidth="1"/>
    <col min="34" max="34" width="11.42578125" style="106" customWidth="1"/>
    <col min="35" max="35" width="8.42578125" style="106" customWidth="1"/>
    <col min="36" max="36" width="7.28515625" style="106" bestFit="1" customWidth="1"/>
    <col min="37" max="37" width="6.5703125" style="106"/>
    <col min="38" max="39" width="6.7109375" style="106" bestFit="1" customWidth="1"/>
    <col min="40" max="16384" width="6.5703125" style="106"/>
  </cols>
  <sheetData>
    <row r="1" spans="1:37" s="105" customFormat="1" ht="35.25" hidden="1" customHeight="1" x14ac:dyDescent="0.2">
      <c r="A1" s="251"/>
      <c r="B1" s="251"/>
      <c r="C1" s="239"/>
      <c r="D1" s="106"/>
      <c r="E1" s="106"/>
      <c r="F1" s="106" t="str">
        <f t="shared" ref="F1:AA1" si="0">F9</f>
        <v>Solata spomladanska, na foliji, plastenjak</v>
      </c>
      <c r="G1" s="106" t="str">
        <f t="shared" si="0"/>
        <v>Solata spomladanska, na foliji</v>
      </c>
      <c r="H1" s="106" t="str">
        <f t="shared" si="0"/>
        <v>Solata poletna, na foliji</v>
      </c>
      <c r="I1" s="106" t="str">
        <f t="shared" si="0"/>
        <v>Solata jesenska, na foliji</v>
      </c>
      <c r="J1" s="106" t="str">
        <f t="shared" si="0"/>
        <v>Endivija poletna, na foliji</v>
      </c>
      <c r="K1" s="106" t="str">
        <f t="shared" si="0"/>
        <v>Endivija jesenska, na foliji</v>
      </c>
      <c r="L1" s="106" t="str">
        <f t="shared" si="0"/>
        <v>Radič poletni, na foliji</v>
      </c>
      <c r="M1" s="106" t="str">
        <f t="shared" si="0"/>
        <v>Radič jesenski, na foliji</v>
      </c>
      <c r="N1" s="106" t="str">
        <f t="shared" si="0"/>
        <v>Zelje pozno, za predelavo</v>
      </c>
      <c r="O1" s="106" t="str">
        <f t="shared" si="0"/>
        <v>Zelje pozno, za presno prodajo</v>
      </c>
      <c r="P1" s="106" t="str">
        <f t="shared" si="0"/>
        <v>Zelje zgodnje, za presno prodajo</v>
      </c>
      <c r="Q1" s="106" t="str">
        <f t="shared" si="0"/>
        <v>Cvetača</v>
      </c>
      <c r="R1" s="106" t="str">
        <f t="shared" si="0"/>
        <v>Čebula, pridelava iz semena, STROJNO POBIRANJE</v>
      </c>
      <c r="S1" s="106" t="str">
        <f t="shared" si="0"/>
        <v>Čebula, pridelava iz semena, ROČNO POBIRANJE</v>
      </c>
      <c r="T1" s="106" t="str">
        <f t="shared" si="0"/>
        <v>Čebula, pridelava iz čebulčka, STROJNO POBIRANJE</v>
      </c>
      <c r="U1" s="106" t="str">
        <f t="shared" si="0"/>
        <v>Čebula, pridelava iz čebulčka, ROČNO POBIRANJE</v>
      </c>
      <c r="V1" s="106" t="str">
        <f t="shared" si="0"/>
        <v>Česen, jesenski</v>
      </c>
      <c r="W1" s="106" t="str">
        <f t="shared" si="0"/>
        <v>Krompir zgodnji</v>
      </c>
      <c r="X1" s="106" t="str">
        <f t="shared" si="0"/>
        <v>Korenček</v>
      </c>
      <c r="Y1" s="106" t="str">
        <f t="shared" si="0"/>
        <v>Fižol, stročji, nizek</v>
      </c>
      <c r="Z1" s="106" t="str">
        <f t="shared" si="0"/>
        <v>Fižol, stročji, visoki</v>
      </c>
      <c r="AA1" s="106" t="str">
        <f t="shared" si="0"/>
        <v>Solatne kumare, plastenjak</v>
      </c>
      <c r="AB1" s="231" t="s">
        <v>100</v>
      </c>
      <c r="AC1" s="231" t="s">
        <v>97</v>
      </c>
      <c r="AD1" s="231" t="s">
        <v>98</v>
      </c>
      <c r="AE1" s="231" t="s">
        <v>99</v>
      </c>
      <c r="AF1" s="231" t="s">
        <v>101</v>
      </c>
      <c r="AG1" s="231" t="s">
        <v>102</v>
      </c>
      <c r="AH1" s="232" t="str">
        <f>AH9</f>
        <v>Paradižnik, plastenjak</v>
      </c>
    </row>
    <row r="2" spans="1:37" ht="19.5" hidden="1" customHeight="1" thickBot="1" x14ac:dyDescent="0.25">
      <c r="C2" s="252">
        <v>1</v>
      </c>
      <c r="D2" s="109">
        <f t="shared" ref="D2:E2" si="1">C2+1</f>
        <v>2</v>
      </c>
      <c r="E2" s="109">
        <f t="shared" si="1"/>
        <v>3</v>
      </c>
      <c r="F2" s="109">
        <f t="shared" ref="F2" si="2">E2+1</f>
        <v>4</v>
      </c>
      <c r="G2" s="109">
        <f t="shared" ref="G2" si="3">F2+1</f>
        <v>5</v>
      </c>
      <c r="H2" s="109">
        <f t="shared" ref="H2" si="4">G2+1</f>
        <v>6</v>
      </c>
      <c r="I2" s="109">
        <f t="shared" ref="I2" si="5">H2+1</f>
        <v>7</v>
      </c>
      <c r="J2" s="109">
        <f t="shared" ref="J2" si="6">I2+1</f>
        <v>8</v>
      </c>
      <c r="K2" s="109">
        <f t="shared" ref="K2" si="7">J2+1</f>
        <v>9</v>
      </c>
      <c r="L2" s="109">
        <f t="shared" ref="L2" si="8">K2+1</f>
        <v>10</v>
      </c>
      <c r="M2" s="109">
        <f t="shared" ref="M2" si="9">L2+1</f>
        <v>11</v>
      </c>
      <c r="N2" s="109">
        <f t="shared" ref="N2" si="10">M2+1</f>
        <v>12</v>
      </c>
      <c r="O2" s="109">
        <f t="shared" ref="O2" si="11">N2+1</f>
        <v>13</v>
      </c>
      <c r="P2" s="109">
        <f t="shared" ref="P2" si="12">O2+1</f>
        <v>14</v>
      </c>
      <c r="Q2" s="109">
        <f t="shared" ref="Q2" si="13">P2+1</f>
        <v>15</v>
      </c>
      <c r="R2" s="109">
        <f t="shared" ref="R2" si="14">Q2+1</f>
        <v>16</v>
      </c>
      <c r="S2" s="109">
        <f t="shared" ref="S2" si="15">R2+1</f>
        <v>17</v>
      </c>
      <c r="T2" s="109">
        <f t="shared" ref="T2" si="16">S2+1</f>
        <v>18</v>
      </c>
      <c r="U2" s="109">
        <f t="shared" ref="U2" si="17">T2+1</f>
        <v>19</v>
      </c>
      <c r="V2" s="109">
        <f t="shared" ref="V2" si="18">U2+1</f>
        <v>20</v>
      </c>
      <c r="W2" s="109">
        <f t="shared" ref="W2" si="19">V2+1</f>
        <v>21</v>
      </c>
      <c r="X2" s="109">
        <f t="shared" ref="X2" si="20">W2+1</f>
        <v>22</v>
      </c>
      <c r="Y2" s="109">
        <f t="shared" ref="Y2" si="21">X2+1</f>
        <v>23</v>
      </c>
      <c r="Z2" s="109">
        <f t="shared" ref="Z2" si="22">Y2+1</f>
        <v>24</v>
      </c>
      <c r="AA2" s="109">
        <f t="shared" ref="AA2" si="23">Z2+1</f>
        <v>25</v>
      </c>
      <c r="AB2" s="109">
        <f t="shared" ref="AB2" si="24">AA2+1</f>
        <v>26</v>
      </c>
      <c r="AC2" s="109">
        <f t="shared" ref="AC2" si="25">AB2+1</f>
        <v>27</v>
      </c>
      <c r="AD2" s="109">
        <f t="shared" ref="AD2" si="26">AC2+1</f>
        <v>28</v>
      </c>
      <c r="AE2" s="109">
        <f t="shared" ref="AE2" si="27">AD2+1</f>
        <v>29</v>
      </c>
      <c r="AF2" s="109">
        <f t="shared" ref="AF2" si="28">AE2+1</f>
        <v>30</v>
      </c>
      <c r="AG2" s="109">
        <f t="shared" ref="AG2" si="29">AF2+1</f>
        <v>31</v>
      </c>
      <c r="AH2" s="109">
        <f t="shared" ref="AH2" si="30">AG2+1</f>
        <v>32</v>
      </c>
    </row>
    <row r="3" spans="1:37" s="107" customFormat="1" ht="15.75" customHeight="1" x14ac:dyDescent="0.25">
      <c r="A3" s="253"/>
      <c r="B3" s="253"/>
      <c r="C3" s="239"/>
      <c r="D3" s="227" t="s">
        <v>10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P3" s="106"/>
      <c r="Q3" s="106"/>
      <c r="S3" s="106"/>
      <c r="T3" s="108"/>
      <c r="U3" s="106"/>
      <c r="V3" s="106"/>
      <c r="W3" s="106"/>
      <c r="X3" s="106"/>
      <c r="Y3" s="106"/>
      <c r="Z3" s="106"/>
      <c r="AA3" s="108"/>
      <c r="AB3" s="106"/>
      <c r="AC3" s="106"/>
      <c r="AD3" s="106"/>
      <c r="AE3" s="106"/>
      <c r="AF3" s="106"/>
      <c r="AG3" s="106"/>
      <c r="AH3" s="106"/>
    </row>
    <row r="4" spans="1:37" s="107" customFormat="1" ht="15.75" customHeight="1" x14ac:dyDescent="0.25">
      <c r="A4" s="253"/>
      <c r="B4" s="253"/>
      <c r="C4" s="239"/>
      <c r="D4" s="227" t="s">
        <v>0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P4" s="106"/>
      <c r="Q4" s="106"/>
      <c r="S4" s="106"/>
      <c r="T4" s="108"/>
      <c r="U4" s="106"/>
      <c r="V4" s="106"/>
      <c r="W4" s="106"/>
      <c r="X4" s="106"/>
      <c r="Y4" s="106"/>
      <c r="Z4" s="106"/>
      <c r="AA4" s="108"/>
      <c r="AB4" s="106"/>
      <c r="AC4" s="106"/>
      <c r="AD4" s="106"/>
      <c r="AE4" s="106"/>
      <c r="AF4" s="106"/>
      <c r="AG4" s="106"/>
      <c r="AH4" s="106"/>
    </row>
    <row r="5" spans="1:37" s="107" customFormat="1" ht="8.25" customHeight="1" x14ac:dyDescent="0.2">
      <c r="A5" s="253"/>
      <c r="B5" s="253"/>
      <c r="C5" s="239"/>
      <c r="D5" s="228"/>
      <c r="E5" s="106"/>
      <c r="F5" s="106"/>
      <c r="G5" s="106"/>
      <c r="H5" s="106"/>
      <c r="I5" s="106"/>
      <c r="J5" s="106"/>
      <c r="K5" s="106"/>
      <c r="L5" s="106"/>
      <c r="M5" s="106"/>
      <c r="N5" s="106"/>
      <c r="P5" s="106"/>
      <c r="Q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</row>
    <row r="6" spans="1:37" s="107" customFormat="1" ht="15.75" customHeight="1" x14ac:dyDescent="0.25">
      <c r="A6" s="253"/>
      <c r="B6" s="253"/>
      <c r="C6" s="240"/>
      <c r="D6" s="227" t="s">
        <v>62</v>
      </c>
      <c r="E6" s="244" t="str">
        <f>+K_solataSn!G5</f>
        <v>Sezona 2017</v>
      </c>
      <c r="F6" s="108" t="s">
        <v>278</v>
      </c>
      <c r="G6" s="106"/>
      <c r="H6" s="106"/>
      <c r="I6" s="106"/>
      <c r="J6" s="106"/>
      <c r="K6" s="106"/>
      <c r="L6" s="106"/>
      <c r="M6" s="106"/>
      <c r="N6" s="106"/>
      <c r="P6" s="106"/>
      <c r="Q6" s="106"/>
      <c r="S6" s="106"/>
      <c r="T6" s="108"/>
      <c r="U6" s="106"/>
      <c r="V6" s="106"/>
      <c r="W6" s="106"/>
      <c r="X6" s="106"/>
      <c r="Y6" s="106"/>
      <c r="Z6" s="106"/>
      <c r="AA6" s="108"/>
      <c r="AB6" s="106"/>
      <c r="AC6" s="106"/>
      <c r="AD6" s="106"/>
      <c r="AE6" s="106"/>
      <c r="AF6" s="106"/>
      <c r="AG6" s="106"/>
      <c r="AH6" s="106"/>
    </row>
    <row r="7" spans="1:37" s="107" customFormat="1" ht="9.75" customHeight="1" x14ac:dyDescent="0.2">
      <c r="A7" s="253"/>
      <c r="B7" s="253"/>
      <c r="C7" s="239"/>
      <c r="D7" s="229"/>
      <c r="E7" s="106"/>
    </row>
    <row r="8" spans="1:37" ht="15.75" thickBot="1" x14ac:dyDescent="0.3">
      <c r="C8" s="241"/>
      <c r="D8" s="227" t="s">
        <v>56</v>
      </c>
    </row>
    <row r="9" spans="1:37" ht="90" customHeight="1" thickBot="1" x14ac:dyDescent="0.25">
      <c r="A9" s="242" t="s">
        <v>11</v>
      </c>
      <c r="B9" s="242">
        <v>1000</v>
      </c>
      <c r="C9" s="239">
        <v>1</v>
      </c>
      <c r="D9" s="110"/>
      <c r="E9" s="111"/>
      <c r="F9" s="112" t="s">
        <v>90</v>
      </c>
      <c r="G9" s="112" t="s">
        <v>87</v>
      </c>
      <c r="H9" s="112" t="s">
        <v>85</v>
      </c>
      <c r="I9" s="112" t="s">
        <v>83</v>
      </c>
      <c r="J9" s="112" t="s">
        <v>81</v>
      </c>
      <c r="K9" s="112" t="s">
        <v>79</v>
      </c>
      <c r="L9" s="112" t="s">
        <v>77</v>
      </c>
      <c r="M9" s="112" t="s">
        <v>75</v>
      </c>
      <c r="N9" s="112" t="s">
        <v>89</v>
      </c>
      <c r="O9" s="112" t="s">
        <v>88</v>
      </c>
      <c r="P9" s="112" t="s">
        <v>86</v>
      </c>
      <c r="Q9" s="112" t="s">
        <v>84</v>
      </c>
      <c r="R9" s="112" t="s">
        <v>180</v>
      </c>
      <c r="S9" s="112" t="s">
        <v>197</v>
      </c>
      <c r="T9" s="112" t="s">
        <v>198</v>
      </c>
      <c r="U9" s="112" t="s">
        <v>200</v>
      </c>
      <c r="V9" s="112" t="s">
        <v>70</v>
      </c>
      <c r="W9" s="112" t="s">
        <v>73</v>
      </c>
      <c r="X9" s="112" t="s">
        <v>72</v>
      </c>
      <c r="Y9" s="112" t="s">
        <v>65</v>
      </c>
      <c r="Z9" s="112" t="s">
        <v>64</v>
      </c>
      <c r="AA9" s="112" t="s">
        <v>67</v>
      </c>
      <c r="AB9" s="112" t="s">
        <v>253</v>
      </c>
      <c r="AC9" s="112" t="s">
        <v>253</v>
      </c>
      <c r="AD9" s="112" t="s">
        <v>253</v>
      </c>
      <c r="AE9" s="112" t="s">
        <v>253</v>
      </c>
      <c r="AF9" s="112" t="s">
        <v>260</v>
      </c>
      <c r="AG9" s="112" t="s">
        <v>260</v>
      </c>
      <c r="AH9" s="180" t="s">
        <v>63</v>
      </c>
    </row>
    <row r="10" spans="1:37" ht="14.25" hidden="1" customHeight="1" x14ac:dyDescent="0.2">
      <c r="C10" s="239">
        <v>1</v>
      </c>
      <c r="D10" s="255">
        <f t="shared" ref="D10:E10" si="31">C10+1</f>
        <v>2</v>
      </c>
      <c r="E10" s="106">
        <f t="shared" si="31"/>
        <v>3</v>
      </c>
      <c r="F10" s="106">
        <f t="shared" ref="F10" si="32">E10+1</f>
        <v>4</v>
      </c>
      <c r="G10" s="106">
        <f t="shared" ref="G10" si="33">F10+1</f>
        <v>5</v>
      </c>
      <c r="H10" s="106">
        <f t="shared" ref="H10" si="34">G10+1</f>
        <v>6</v>
      </c>
      <c r="I10" s="106">
        <f t="shared" ref="I10" si="35">H10+1</f>
        <v>7</v>
      </c>
      <c r="J10" s="106">
        <f t="shared" ref="J10" si="36">I10+1</f>
        <v>8</v>
      </c>
      <c r="K10" s="106">
        <f t="shared" ref="K10" si="37">J10+1</f>
        <v>9</v>
      </c>
      <c r="L10" s="106">
        <f t="shared" ref="L10" si="38">K10+1</f>
        <v>10</v>
      </c>
      <c r="M10" s="106">
        <f t="shared" ref="M10" si="39">L10+1</f>
        <v>11</v>
      </c>
      <c r="N10" s="106">
        <f t="shared" ref="N10" si="40">M10+1</f>
        <v>12</v>
      </c>
      <c r="O10" s="106">
        <f t="shared" ref="O10" si="41">N10+1</f>
        <v>13</v>
      </c>
      <c r="P10" s="106">
        <f t="shared" ref="P10" si="42">O10+1</f>
        <v>14</v>
      </c>
      <c r="Q10" s="106">
        <f t="shared" ref="Q10" si="43">P10+1</f>
        <v>15</v>
      </c>
      <c r="R10" s="106">
        <f t="shared" ref="R10" si="44">Q10+1</f>
        <v>16</v>
      </c>
      <c r="S10" s="106">
        <f t="shared" ref="S10" si="45">R10+1</f>
        <v>17</v>
      </c>
      <c r="T10" s="106">
        <f t="shared" ref="T10" si="46">S10+1</f>
        <v>18</v>
      </c>
      <c r="U10" s="106">
        <f t="shared" ref="U10" si="47">T10+1</f>
        <v>19</v>
      </c>
      <c r="V10" s="106">
        <f t="shared" ref="V10" si="48">U10+1</f>
        <v>20</v>
      </c>
      <c r="W10" s="106">
        <f t="shared" ref="W10" si="49">V10+1</f>
        <v>21</v>
      </c>
      <c r="X10" s="106">
        <f t="shared" ref="X10" si="50">W10+1</f>
        <v>22</v>
      </c>
      <c r="Y10" s="106">
        <f t="shared" ref="Y10" si="51">X10+1</f>
        <v>23</v>
      </c>
      <c r="Z10" s="106">
        <f t="shared" ref="Z10" si="52">Y10+1</f>
        <v>24</v>
      </c>
      <c r="AA10" s="106">
        <f t="shared" ref="AA10" si="53">Z10+1</f>
        <v>25</v>
      </c>
      <c r="AB10" s="106">
        <f t="shared" ref="AB10" si="54">AA10+1</f>
        <v>26</v>
      </c>
      <c r="AC10" s="106">
        <f t="shared" ref="AC10" si="55">AB10+1</f>
        <v>27</v>
      </c>
      <c r="AD10" s="106">
        <f t="shared" ref="AD10" si="56">AC10+1</f>
        <v>28</v>
      </c>
      <c r="AE10" s="106">
        <f t="shared" ref="AE10" si="57">AD10+1</f>
        <v>29</v>
      </c>
      <c r="AF10" s="106">
        <f t="shared" ref="AF10" si="58">AE10+1</f>
        <v>30</v>
      </c>
      <c r="AG10" s="106">
        <f t="shared" ref="AG10" si="59">AF10+1</f>
        <v>31</v>
      </c>
      <c r="AH10" s="106">
        <f t="shared" ref="AH10" si="60">AG10+1</f>
        <v>32</v>
      </c>
    </row>
    <row r="11" spans="1:37" x14ac:dyDescent="0.2">
      <c r="A11" s="242" t="str">
        <f>+$A$9&amp;"/"&amp;B11</f>
        <v>solata spomladanska/P</v>
      </c>
      <c r="B11" s="242" t="s">
        <v>12</v>
      </c>
      <c r="C11" s="239" t="str">
        <f>+D11</f>
        <v>Pridelek tržni</v>
      </c>
      <c r="D11" s="220" t="s">
        <v>13</v>
      </c>
      <c r="E11" s="203" t="s">
        <v>14</v>
      </c>
      <c r="F11" s="204">
        <v>25</v>
      </c>
      <c r="G11" s="204">
        <v>25</v>
      </c>
      <c r="H11" s="204">
        <v>20</v>
      </c>
      <c r="I11" s="204">
        <v>20</v>
      </c>
      <c r="J11" s="204">
        <v>20</v>
      </c>
      <c r="K11" s="204">
        <v>25</v>
      </c>
      <c r="L11" s="204">
        <v>12</v>
      </c>
      <c r="M11" s="204">
        <v>12</v>
      </c>
      <c r="N11" s="204">
        <v>80</v>
      </c>
      <c r="O11" s="204">
        <v>45</v>
      </c>
      <c r="P11" s="204">
        <v>25</v>
      </c>
      <c r="Q11" s="204">
        <v>20</v>
      </c>
      <c r="R11" s="204">
        <v>35</v>
      </c>
      <c r="S11" s="204">
        <v>35</v>
      </c>
      <c r="T11" s="204">
        <v>35</v>
      </c>
      <c r="U11" s="204">
        <v>35</v>
      </c>
      <c r="V11" s="204">
        <v>10</v>
      </c>
      <c r="W11" s="204">
        <v>25</v>
      </c>
      <c r="X11" s="204">
        <v>32</v>
      </c>
      <c r="Y11" s="204">
        <v>8</v>
      </c>
      <c r="Z11" s="204">
        <v>15</v>
      </c>
      <c r="AA11" s="204">
        <v>80</v>
      </c>
      <c r="AB11" s="204">
        <v>25</v>
      </c>
      <c r="AC11" s="204">
        <v>25</v>
      </c>
      <c r="AD11" s="204">
        <v>25</v>
      </c>
      <c r="AE11" s="204">
        <v>25</v>
      </c>
      <c r="AF11" s="204">
        <v>50</v>
      </c>
      <c r="AG11" s="204">
        <v>50</v>
      </c>
      <c r="AH11" s="205">
        <v>120</v>
      </c>
      <c r="AK11" s="256"/>
    </row>
    <row r="12" spans="1:37" x14ac:dyDescent="0.2">
      <c r="C12" s="239" t="str">
        <f t="shared" ref="C12:C44" si="61">+D12</f>
        <v>Stranski pridelek</v>
      </c>
      <c r="D12" s="206" t="s">
        <v>15</v>
      </c>
      <c r="E12" s="207" t="s">
        <v>14</v>
      </c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2">
        <v>0</v>
      </c>
      <c r="X12" s="204">
        <v>8</v>
      </c>
      <c r="Y12" s="204"/>
      <c r="Z12" s="204"/>
      <c r="AA12" s="204">
        <v>0</v>
      </c>
      <c r="AB12" s="204">
        <v>0</v>
      </c>
      <c r="AC12" s="204">
        <v>0</v>
      </c>
      <c r="AD12" s="204">
        <v>0</v>
      </c>
      <c r="AE12" s="204">
        <v>0</v>
      </c>
      <c r="AF12" s="204">
        <v>0</v>
      </c>
      <c r="AG12" s="204">
        <v>0</v>
      </c>
      <c r="AH12" s="205">
        <v>0</v>
      </c>
      <c r="AK12" s="256"/>
    </row>
    <row r="13" spans="1:37" x14ac:dyDescent="0.2">
      <c r="A13" s="242" t="str">
        <f>+$A$9&amp;"/"&amp;B13</f>
        <v>solata spomladanska/Piz</v>
      </c>
      <c r="B13" s="242" t="s">
        <v>16</v>
      </c>
      <c r="C13" s="239" t="str">
        <f t="shared" si="61"/>
        <v>Pridelek bruto</v>
      </c>
      <c r="D13" s="208" t="s">
        <v>17</v>
      </c>
      <c r="E13" s="209" t="s">
        <v>14</v>
      </c>
      <c r="F13" s="202">
        <v>27.777777777777779</v>
      </c>
      <c r="G13" s="202">
        <v>29.411764705882351</v>
      </c>
      <c r="H13" s="202">
        <v>25</v>
      </c>
      <c r="I13" s="202">
        <v>25</v>
      </c>
      <c r="J13" s="202">
        <v>25</v>
      </c>
      <c r="K13" s="202">
        <v>31.25</v>
      </c>
      <c r="L13" s="202">
        <v>15</v>
      </c>
      <c r="M13" s="202">
        <v>15</v>
      </c>
      <c r="N13" s="202">
        <v>88.888888888888886</v>
      </c>
      <c r="O13" s="202">
        <v>50</v>
      </c>
      <c r="P13" s="202">
        <v>27.777777777777779</v>
      </c>
      <c r="Q13" s="202">
        <v>22.222222222222221</v>
      </c>
      <c r="R13" s="202">
        <v>38.888888888888893</v>
      </c>
      <c r="S13" s="202">
        <v>38.888888888888893</v>
      </c>
      <c r="T13" s="202">
        <v>38.888888888888893</v>
      </c>
      <c r="U13" s="202">
        <v>38.888888888888893</v>
      </c>
      <c r="V13" s="202">
        <v>11.111111111111111</v>
      </c>
      <c r="W13" s="202">
        <v>26.315789473684209</v>
      </c>
      <c r="X13" s="202">
        <v>42.666666666666664</v>
      </c>
      <c r="Y13" s="202">
        <v>8.8888888888888911</v>
      </c>
      <c r="Z13" s="202">
        <v>16.666666666666668</v>
      </c>
      <c r="AA13" s="202">
        <v>88.888888888888886</v>
      </c>
      <c r="AB13" s="202">
        <v>27.777777777777779</v>
      </c>
      <c r="AC13" s="202">
        <v>27.777777777777779</v>
      </c>
      <c r="AD13" s="202">
        <v>27.777777777777779</v>
      </c>
      <c r="AE13" s="202">
        <v>27.777777777777779</v>
      </c>
      <c r="AF13" s="202">
        <v>55.555555555555557</v>
      </c>
      <c r="AG13" s="202">
        <v>55.555555555555557</v>
      </c>
      <c r="AH13" s="210">
        <v>133.33333333333334</v>
      </c>
      <c r="AK13" s="256"/>
    </row>
    <row r="14" spans="1:37" x14ac:dyDescent="0.2">
      <c r="C14" s="239" t="str">
        <f t="shared" si="61"/>
        <v>Izgube</v>
      </c>
      <c r="D14" s="208" t="s">
        <v>18</v>
      </c>
      <c r="E14" s="209" t="s">
        <v>2</v>
      </c>
      <c r="F14" s="202">
        <v>10</v>
      </c>
      <c r="G14" s="202">
        <v>15</v>
      </c>
      <c r="H14" s="202">
        <v>20</v>
      </c>
      <c r="I14" s="202">
        <v>20</v>
      </c>
      <c r="J14" s="202">
        <v>20</v>
      </c>
      <c r="K14" s="202">
        <v>20</v>
      </c>
      <c r="L14" s="202">
        <v>20</v>
      </c>
      <c r="M14" s="202">
        <v>20</v>
      </c>
      <c r="N14" s="202">
        <v>10</v>
      </c>
      <c r="O14" s="202">
        <v>10</v>
      </c>
      <c r="P14" s="202">
        <v>10</v>
      </c>
      <c r="Q14" s="202">
        <v>10</v>
      </c>
      <c r="R14" s="202">
        <v>10</v>
      </c>
      <c r="S14" s="202">
        <v>10</v>
      </c>
      <c r="T14" s="202">
        <v>10</v>
      </c>
      <c r="U14" s="202">
        <v>10</v>
      </c>
      <c r="V14" s="202">
        <v>10</v>
      </c>
      <c r="W14" s="202">
        <v>5</v>
      </c>
      <c r="X14" s="202">
        <v>10</v>
      </c>
      <c r="Y14" s="202">
        <v>10</v>
      </c>
      <c r="Z14" s="202">
        <v>10</v>
      </c>
      <c r="AA14" s="202">
        <v>10</v>
      </c>
      <c r="AB14" s="202">
        <v>10</v>
      </c>
      <c r="AC14" s="202">
        <v>10</v>
      </c>
      <c r="AD14" s="202">
        <v>10</v>
      </c>
      <c r="AE14" s="202">
        <v>10</v>
      </c>
      <c r="AF14" s="202">
        <v>10</v>
      </c>
      <c r="AG14" s="202">
        <v>10</v>
      </c>
      <c r="AH14" s="210">
        <v>10</v>
      </c>
      <c r="AK14" s="256"/>
    </row>
    <row r="15" spans="1:37" hidden="1" x14ac:dyDescent="0.2">
      <c r="C15" s="239">
        <f t="shared" si="61"/>
        <v>0</v>
      </c>
      <c r="D15" s="208"/>
      <c r="E15" s="209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10"/>
      <c r="AK15" s="256"/>
    </row>
    <row r="16" spans="1:37" x14ac:dyDescent="0.2">
      <c r="C16" s="239" t="str">
        <f t="shared" si="61"/>
        <v>Velikost poljine</v>
      </c>
      <c r="D16" s="208" t="s">
        <v>19</v>
      </c>
      <c r="E16" s="209" t="s">
        <v>3</v>
      </c>
      <c r="F16" s="202">
        <v>0.5</v>
      </c>
      <c r="G16" s="202">
        <v>0.5</v>
      </c>
      <c r="H16" s="202">
        <v>0.5</v>
      </c>
      <c r="I16" s="202">
        <v>0.5</v>
      </c>
      <c r="J16" s="202">
        <v>0.5</v>
      </c>
      <c r="K16" s="202">
        <v>0.5</v>
      </c>
      <c r="L16" s="202">
        <v>0.5</v>
      </c>
      <c r="M16" s="202">
        <v>0.5</v>
      </c>
      <c r="N16" s="202">
        <v>0.5</v>
      </c>
      <c r="O16" s="202">
        <v>0.5</v>
      </c>
      <c r="P16" s="202">
        <v>0.5</v>
      </c>
      <c r="Q16" s="202">
        <v>0.5</v>
      </c>
      <c r="R16" s="202">
        <v>0.5</v>
      </c>
      <c r="S16" s="202">
        <v>0.5</v>
      </c>
      <c r="T16" s="202">
        <v>0.5</v>
      </c>
      <c r="U16" s="202">
        <v>0.5</v>
      </c>
      <c r="V16" s="202">
        <v>0.5</v>
      </c>
      <c r="W16" s="202">
        <v>0.5</v>
      </c>
      <c r="X16" s="202">
        <v>0.5</v>
      </c>
      <c r="Y16" s="202">
        <v>0.5</v>
      </c>
      <c r="Z16" s="202">
        <v>0.5</v>
      </c>
      <c r="AA16" s="202">
        <v>0.5</v>
      </c>
      <c r="AB16" s="202">
        <v>0.5</v>
      </c>
      <c r="AC16" s="202">
        <v>0.5</v>
      </c>
      <c r="AD16" s="202">
        <v>0.5</v>
      </c>
      <c r="AE16" s="202">
        <v>0.5</v>
      </c>
      <c r="AF16" s="202">
        <v>0.5</v>
      </c>
      <c r="AG16" s="202">
        <v>0.5</v>
      </c>
      <c r="AH16" s="210">
        <v>0.5</v>
      </c>
      <c r="AK16" s="256"/>
    </row>
    <row r="17" spans="2:42" x14ac:dyDescent="0.2">
      <c r="C17" s="239" t="str">
        <f t="shared" si="61"/>
        <v>Premijska stopnja za zavarovanje pridelka</v>
      </c>
      <c r="D17" s="208" t="s">
        <v>20</v>
      </c>
      <c r="E17" s="209" t="s">
        <v>2</v>
      </c>
      <c r="F17" s="202">
        <v>7.9408000000000003</v>
      </c>
      <c r="G17" s="202">
        <v>11.344000000000001</v>
      </c>
      <c r="H17" s="202">
        <v>11.344000000000001</v>
      </c>
      <c r="I17" s="202">
        <v>11.344000000000001</v>
      </c>
      <c r="J17" s="202">
        <v>11.344000000000001</v>
      </c>
      <c r="K17" s="202">
        <v>11.344000000000001</v>
      </c>
      <c r="L17" s="202">
        <v>11.344000000000001</v>
      </c>
      <c r="M17" s="202">
        <v>11.344000000000001</v>
      </c>
      <c r="N17" s="202">
        <v>12.4</v>
      </c>
      <c r="O17" s="202">
        <v>12.4</v>
      </c>
      <c r="P17" s="202">
        <v>12.4</v>
      </c>
      <c r="Q17" s="202">
        <v>12.4</v>
      </c>
      <c r="R17" s="202">
        <v>10.288</v>
      </c>
      <c r="S17" s="202">
        <v>10.288</v>
      </c>
      <c r="T17" s="202">
        <v>10.288</v>
      </c>
      <c r="U17" s="202">
        <v>10.288</v>
      </c>
      <c r="V17" s="202">
        <v>10.288</v>
      </c>
      <c r="W17" s="202">
        <v>3.28</v>
      </c>
      <c r="X17" s="202">
        <v>6.008</v>
      </c>
      <c r="Y17" s="202">
        <v>12.975999999999999</v>
      </c>
      <c r="Z17" s="202">
        <v>12.975999999999999</v>
      </c>
      <c r="AA17" s="202">
        <v>5.3871999999999991</v>
      </c>
      <c r="AB17" s="202">
        <v>15.391999999999999</v>
      </c>
      <c r="AC17" s="202">
        <v>15.391999999999999</v>
      </c>
      <c r="AD17" s="202">
        <v>15.391999999999999</v>
      </c>
      <c r="AE17" s="202">
        <v>15.391999999999999</v>
      </c>
      <c r="AF17" s="202">
        <v>7.6959999999999997</v>
      </c>
      <c r="AG17" s="202">
        <v>7.6959999999999997</v>
      </c>
      <c r="AH17" s="210">
        <v>7.6959999999999997</v>
      </c>
      <c r="AK17" s="256"/>
    </row>
    <row r="18" spans="2:42" hidden="1" x14ac:dyDescent="0.2">
      <c r="C18" s="239">
        <f t="shared" si="61"/>
        <v>0</v>
      </c>
      <c r="D18" s="208"/>
      <c r="E18" s="209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10"/>
      <c r="AK18" s="256"/>
    </row>
    <row r="19" spans="2:42" x14ac:dyDescent="0.2">
      <c r="C19" s="239" t="str">
        <f t="shared" si="61"/>
        <v>Količina semena, sadik</v>
      </c>
      <c r="D19" s="208" t="s">
        <v>60</v>
      </c>
      <c r="E19" s="209" t="s">
        <v>61</v>
      </c>
      <c r="F19" s="215">
        <v>66000</v>
      </c>
      <c r="G19" s="215">
        <v>66000</v>
      </c>
      <c r="H19" s="215">
        <v>78000</v>
      </c>
      <c r="I19" s="215">
        <v>66000</v>
      </c>
      <c r="J19" s="215">
        <v>50000</v>
      </c>
      <c r="K19" s="215">
        <v>50000</v>
      </c>
      <c r="L19" s="215">
        <v>45000</v>
      </c>
      <c r="M19" s="215">
        <v>40000</v>
      </c>
      <c r="N19" s="215">
        <v>25000</v>
      </c>
      <c r="O19" s="215">
        <v>40000</v>
      </c>
      <c r="P19" s="215">
        <v>47619</v>
      </c>
      <c r="Q19" s="215">
        <v>35000</v>
      </c>
      <c r="R19" s="215">
        <v>750000</v>
      </c>
      <c r="S19" s="215">
        <v>750000</v>
      </c>
      <c r="T19" s="215">
        <v>600</v>
      </c>
      <c r="U19" s="215">
        <v>600</v>
      </c>
      <c r="V19" s="215">
        <v>1100</v>
      </c>
      <c r="W19" s="215">
        <v>3500</v>
      </c>
      <c r="X19" s="215">
        <v>2</v>
      </c>
      <c r="Y19" s="202">
        <v>100</v>
      </c>
      <c r="Z19" s="202">
        <v>70</v>
      </c>
      <c r="AA19" s="215">
        <v>13400</v>
      </c>
      <c r="AB19" s="215">
        <v>40000</v>
      </c>
      <c r="AC19" s="215">
        <v>40000</v>
      </c>
      <c r="AD19" s="215">
        <v>40000</v>
      </c>
      <c r="AE19" s="215">
        <v>40000</v>
      </c>
      <c r="AF19" s="215">
        <v>27000</v>
      </c>
      <c r="AG19" s="215">
        <v>27000</v>
      </c>
      <c r="AH19" s="216">
        <v>25000</v>
      </c>
      <c r="AK19" s="256"/>
    </row>
    <row r="20" spans="2:42" ht="52.5" customHeight="1" x14ac:dyDescent="0.2">
      <c r="D20" s="208"/>
      <c r="E20" s="209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>
        <v>87.489375068386806</v>
      </c>
      <c r="S20" s="202"/>
      <c r="T20" s="202"/>
      <c r="U20" s="202"/>
      <c r="V20" s="202"/>
      <c r="W20" s="202"/>
      <c r="X20" s="202"/>
      <c r="Y20" s="202"/>
      <c r="Z20" s="202"/>
      <c r="AA20" s="202"/>
      <c r="AB20" s="226" t="s">
        <v>103</v>
      </c>
      <c r="AC20" s="226" t="s">
        <v>104</v>
      </c>
      <c r="AD20" s="226" t="s">
        <v>105</v>
      </c>
      <c r="AE20" s="226" t="s">
        <v>106</v>
      </c>
      <c r="AF20" s="226" t="s">
        <v>107</v>
      </c>
      <c r="AG20" s="226" t="s">
        <v>107</v>
      </c>
      <c r="AH20" s="210"/>
      <c r="AK20" s="256"/>
    </row>
    <row r="21" spans="2:42" x14ac:dyDescent="0.2">
      <c r="B21" s="242" t="s">
        <v>21</v>
      </c>
      <c r="C21" s="239" t="str">
        <f t="shared" si="61"/>
        <v>Stroški brez domačega dela</v>
      </c>
      <c r="D21" s="113" t="s">
        <v>22</v>
      </c>
      <c r="E21" s="114"/>
      <c r="F21" s="115">
        <f t="shared" ref="F21:M21" si="62">SUM(F22:F30)</f>
        <v>15262.643213590703</v>
      </c>
      <c r="G21" s="115">
        <f t="shared" si="62"/>
        <v>15433.685404849806</v>
      </c>
      <c r="H21" s="115">
        <f t="shared" si="62"/>
        <v>16149.165113147983</v>
      </c>
      <c r="I21" s="115">
        <f t="shared" si="62"/>
        <v>15603.682426579147</v>
      </c>
      <c r="J21" s="115">
        <f t="shared" si="62"/>
        <v>14618.571785447344</v>
      </c>
      <c r="K21" s="115">
        <f t="shared" si="62"/>
        <v>15689.399378973876</v>
      </c>
      <c r="L21" s="115">
        <f t="shared" si="62"/>
        <v>13300.645296616291</v>
      </c>
      <c r="M21" s="115">
        <f t="shared" si="62"/>
        <v>13046.085130080304</v>
      </c>
      <c r="N21" s="115">
        <f t="shared" ref="N21:AH21" si="63">SUM(N22:N30)</f>
        <v>10399.259487489999</v>
      </c>
      <c r="O21" s="115">
        <f t="shared" si="63"/>
        <v>12589.56638358354</v>
      </c>
      <c r="P21" s="115">
        <f t="shared" si="63"/>
        <v>11268.626305210975</v>
      </c>
      <c r="Q21" s="115">
        <f>SUM(Q22:Q30)</f>
        <v>10006.318226727446</v>
      </c>
      <c r="R21" s="115">
        <f t="shared" si="63"/>
        <v>7677.2937046344287</v>
      </c>
      <c r="S21" s="115">
        <f t="shared" si="63"/>
        <v>8865.0747984990139</v>
      </c>
      <c r="T21" s="115">
        <f t="shared" si="63"/>
        <v>7726.5041938080849</v>
      </c>
      <c r="U21" s="115">
        <f t="shared" si="63"/>
        <v>8914.2852876726738</v>
      </c>
      <c r="V21" s="115">
        <f>SUM(V22:V30)</f>
        <v>14613.525110089908</v>
      </c>
      <c r="W21" s="115">
        <f>SUM(W22:W30)</f>
        <v>5980.4676652660273</v>
      </c>
      <c r="X21" s="115">
        <f t="shared" si="63"/>
        <v>8451.4865679841259</v>
      </c>
      <c r="Y21" s="115">
        <f t="shared" si="63"/>
        <v>10838.435692493045</v>
      </c>
      <c r="Z21" s="115">
        <f t="shared" si="63"/>
        <v>15573.844486866819</v>
      </c>
      <c r="AA21" s="115">
        <f t="shared" si="63"/>
        <v>29075.534394091756</v>
      </c>
      <c r="AB21" s="115">
        <f t="shared" si="63"/>
        <v>19858.746977180472</v>
      </c>
      <c r="AC21" s="115">
        <f>SUM(AC22:AC30)</f>
        <v>20167.074577180472</v>
      </c>
      <c r="AD21" s="115">
        <f>SUM(AD22:AD30)</f>
        <v>19950.611377180478</v>
      </c>
      <c r="AE21" s="115">
        <f>SUM(AE22:AE30)</f>
        <v>21712.62087718047</v>
      </c>
      <c r="AF21" s="115">
        <f t="shared" si="63"/>
        <v>28387.851186195545</v>
      </c>
      <c r="AG21" s="115">
        <f>SUM(AG22:AG30)</f>
        <v>31507.660386195537</v>
      </c>
      <c r="AH21" s="181">
        <f t="shared" si="63"/>
        <v>45289.994253023789</v>
      </c>
      <c r="AI21" s="142"/>
      <c r="AJ21" s="142"/>
      <c r="AK21" s="256"/>
      <c r="AL21" s="142"/>
      <c r="AM21" s="142"/>
      <c r="AN21" s="142"/>
      <c r="AO21" s="142"/>
      <c r="AP21" s="172"/>
    </row>
    <row r="22" spans="2:42" x14ac:dyDescent="0.2">
      <c r="B22" s="242" t="s">
        <v>23</v>
      </c>
      <c r="C22" s="239" t="str">
        <f t="shared" si="61"/>
        <v>Od tega:    Seme in sadike</v>
      </c>
      <c r="D22" s="116" t="s">
        <v>24</v>
      </c>
      <c r="E22" s="117" t="s">
        <v>25</v>
      </c>
      <c r="F22" s="118">
        <v>2989.7999999999997</v>
      </c>
      <c r="G22" s="118">
        <v>2692.7999999999997</v>
      </c>
      <c r="H22" s="118">
        <v>3182.3999999999996</v>
      </c>
      <c r="I22" s="118">
        <v>2692.7999999999997</v>
      </c>
      <c r="J22" s="118">
        <v>1930</v>
      </c>
      <c r="K22" s="118">
        <v>1930</v>
      </c>
      <c r="L22" s="118">
        <v>1935</v>
      </c>
      <c r="M22" s="118">
        <v>1720</v>
      </c>
      <c r="N22" s="118">
        <v>1035</v>
      </c>
      <c r="O22" s="118">
        <v>1656</v>
      </c>
      <c r="P22" s="118">
        <v>2114.2835999999998</v>
      </c>
      <c r="Q22" s="118">
        <v>1795.5</v>
      </c>
      <c r="R22" s="118">
        <v>975</v>
      </c>
      <c r="S22" s="118">
        <v>975</v>
      </c>
      <c r="T22" s="118">
        <v>1113.8399999999999</v>
      </c>
      <c r="U22" s="118">
        <v>1113.8399999999999</v>
      </c>
      <c r="V22" s="118">
        <v>7315</v>
      </c>
      <c r="W22" s="118">
        <v>2950.5</v>
      </c>
      <c r="X22" s="118">
        <v>1393.34</v>
      </c>
      <c r="Y22" s="118">
        <v>2120</v>
      </c>
      <c r="Z22" s="118">
        <v>1484</v>
      </c>
      <c r="AA22" s="118">
        <v>2732.26</v>
      </c>
      <c r="AB22" s="118">
        <v>6176</v>
      </c>
      <c r="AC22" s="118">
        <v>6176</v>
      </c>
      <c r="AD22" s="118">
        <v>6176</v>
      </c>
      <c r="AE22" s="118">
        <v>6176</v>
      </c>
      <c r="AF22" s="118">
        <v>5483.7000000000007</v>
      </c>
      <c r="AG22" s="118">
        <v>5483.7000000000007</v>
      </c>
      <c r="AH22" s="182">
        <v>5422.5</v>
      </c>
      <c r="AI22" s="142"/>
      <c r="AJ22" s="142"/>
      <c r="AK22" s="256"/>
      <c r="AL22" s="142"/>
      <c r="AM22" s="142"/>
      <c r="AN22" s="142"/>
      <c r="AO22" s="142"/>
      <c r="AP22" s="172"/>
    </row>
    <row r="23" spans="2:42" x14ac:dyDescent="0.2">
      <c r="B23" s="242" t="s">
        <v>26</v>
      </c>
      <c r="C23" s="239" t="str">
        <f t="shared" si="61"/>
        <v>Gnojila</v>
      </c>
      <c r="D23" s="197" t="s">
        <v>27</v>
      </c>
      <c r="E23" s="117" t="s">
        <v>25</v>
      </c>
      <c r="F23" s="118">
        <v>188.86924835866375</v>
      </c>
      <c r="G23" s="118">
        <v>248.62167612371195</v>
      </c>
      <c r="H23" s="118">
        <v>214.90796594036146</v>
      </c>
      <c r="I23" s="118">
        <v>214.90796594036146</v>
      </c>
      <c r="J23" s="118">
        <v>283.06794020743291</v>
      </c>
      <c r="K23" s="118">
        <v>278.30794020743633</v>
      </c>
      <c r="L23" s="118">
        <v>243.56312271393654</v>
      </c>
      <c r="M23" s="118">
        <v>238.80312271393632</v>
      </c>
      <c r="N23" s="118">
        <v>678.21397524807082</v>
      </c>
      <c r="O23" s="118">
        <v>489.87631361027678</v>
      </c>
      <c r="P23" s="118">
        <v>305.4192272057341</v>
      </c>
      <c r="Q23" s="118">
        <v>461.45123800265162</v>
      </c>
      <c r="R23" s="118">
        <v>230.4104674131413</v>
      </c>
      <c r="S23" s="118">
        <v>230.41046741313949</v>
      </c>
      <c r="T23" s="118">
        <v>239.36614850139449</v>
      </c>
      <c r="U23" s="118">
        <v>239.36614850139358</v>
      </c>
      <c r="V23" s="118">
        <v>623.69669134034666</v>
      </c>
      <c r="W23" s="118">
        <v>256.90042778417967</v>
      </c>
      <c r="X23" s="118">
        <v>408.12269780711529</v>
      </c>
      <c r="Y23" s="118">
        <v>283.10082827520637</v>
      </c>
      <c r="Z23" s="118">
        <v>411.00579833640586</v>
      </c>
      <c r="AA23" s="118">
        <v>369.56804590956938</v>
      </c>
      <c r="AB23" s="118">
        <v>437.91976373223883</v>
      </c>
      <c r="AC23" s="118">
        <v>437.91976373223883</v>
      </c>
      <c r="AD23" s="118">
        <v>437.91976373223883</v>
      </c>
      <c r="AE23" s="118">
        <v>437.91976373223883</v>
      </c>
      <c r="AF23" s="118">
        <v>523.15839653825037</v>
      </c>
      <c r="AG23" s="118">
        <v>523.1583965382431</v>
      </c>
      <c r="AH23" s="182">
        <v>676.70149098560228</v>
      </c>
      <c r="AI23" s="142"/>
      <c r="AJ23" s="142"/>
      <c r="AK23" s="256"/>
      <c r="AL23" s="142"/>
      <c r="AM23" s="142"/>
      <c r="AN23" s="142"/>
      <c r="AO23" s="142"/>
      <c r="AP23" s="172"/>
    </row>
    <row r="24" spans="2:42" x14ac:dyDescent="0.2">
      <c r="B24" s="242" t="s">
        <v>28</v>
      </c>
      <c r="C24" s="239" t="str">
        <f t="shared" si="61"/>
        <v>Sredstva za varstvo rastlin</v>
      </c>
      <c r="D24" s="197" t="s">
        <v>29</v>
      </c>
      <c r="E24" s="117" t="s">
        <v>25</v>
      </c>
      <c r="F24" s="118">
        <v>363.05369999999857</v>
      </c>
      <c r="G24" s="118">
        <v>363.57899999999972</v>
      </c>
      <c r="H24" s="118">
        <v>653.40077999999994</v>
      </c>
      <c r="I24" s="118">
        <v>821.45904000000155</v>
      </c>
      <c r="J24" s="118">
        <v>264.42468000000008</v>
      </c>
      <c r="K24" s="118">
        <v>183.81618000000162</v>
      </c>
      <c r="L24" s="118">
        <v>264.42468000000008</v>
      </c>
      <c r="M24" s="118">
        <v>183.81618000000162</v>
      </c>
      <c r="N24" s="118">
        <v>806.72259000000122</v>
      </c>
      <c r="O24" s="118">
        <v>462.40884000000005</v>
      </c>
      <c r="P24" s="118">
        <v>224.62848000000031</v>
      </c>
      <c r="Q24" s="118">
        <v>487.44361800000115</v>
      </c>
      <c r="R24" s="118">
        <v>714.89352000000008</v>
      </c>
      <c r="S24" s="118">
        <v>714.89351999999963</v>
      </c>
      <c r="T24" s="118">
        <v>714.89352000000008</v>
      </c>
      <c r="U24" s="118">
        <v>714.89352000000054</v>
      </c>
      <c r="V24" s="118">
        <v>283.71299999999928</v>
      </c>
      <c r="W24" s="118">
        <v>157.89192000000025</v>
      </c>
      <c r="X24" s="118">
        <v>671.40989999999965</v>
      </c>
      <c r="Y24" s="118">
        <v>212.29668000000129</v>
      </c>
      <c r="Z24" s="118">
        <v>303.89472000000023</v>
      </c>
      <c r="AA24" s="118">
        <v>523.82609999999841</v>
      </c>
      <c r="AB24" s="118">
        <v>753.88096479262731</v>
      </c>
      <c r="AC24" s="118">
        <v>753.8809647926264</v>
      </c>
      <c r="AD24" s="118">
        <v>753.88096479262822</v>
      </c>
      <c r="AE24" s="118">
        <v>753.88096479262822</v>
      </c>
      <c r="AF24" s="118">
        <v>1072.9854071889422</v>
      </c>
      <c r="AG24" s="118">
        <v>1072.9854071889386</v>
      </c>
      <c r="AH24" s="182">
        <v>683.44488000000274</v>
      </c>
      <c r="AI24" s="142"/>
      <c r="AJ24" s="142"/>
      <c r="AK24" s="256"/>
      <c r="AL24" s="142"/>
      <c r="AM24" s="142"/>
      <c r="AN24" s="142"/>
      <c r="AO24" s="142"/>
      <c r="AP24" s="172"/>
    </row>
    <row r="25" spans="2:42" x14ac:dyDescent="0.2">
      <c r="B25" s="242" t="s">
        <v>30</v>
      </c>
      <c r="C25" s="239" t="str">
        <f t="shared" si="61"/>
        <v>Najeto delo</v>
      </c>
      <c r="D25" s="197" t="s">
        <v>269</v>
      </c>
      <c r="E25" s="117" t="s">
        <v>25</v>
      </c>
      <c r="F25" s="118">
        <v>3296.1724137931037</v>
      </c>
      <c r="G25" s="118">
        <v>3296.1724137931037</v>
      </c>
      <c r="H25" s="118">
        <v>3855.5228840125396</v>
      </c>
      <c r="I25" s="118">
        <v>3566.6275862068969</v>
      </c>
      <c r="J25" s="118">
        <v>4175.1517241379306</v>
      </c>
      <c r="K25" s="118">
        <v>4175.1517241379306</v>
      </c>
      <c r="L25" s="118">
        <v>4175.1441175862074</v>
      </c>
      <c r="M25" s="118">
        <v>4175.1517241379306</v>
      </c>
      <c r="N25" s="174">
        <v>2197.4482758620688</v>
      </c>
      <c r="O25" s="118">
        <v>2880.3475862068967</v>
      </c>
      <c r="P25" s="118">
        <v>3395.4970758620693</v>
      </c>
      <c r="Q25" s="118">
        <v>1933.7544827586207</v>
      </c>
      <c r="R25" s="118">
        <v>791.0813793103448</v>
      </c>
      <c r="S25" s="118">
        <v>2165.0648275862068</v>
      </c>
      <c r="T25" s="118">
        <v>791.0813793103448</v>
      </c>
      <c r="U25" s="118">
        <v>2165.0648275862068</v>
      </c>
      <c r="V25" s="118">
        <v>2329.2951724137929</v>
      </c>
      <c r="W25" s="118">
        <v>0</v>
      </c>
      <c r="X25" s="118">
        <v>1600</v>
      </c>
      <c r="Y25" s="118">
        <v>4658.5903448275858</v>
      </c>
      <c r="Z25" s="118">
        <v>8217.9186206896538</v>
      </c>
      <c r="AA25" s="118">
        <v>4818.1944827586203</v>
      </c>
      <c r="AB25" s="118">
        <v>5054.131034482758</v>
      </c>
      <c r="AC25" s="118">
        <v>5054.131034482758</v>
      </c>
      <c r="AD25" s="118">
        <v>5054.131034482758</v>
      </c>
      <c r="AE25" s="118">
        <v>5054.131034482758</v>
      </c>
      <c r="AF25" s="118">
        <v>9954.4406896551718</v>
      </c>
      <c r="AG25" s="118">
        <v>9954.4406896551718</v>
      </c>
      <c r="AH25" s="182">
        <v>15056.915586206896</v>
      </c>
      <c r="AI25" s="142"/>
      <c r="AJ25" s="142"/>
      <c r="AK25" s="256"/>
      <c r="AL25" s="142"/>
      <c r="AM25" s="142"/>
      <c r="AN25" s="142"/>
      <c r="AO25" s="142"/>
      <c r="AP25" s="172"/>
    </row>
    <row r="26" spans="2:42" x14ac:dyDescent="0.2">
      <c r="B26" s="242" t="s">
        <v>30</v>
      </c>
      <c r="C26" s="239" t="str">
        <f t="shared" si="61"/>
        <v>Drugi material</v>
      </c>
      <c r="D26" s="197" t="s">
        <v>270</v>
      </c>
      <c r="E26" s="117" t="s">
        <v>25</v>
      </c>
      <c r="F26" s="118">
        <v>3285.2026891063324</v>
      </c>
      <c r="G26" s="118">
        <v>3285.2026891063306</v>
      </c>
      <c r="H26" s="118">
        <v>2719.9572881846743</v>
      </c>
      <c r="I26" s="118">
        <v>2851.8466891063326</v>
      </c>
      <c r="J26" s="118">
        <v>2719.9572881846743</v>
      </c>
      <c r="K26" s="118">
        <v>3285.2026891063333</v>
      </c>
      <c r="L26" s="118">
        <v>2338.9416881846737</v>
      </c>
      <c r="M26" s="118">
        <v>2470.8310891063338</v>
      </c>
      <c r="N26" s="174">
        <v>266.69999999999982</v>
      </c>
      <c r="O26" s="118">
        <v>1969.7999999999993</v>
      </c>
      <c r="P26" s="118">
        <v>1783.3166666666657</v>
      </c>
      <c r="Q26" s="118">
        <v>1407.0000000000005</v>
      </c>
      <c r="R26" s="118">
        <v>210.00000000000045</v>
      </c>
      <c r="S26" s="118">
        <v>210</v>
      </c>
      <c r="T26" s="118">
        <v>209.99999999999955</v>
      </c>
      <c r="U26" s="118">
        <v>210</v>
      </c>
      <c r="V26" s="118">
        <v>574.28571428571377</v>
      </c>
      <c r="W26" s="118">
        <v>574.34444444444466</v>
      </c>
      <c r="X26" s="118">
        <v>1800.9599999999991</v>
      </c>
      <c r="Y26" s="118">
        <v>854.29075627841576</v>
      </c>
      <c r="Z26" s="118">
        <v>1821.4139635653464</v>
      </c>
      <c r="AA26" s="118">
        <v>10300.541390448871</v>
      </c>
      <c r="AB26" s="118">
        <v>968.56140941762442</v>
      </c>
      <c r="AC26" s="118">
        <v>1075.7214094176252</v>
      </c>
      <c r="AD26" s="118">
        <v>861.40140941762456</v>
      </c>
      <c r="AE26" s="118">
        <v>2620.1514094176255</v>
      </c>
      <c r="AF26" s="118">
        <v>1708.2993599218826</v>
      </c>
      <c r="AG26" s="118">
        <v>4797.2193599218826</v>
      </c>
      <c r="AH26" s="182">
        <v>9991.9600802698988</v>
      </c>
      <c r="AI26" s="142"/>
      <c r="AJ26" s="142"/>
      <c r="AK26" s="256"/>
      <c r="AL26" s="142"/>
      <c r="AM26" s="142"/>
      <c r="AN26" s="142"/>
      <c r="AO26" s="142"/>
      <c r="AP26" s="172"/>
    </row>
    <row r="27" spans="2:42" x14ac:dyDescent="0.2">
      <c r="B27" s="242" t="s">
        <v>30</v>
      </c>
      <c r="C27" s="239" t="str">
        <f t="shared" si="61"/>
        <v xml:space="preserve">Druge storitve     </v>
      </c>
      <c r="D27" s="197" t="s">
        <v>271</v>
      </c>
      <c r="E27" s="117" t="s">
        <v>25</v>
      </c>
      <c r="F27" s="118">
        <v>2784.8399999999988</v>
      </c>
      <c r="G27" s="118">
        <v>2836.8399999999988</v>
      </c>
      <c r="H27" s="118">
        <v>2509.6400000000008</v>
      </c>
      <c r="I27" s="118">
        <v>2509.6400000000012</v>
      </c>
      <c r="J27" s="118">
        <v>2509.6400000000003</v>
      </c>
      <c r="K27" s="118">
        <v>3019.2400000000016</v>
      </c>
      <c r="L27" s="118">
        <v>1975.6399999999994</v>
      </c>
      <c r="M27" s="118">
        <v>1990.6400000000012</v>
      </c>
      <c r="N27" s="174">
        <v>2932.2000000000007</v>
      </c>
      <c r="O27" s="118">
        <v>2746.9999999999995</v>
      </c>
      <c r="P27" s="118">
        <v>1639</v>
      </c>
      <c r="Q27" s="118">
        <v>1542.6000000000004</v>
      </c>
      <c r="R27" s="118">
        <v>2785.8000000000006</v>
      </c>
      <c r="S27" s="118">
        <v>2785.8</v>
      </c>
      <c r="T27" s="118">
        <v>2735.7999999999997</v>
      </c>
      <c r="U27" s="118">
        <v>2735.8</v>
      </c>
      <c r="V27" s="118">
        <v>949</v>
      </c>
      <c r="W27" s="118">
        <v>862.19999999999982</v>
      </c>
      <c r="X27" s="118">
        <v>947</v>
      </c>
      <c r="Y27" s="118">
        <v>738.80000000000109</v>
      </c>
      <c r="Z27" s="118">
        <v>1104</v>
      </c>
      <c r="AA27" s="118">
        <v>6143.3399999999992</v>
      </c>
      <c r="AB27" s="118">
        <v>2073.7399999999998</v>
      </c>
      <c r="AC27" s="118">
        <v>2073.7399999999998</v>
      </c>
      <c r="AD27" s="118">
        <v>2073.7399999999998</v>
      </c>
      <c r="AE27" s="118">
        <v>2073.7399999999998</v>
      </c>
      <c r="AF27" s="118">
        <v>4211.6400000000012</v>
      </c>
      <c r="AG27" s="118">
        <v>4211.6399999999994</v>
      </c>
      <c r="AH27" s="182">
        <v>8015.4400000000005</v>
      </c>
      <c r="AI27" s="142"/>
      <c r="AJ27" s="142"/>
      <c r="AK27" s="256"/>
      <c r="AL27" s="142"/>
      <c r="AM27" s="142"/>
      <c r="AN27" s="142"/>
      <c r="AO27" s="142"/>
      <c r="AP27" s="172"/>
    </row>
    <row r="28" spans="2:42" x14ac:dyDescent="0.2">
      <c r="B28" s="242" t="s">
        <v>31</v>
      </c>
      <c r="C28" s="239" t="str">
        <f t="shared" si="61"/>
        <v>Zavarovanje</v>
      </c>
      <c r="D28" s="197" t="s">
        <v>272</v>
      </c>
      <c r="E28" s="117" t="s">
        <v>25</v>
      </c>
      <c r="F28" s="118">
        <v>1103.5476838271604</v>
      </c>
      <c r="G28" s="118">
        <v>1420.0448722600001</v>
      </c>
      <c r="H28" s="118">
        <v>1420.0448722599999</v>
      </c>
      <c r="I28" s="118">
        <v>1420.0448722599999</v>
      </c>
      <c r="J28" s="118">
        <v>1363.3248722600001</v>
      </c>
      <c r="K28" s="118">
        <v>1363.3248722600001</v>
      </c>
      <c r="L28" s="118">
        <v>893.68327226000019</v>
      </c>
      <c r="M28" s="118">
        <v>893.68327226000019</v>
      </c>
      <c r="N28" s="118">
        <v>1182.3342094003201</v>
      </c>
      <c r="O28" s="118">
        <v>1159.0512094003202</v>
      </c>
      <c r="P28" s="118">
        <v>759.86705822528006</v>
      </c>
      <c r="Q28" s="118">
        <v>1251.55105822528</v>
      </c>
      <c r="R28" s="118">
        <v>808.08420940031999</v>
      </c>
      <c r="S28" s="118">
        <v>808.08420940031999</v>
      </c>
      <c r="T28" s="118">
        <v>808.08420940031999</v>
      </c>
      <c r="U28" s="118">
        <v>808.08420940031999</v>
      </c>
      <c r="V28" s="118">
        <v>1304.97220940032</v>
      </c>
      <c r="W28" s="118">
        <v>221.71599999999998</v>
      </c>
      <c r="X28" s="118">
        <v>471.04948486476195</v>
      </c>
      <c r="Y28" s="118">
        <v>1171.1117956159999</v>
      </c>
      <c r="Z28" s="118">
        <v>1171.1117956159997</v>
      </c>
      <c r="AA28" s="118">
        <v>2004.4768933950613</v>
      </c>
      <c r="AB28" s="118">
        <v>2741.5748211640002</v>
      </c>
      <c r="AC28" s="118">
        <v>2941.6708211640002</v>
      </c>
      <c r="AD28" s="118">
        <v>2941.6708211640002</v>
      </c>
      <c r="AE28" s="118">
        <v>2927.3428211639998</v>
      </c>
      <c r="AF28" s="118">
        <v>3137.3907353086415</v>
      </c>
      <c r="AG28" s="118">
        <v>3137.3907353086415</v>
      </c>
      <c r="AH28" s="182">
        <v>2961.9845772222225</v>
      </c>
      <c r="AI28" s="142"/>
      <c r="AJ28" s="142"/>
      <c r="AK28" s="256"/>
      <c r="AL28" s="142"/>
      <c r="AM28" s="142"/>
      <c r="AN28" s="142"/>
      <c r="AO28" s="142"/>
      <c r="AP28" s="172"/>
    </row>
    <row r="29" spans="2:42" x14ac:dyDescent="0.2">
      <c r="B29" s="242" t="s">
        <v>32</v>
      </c>
      <c r="C29" s="239" t="str">
        <f t="shared" si="61"/>
        <v>Spremenljivi stroški strojnih storitev</v>
      </c>
      <c r="D29" s="197" t="s">
        <v>33</v>
      </c>
      <c r="E29" s="117" t="s">
        <v>25</v>
      </c>
      <c r="F29" s="118">
        <v>1146.2387462471197</v>
      </c>
      <c r="G29" s="118">
        <v>1186.3101002089579</v>
      </c>
      <c r="H29" s="118">
        <v>1483.4016079331047</v>
      </c>
      <c r="I29" s="118">
        <v>1421.2013446443898</v>
      </c>
      <c r="J29" s="118">
        <v>1284.5972698283363</v>
      </c>
      <c r="K29" s="118">
        <v>1359.7202623895012</v>
      </c>
      <c r="L29" s="118">
        <v>1390.2877846341037</v>
      </c>
      <c r="M29" s="118">
        <v>1292.6999126085584</v>
      </c>
      <c r="N29" s="118">
        <v>1251.6830742635693</v>
      </c>
      <c r="O29" s="118">
        <v>1157.9489569713512</v>
      </c>
      <c r="P29" s="118">
        <v>978.56772697511462</v>
      </c>
      <c r="Q29" s="118">
        <v>1066.0207786261342</v>
      </c>
      <c r="R29" s="118">
        <v>1119.9007987170173</v>
      </c>
      <c r="S29" s="118">
        <v>932.16422361608852</v>
      </c>
      <c r="T29" s="118">
        <v>1069.1409980955184</v>
      </c>
      <c r="U29" s="118">
        <v>881.40442299458925</v>
      </c>
      <c r="V29" s="118">
        <v>998.01307543318239</v>
      </c>
      <c r="W29" s="118">
        <v>880.67929850055543</v>
      </c>
      <c r="X29" s="118">
        <v>1071.5709197851504</v>
      </c>
      <c r="Y29" s="118">
        <v>751.1617012073533</v>
      </c>
      <c r="Z29" s="118">
        <v>972.24386045107906</v>
      </c>
      <c r="AA29" s="118">
        <v>2006.3872365457048</v>
      </c>
      <c r="AB29" s="118">
        <v>1522.5989414205926</v>
      </c>
      <c r="AC29" s="118">
        <v>1522.5989414205926</v>
      </c>
      <c r="AD29" s="118">
        <v>1522.5989414205926</v>
      </c>
      <c r="AE29" s="118">
        <v>1522.5989414205926</v>
      </c>
      <c r="AF29" s="118">
        <v>2144.7099510064086</v>
      </c>
      <c r="AG29" s="118">
        <v>2144.7099510064086</v>
      </c>
      <c r="AH29" s="182">
        <v>2242.1948674158675</v>
      </c>
      <c r="AI29" s="142"/>
      <c r="AJ29" s="142"/>
      <c r="AK29" s="256"/>
      <c r="AL29" s="142"/>
      <c r="AM29" s="142"/>
      <c r="AN29" s="142"/>
      <c r="AO29" s="142"/>
      <c r="AP29" s="172"/>
    </row>
    <row r="30" spans="2:42" x14ac:dyDescent="0.2">
      <c r="B30" s="242" t="s">
        <v>34</v>
      </c>
      <c r="C30" s="239" t="str">
        <f t="shared" si="61"/>
        <v>Drugo</v>
      </c>
      <c r="D30" s="197" t="s">
        <v>58</v>
      </c>
      <c r="E30" s="117" t="s">
        <v>25</v>
      </c>
      <c r="F30" s="118">
        <v>104.91873225832751</v>
      </c>
      <c r="G30" s="118">
        <v>104.11465335770481</v>
      </c>
      <c r="H30" s="118">
        <v>109.88971481730186</v>
      </c>
      <c r="I30" s="118">
        <v>105.1549284211651</v>
      </c>
      <c r="J30" s="118">
        <v>88.408010828970873</v>
      </c>
      <c r="K30" s="118">
        <v>94.635710872671552</v>
      </c>
      <c r="L30" s="118">
        <v>83.960631237368943</v>
      </c>
      <c r="M30" s="118">
        <v>80.45982925354474</v>
      </c>
      <c r="N30" s="118">
        <v>48.957362715969793</v>
      </c>
      <c r="O30" s="118">
        <v>67.133477394696456</v>
      </c>
      <c r="P30" s="118">
        <v>68.046470276112814</v>
      </c>
      <c r="Q30" s="118">
        <v>60.997051114758506</v>
      </c>
      <c r="R30" s="118">
        <v>42.123329793604171</v>
      </c>
      <c r="S30" s="118">
        <v>43.657550483259911</v>
      </c>
      <c r="T30" s="118">
        <v>44.29793850050828</v>
      </c>
      <c r="U30" s="118">
        <v>45.83215919016402</v>
      </c>
      <c r="V30" s="118">
        <v>235.54924721655152</v>
      </c>
      <c r="W30" s="118">
        <v>76.235574536847707</v>
      </c>
      <c r="X30" s="118">
        <v>88.033565527099199</v>
      </c>
      <c r="Y30" s="118">
        <v>49.083586288483275</v>
      </c>
      <c r="Z30" s="118">
        <v>88.255728208334403</v>
      </c>
      <c r="AA30" s="118">
        <v>176.94024503392939</v>
      </c>
      <c r="AB30" s="118">
        <v>130.34004217062829</v>
      </c>
      <c r="AC30" s="118">
        <v>131.41164217063124</v>
      </c>
      <c r="AD30" s="118">
        <v>129.26844217063262</v>
      </c>
      <c r="AE30" s="118">
        <v>146.8559421706268</v>
      </c>
      <c r="AF30" s="118">
        <v>151.52664657625064</v>
      </c>
      <c r="AG30" s="118">
        <v>182.41584657625208</v>
      </c>
      <c r="AH30" s="182">
        <v>238.85277092329488</v>
      </c>
      <c r="AI30" s="142"/>
      <c r="AJ30" s="142"/>
      <c r="AK30" s="256"/>
      <c r="AL30" s="142"/>
      <c r="AM30" s="142"/>
      <c r="AN30" s="142"/>
      <c r="AO30" s="142"/>
      <c r="AP30" s="172"/>
    </row>
    <row r="31" spans="2:42" x14ac:dyDescent="0.2">
      <c r="B31" s="242" t="s">
        <v>35</v>
      </c>
      <c r="C31" s="239" t="str">
        <f t="shared" si="61"/>
        <v>Amortizacija</v>
      </c>
      <c r="D31" s="113" t="s">
        <v>36</v>
      </c>
      <c r="E31" s="114" t="s">
        <v>25</v>
      </c>
      <c r="F31" s="115">
        <v>5249.5457263273302</v>
      </c>
      <c r="G31" s="115">
        <v>1145.3671451264267</v>
      </c>
      <c r="H31" s="115">
        <v>1381.6378345759163</v>
      </c>
      <c r="I31" s="115">
        <v>1316.1736675996394</v>
      </c>
      <c r="J31" s="115">
        <v>1151.1079438316842</v>
      </c>
      <c r="K31" s="115">
        <v>1222.9371716497199</v>
      </c>
      <c r="L31" s="115">
        <v>1155.8329774710282</v>
      </c>
      <c r="M31" s="115">
        <v>1081.9743412671701</v>
      </c>
      <c r="N31" s="115">
        <v>3774.1361995952693</v>
      </c>
      <c r="O31" s="115">
        <v>2724.958009443465</v>
      </c>
      <c r="P31" s="115">
        <v>1968.3206788739603</v>
      </c>
      <c r="Q31" s="115">
        <v>1376.3872593631422</v>
      </c>
      <c r="R31" s="115">
        <v>2381.9368883020106</v>
      </c>
      <c r="S31" s="115">
        <v>2226.1346105242328</v>
      </c>
      <c r="T31" s="115">
        <v>2374.0363557550022</v>
      </c>
      <c r="U31" s="115">
        <v>2218.2340779772244</v>
      </c>
      <c r="V31" s="115">
        <v>1778.3068840741157</v>
      </c>
      <c r="W31" s="115">
        <v>1446.5007246632376</v>
      </c>
      <c r="X31" s="115">
        <v>1725.2552280227017</v>
      </c>
      <c r="Y31" s="115">
        <v>752.16589759394697</v>
      </c>
      <c r="Z31" s="115">
        <v>999.62036258547312</v>
      </c>
      <c r="AA31" s="115">
        <v>16064.037559177443</v>
      </c>
      <c r="AB31" s="115">
        <v>1918.0441256879099</v>
      </c>
      <c r="AC31" s="115">
        <v>1923.8191256879097</v>
      </c>
      <c r="AD31" s="115">
        <v>1923.8191256879097</v>
      </c>
      <c r="AE31" s="115">
        <v>1323.8191256879097</v>
      </c>
      <c r="AF31" s="115">
        <v>18357.494141367039</v>
      </c>
      <c r="AG31" s="115">
        <v>18357.494141367039</v>
      </c>
      <c r="AH31" s="181">
        <v>21123.967591135017</v>
      </c>
      <c r="AI31" s="142"/>
      <c r="AJ31" s="142"/>
      <c r="AK31" s="256"/>
      <c r="AL31" s="142"/>
      <c r="AM31" s="142"/>
      <c r="AN31" s="142"/>
      <c r="AO31" s="142"/>
      <c r="AP31" s="172"/>
    </row>
    <row r="32" spans="2:42" x14ac:dyDescent="0.2">
      <c r="B32" s="242" t="s">
        <v>37</v>
      </c>
      <c r="C32" s="239" t="str">
        <f t="shared" si="61"/>
        <v>Stroški kapitala</v>
      </c>
      <c r="D32" s="113" t="s">
        <v>38</v>
      </c>
      <c r="E32" s="114" t="s">
        <v>25</v>
      </c>
      <c r="F32" s="115">
        <v>1123.18792296787</v>
      </c>
      <c r="G32" s="115">
        <v>312.42252870058547</v>
      </c>
      <c r="H32" s="115">
        <v>393.42781881852676</v>
      </c>
      <c r="I32" s="115">
        <v>388.73142725376448</v>
      </c>
      <c r="J32" s="115">
        <v>314.12189778448061</v>
      </c>
      <c r="K32" s="115">
        <v>388.87069359767196</v>
      </c>
      <c r="L32" s="115">
        <v>320.81950323941754</v>
      </c>
      <c r="M32" s="115">
        <v>326.98904230521913</v>
      </c>
      <c r="N32" s="115">
        <v>798.93298117251811</v>
      </c>
      <c r="O32" s="115">
        <v>632.40162075090996</v>
      </c>
      <c r="P32" s="115">
        <v>468.42009525416393</v>
      </c>
      <c r="Q32" s="115">
        <v>356.02335548515606</v>
      </c>
      <c r="R32" s="115">
        <v>522.37885753929515</v>
      </c>
      <c r="S32" s="115">
        <v>496.27256501726038</v>
      </c>
      <c r="T32" s="115">
        <v>524.74191958510573</v>
      </c>
      <c r="U32" s="115">
        <v>498.63562706307101</v>
      </c>
      <c r="V32" s="115">
        <v>573.65478209636342</v>
      </c>
      <c r="W32" s="115">
        <v>352.13632203297527</v>
      </c>
      <c r="X32" s="115">
        <v>539.07618532845504</v>
      </c>
      <c r="Y32" s="115">
        <v>345.85908955108891</v>
      </c>
      <c r="Z32" s="115">
        <v>472.71996565176795</v>
      </c>
      <c r="AA32" s="115">
        <v>3498.7707404641887</v>
      </c>
      <c r="AB32" s="115">
        <v>583.22368921365648</v>
      </c>
      <c r="AC32" s="115">
        <v>585.63023745338262</v>
      </c>
      <c r="AD32" s="115">
        <v>584.82591357667025</v>
      </c>
      <c r="AE32" s="115">
        <v>487.67969538317703</v>
      </c>
      <c r="AF32" s="115">
        <v>3943.9670943794135</v>
      </c>
      <c r="AG32" s="115">
        <v>3954.4880860985913</v>
      </c>
      <c r="AH32" s="181">
        <v>4535.2978741547404</v>
      </c>
      <c r="AI32" s="142"/>
      <c r="AJ32" s="142"/>
      <c r="AK32" s="256"/>
      <c r="AL32" s="142"/>
      <c r="AM32" s="142"/>
      <c r="AN32" s="142"/>
      <c r="AO32" s="142"/>
      <c r="AP32" s="172"/>
    </row>
    <row r="33" spans="1:42" x14ac:dyDescent="0.2">
      <c r="B33" s="242" t="s">
        <v>39</v>
      </c>
      <c r="C33" s="239" t="str">
        <f t="shared" si="61"/>
        <v>Stroški domačega dela</v>
      </c>
      <c r="D33" s="122" t="s">
        <v>40</v>
      </c>
      <c r="E33" s="114" t="s">
        <v>25</v>
      </c>
      <c r="F33" s="115">
        <f>F34+F35</f>
        <v>3358.5846955276265</v>
      </c>
      <c r="G33" s="115">
        <f t="shared" ref="G33:AH33" si="64">G34+G35</f>
        <v>3479.6397696510717</v>
      </c>
      <c r="H33" s="115">
        <f t="shared" si="64"/>
        <v>3877.7220479487532</v>
      </c>
      <c r="I33" s="115">
        <f t="shared" si="64"/>
        <v>3624.5464731402571</v>
      </c>
      <c r="J33" s="115">
        <f t="shared" si="64"/>
        <v>3327.1859599864756</v>
      </c>
      <c r="K33" s="115">
        <f t="shared" si="64"/>
        <v>3463.1629657434532</v>
      </c>
      <c r="L33" s="115">
        <f t="shared" si="64"/>
        <v>3332.0663233983814</v>
      </c>
      <c r="M33" s="115">
        <f t="shared" si="64"/>
        <v>3160.060460867182</v>
      </c>
      <c r="N33" s="115">
        <f t="shared" si="64"/>
        <v>2156.4410590742896</v>
      </c>
      <c r="O33" s="115">
        <f t="shared" si="64"/>
        <v>2112.4535098135962</v>
      </c>
      <c r="P33" s="115">
        <f t="shared" si="64"/>
        <v>2358.3121353562988</v>
      </c>
      <c r="Q33" s="115">
        <f>Q34+Q35</f>
        <v>1878.9312919774386</v>
      </c>
      <c r="R33" s="115">
        <f t="shared" si="64"/>
        <v>1988.1965857352125</v>
      </c>
      <c r="S33" s="115">
        <f t="shared" si="64"/>
        <v>2087.4875901695477</v>
      </c>
      <c r="T33" s="115">
        <f t="shared" si="64"/>
        <v>2038.9165460292488</v>
      </c>
      <c r="U33" s="115">
        <f t="shared" si="64"/>
        <v>2138.2075504635841</v>
      </c>
      <c r="V33" s="115">
        <f>V34+V35</f>
        <v>12929.738065752637</v>
      </c>
      <c r="W33" s="115">
        <f>W34+W35</f>
        <v>2946.4568469531841</v>
      </c>
      <c r="X33" s="115">
        <f t="shared" si="64"/>
        <v>4174.2821456043366</v>
      </c>
      <c r="Y33" s="115">
        <f t="shared" si="64"/>
        <v>1393.5028388412388</v>
      </c>
      <c r="Z33" s="115">
        <f t="shared" si="64"/>
        <v>4336.6468903764362</v>
      </c>
      <c r="AA33" s="115">
        <f t="shared" si="64"/>
        <v>3763.145972905395</v>
      </c>
      <c r="AB33" s="115">
        <f t="shared" si="64"/>
        <v>4396.3652024535286</v>
      </c>
      <c r="AC33" s="115">
        <f>AC34+AC35</f>
        <v>4396.3652024535286</v>
      </c>
      <c r="AD33" s="115">
        <f>AD34+AD35</f>
        <v>4396.3652024535286</v>
      </c>
      <c r="AE33" s="115">
        <f>AE34+AE35</f>
        <v>4396.3652024535286</v>
      </c>
      <c r="AF33" s="115">
        <f t="shared" si="64"/>
        <v>5926.3574573349342</v>
      </c>
      <c r="AG33" s="115">
        <f>AG34+AG35</f>
        <v>5926.3574573349342</v>
      </c>
      <c r="AH33" s="181">
        <f t="shared" si="64"/>
        <v>6588.2431363828218</v>
      </c>
      <c r="AI33" s="142"/>
      <c r="AJ33" s="142"/>
      <c r="AK33" s="256"/>
      <c r="AL33" s="142"/>
      <c r="AM33" s="142"/>
      <c r="AN33" s="142"/>
      <c r="AO33" s="142"/>
      <c r="AP33" s="172"/>
    </row>
    <row r="34" spans="1:42" x14ac:dyDescent="0.2">
      <c r="B34" s="242" t="s">
        <v>41</v>
      </c>
      <c r="C34" s="239" t="str">
        <f t="shared" si="61"/>
        <v>Osnovni pridelek</v>
      </c>
      <c r="D34" s="119" t="s">
        <v>42</v>
      </c>
      <c r="E34" s="120" t="s">
        <v>25</v>
      </c>
      <c r="F34" s="121">
        <v>3358.5846955276265</v>
      </c>
      <c r="G34" s="121">
        <v>3479.6397696510717</v>
      </c>
      <c r="H34" s="121">
        <v>3877.7220479487532</v>
      </c>
      <c r="I34" s="121">
        <v>3624.5464731402571</v>
      </c>
      <c r="J34" s="121">
        <v>3327.1859599864756</v>
      </c>
      <c r="K34" s="121">
        <v>3463.1629657434532</v>
      </c>
      <c r="L34" s="121">
        <v>3332.0663233983814</v>
      </c>
      <c r="M34" s="121">
        <v>3160.060460867182</v>
      </c>
      <c r="N34" s="121">
        <v>2156.4410590742896</v>
      </c>
      <c r="O34" s="121">
        <v>2112.4535098135962</v>
      </c>
      <c r="P34" s="121">
        <v>2358.3121353562988</v>
      </c>
      <c r="Q34" s="121">
        <v>1878.9312919774386</v>
      </c>
      <c r="R34" s="121">
        <v>1988.1965857352125</v>
      </c>
      <c r="S34" s="121">
        <v>2087.4875901695477</v>
      </c>
      <c r="T34" s="121">
        <v>2038.9165460292488</v>
      </c>
      <c r="U34" s="121">
        <v>2138.2075504635841</v>
      </c>
      <c r="V34" s="121">
        <v>12929.738065752637</v>
      </c>
      <c r="W34" s="121">
        <v>2946.4568469531841</v>
      </c>
      <c r="X34" s="121">
        <v>4174.2821456043366</v>
      </c>
      <c r="Y34" s="121">
        <v>1393.5028388412388</v>
      </c>
      <c r="Z34" s="121">
        <v>4336.6468903764362</v>
      </c>
      <c r="AA34" s="121">
        <v>3763.145972905395</v>
      </c>
      <c r="AB34" s="121">
        <v>4396.3652024535286</v>
      </c>
      <c r="AC34" s="121">
        <v>4396.3652024535286</v>
      </c>
      <c r="AD34" s="121">
        <v>4396.3652024535286</v>
      </c>
      <c r="AE34" s="121">
        <v>4396.3652024535286</v>
      </c>
      <c r="AF34" s="121">
        <v>5926.3574573349342</v>
      </c>
      <c r="AG34" s="121">
        <v>5926.3574573349342</v>
      </c>
      <c r="AH34" s="183">
        <v>6588.2431363828218</v>
      </c>
      <c r="AI34" s="142"/>
      <c r="AJ34" s="142"/>
      <c r="AK34" s="256"/>
      <c r="AL34" s="142"/>
      <c r="AM34" s="142"/>
      <c r="AN34" s="142"/>
      <c r="AO34" s="142"/>
      <c r="AP34" s="172"/>
    </row>
    <row r="35" spans="1:42" hidden="1" x14ac:dyDescent="0.2">
      <c r="C35" s="239">
        <f t="shared" si="61"/>
        <v>0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83"/>
      <c r="AI35" s="142"/>
      <c r="AJ35" s="142"/>
      <c r="AK35" s="256"/>
      <c r="AL35" s="142"/>
      <c r="AM35" s="142"/>
      <c r="AN35" s="142"/>
      <c r="AO35" s="142"/>
      <c r="AP35" s="172"/>
    </row>
    <row r="36" spans="1:42" x14ac:dyDescent="0.2">
      <c r="B36" s="242" t="s">
        <v>43</v>
      </c>
      <c r="C36" s="239" t="str">
        <f t="shared" si="61"/>
        <v>Domače delo</v>
      </c>
      <c r="D36" s="123" t="s">
        <v>44</v>
      </c>
      <c r="E36" s="124" t="s">
        <v>45</v>
      </c>
      <c r="F36" s="125">
        <v>327.61886752086554</v>
      </c>
      <c r="G36" s="125">
        <v>339.53239389414068</v>
      </c>
      <c r="H36" s="125">
        <v>378.70930370625365</v>
      </c>
      <c r="I36" s="125">
        <v>353.79325694497271</v>
      </c>
      <c r="J36" s="125">
        <v>324.52878916879632</v>
      </c>
      <c r="K36" s="125">
        <v>337.91084403906791</v>
      </c>
      <c r="L36" s="125">
        <v>325.00908574983526</v>
      </c>
      <c r="M36" s="125">
        <v>308.08128330568729</v>
      </c>
      <c r="N36" s="125">
        <v>209.31098145285048</v>
      </c>
      <c r="O36" s="125">
        <v>204.98198630739614</v>
      </c>
      <c r="P36" s="125">
        <v>229.17794207966952</v>
      </c>
      <c r="Q36" s="125">
        <v>182.00010701748093</v>
      </c>
      <c r="R36" s="125">
        <v>192.75335274710193</v>
      </c>
      <c r="S36" s="125">
        <v>202.52498775309238</v>
      </c>
      <c r="T36" s="125">
        <v>197.74491207652159</v>
      </c>
      <c r="U36" s="125">
        <v>207.51654708251206</v>
      </c>
      <c r="V36" s="125">
        <v>1269.5553284622638</v>
      </c>
      <c r="W36" s="125">
        <v>287.05967552742703</v>
      </c>
      <c r="X36" s="125">
        <v>407.89499931020657</v>
      </c>
      <c r="Y36" s="125">
        <v>134.22710187373201</v>
      </c>
      <c r="Z36" s="125">
        <v>423.87397981093278</v>
      </c>
      <c r="AA36" s="125">
        <v>367.43340220721001</v>
      </c>
      <c r="AB36" s="125">
        <v>429.75110384765355</v>
      </c>
      <c r="AC36" s="125">
        <v>429.75110384765355</v>
      </c>
      <c r="AD36" s="125">
        <v>429.75110384765355</v>
      </c>
      <c r="AE36" s="125">
        <v>429.75110384765355</v>
      </c>
      <c r="AF36" s="125">
        <v>580.32391718424105</v>
      </c>
      <c r="AG36" s="125">
        <v>580.32391718424105</v>
      </c>
      <c r="AH36" s="184">
        <v>645.46280170046566</v>
      </c>
      <c r="AI36" s="142"/>
      <c r="AJ36" s="142"/>
      <c r="AK36" s="256"/>
      <c r="AL36" s="142"/>
      <c r="AM36" s="142"/>
      <c r="AN36" s="142"/>
      <c r="AO36" s="142"/>
      <c r="AP36" s="172"/>
    </row>
    <row r="37" spans="1:42" s="126" customFormat="1" x14ac:dyDescent="0.2">
      <c r="A37" s="242"/>
      <c r="B37" s="242"/>
      <c r="C37" s="239" t="str">
        <f t="shared" si="61"/>
        <v>domače delo neposredno</v>
      </c>
      <c r="D37" s="127" t="s">
        <v>46</v>
      </c>
      <c r="E37" s="128" t="s">
        <v>45</v>
      </c>
      <c r="F37" s="129">
        <v>303.44662022852231</v>
      </c>
      <c r="G37" s="129">
        <v>314.18616147061061</v>
      </c>
      <c r="H37" s="129">
        <v>348.02641849225182</v>
      </c>
      <c r="I37" s="129">
        <v>324.43929470865351</v>
      </c>
      <c r="J37" s="129">
        <v>297.70917087106915</v>
      </c>
      <c r="K37" s="129">
        <v>309.58417087106909</v>
      </c>
      <c r="L37" s="129">
        <v>296.4073359622339</v>
      </c>
      <c r="M37" s="129">
        <v>281.31554355102452</v>
      </c>
      <c r="N37" s="129">
        <v>185.0882718101243</v>
      </c>
      <c r="O37" s="129">
        <v>182.58556294444878</v>
      </c>
      <c r="P37" s="129">
        <v>209.07945395307684</v>
      </c>
      <c r="Q37" s="129">
        <v>161.55413619426153</v>
      </c>
      <c r="R37" s="129">
        <v>170.54433466795859</v>
      </c>
      <c r="S37" s="129">
        <v>183.29433466795859</v>
      </c>
      <c r="T37" s="129">
        <v>176.33379620642012</v>
      </c>
      <c r="U37" s="129">
        <v>189.08379620642012</v>
      </c>
      <c r="V37" s="129">
        <v>1224.2801647064207</v>
      </c>
      <c r="W37" s="129">
        <v>266.11185004301683</v>
      </c>
      <c r="X37" s="129">
        <v>381.47095930911792</v>
      </c>
      <c r="Y37" s="129">
        <v>119.31616523765882</v>
      </c>
      <c r="Z37" s="129">
        <v>398.60693832928797</v>
      </c>
      <c r="AA37" s="129">
        <v>327.7937078515838</v>
      </c>
      <c r="AB37" s="129">
        <v>396.47912892896341</v>
      </c>
      <c r="AC37" s="129">
        <v>396.47912892896341</v>
      </c>
      <c r="AD37" s="129">
        <v>396.47912892896341</v>
      </c>
      <c r="AE37" s="129">
        <v>396.47912892896341</v>
      </c>
      <c r="AF37" s="129">
        <v>533.96630896945237</v>
      </c>
      <c r="AG37" s="129">
        <v>533.96630896945237</v>
      </c>
      <c r="AH37" s="185">
        <v>595.97434790182103</v>
      </c>
      <c r="AI37" s="142"/>
      <c r="AJ37" s="142"/>
      <c r="AK37" s="256"/>
      <c r="AL37" s="142"/>
      <c r="AM37" s="142"/>
      <c r="AN37" s="142"/>
      <c r="AO37" s="142"/>
      <c r="AP37" s="172"/>
    </row>
    <row r="38" spans="1:42" s="126" customFormat="1" x14ac:dyDescent="0.2">
      <c r="A38" s="242"/>
      <c r="B38" s="242"/>
      <c r="C38" s="239" t="str">
        <f t="shared" si="61"/>
        <v>strojno delo neposredno</v>
      </c>
      <c r="D38" s="130" t="s">
        <v>47</v>
      </c>
      <c r="E38" s="128" t="s">
        <v>45</v>
      </c>
      <c r="F38" s="129">
        <v>91.918773478284308</v>
      </c>
      <c r="G38" s="129">
        <v>99.152264270207795</v>
      </c>
      <c r="H38" s="129">
        <v>128.25098162622257</v>
      </c>
      <c r="I38" s="129">
        <v>124.82675827349837</v>
      </c>
      <c r="J38" s="129">
        <v>115.05108093590378</v>
      </c>
      <c r="K38" s="129">
        <v>121.79274760257044</v>
      </c>
      <c r="L38" s="129">
        <v>125.42671251958933</v>
      </c>
      <c r="M38" s="129">
        <v>117.4988801906443</v>
      </c>
      <c r="N38" s="129">
        <v>114.78869388556878</v>
      </c>
      <c r="O38" s="129">
        <v>104.85668555187389</v>
      </c>
      <c r="P38" s="129">
        <v>87.247012834546922</v>
      </c>
      <c r="Q38" s="129">
        <v>97.146187476079504</v>
      </c>
      <c r="R38" s="129">
        <v>101.05156246656433</v>
      </c>
      <c r="S38" s="129">
        <v>90.801562466564334</v>
      </c>
      <c r="T38" s="129">
        <v>93.841024005025872</v>
      </c>
      <c r="U38" s="129">
        <v>83.591024005025872</v>
      </c>
      <c r="V38" s="129">
        <v>93.875016232932936</v>
      </c>
      <c r="W38" s="129">
        <v>89.342535933728584</v>
      </c>
      <c r="X38" s="129">
        <v>94.055737772487163</v>
      </c>
      <c r="Y38" s="129">
        <v>72.875665249857775</v>
      </c>
      <c r="Z38" s="129">
        <v>93.19491549577306</v>
      </c>
      <c r="AA38" s="129">
        <v>187.14217746682516</v>
      </c>
      <c r="AB38" s="129">
        <v>134.36439552411727</v>
      </c>
      <c r="AC38" s="129">
        <v>134.36439552411727</v>
      </c>
      <c r="AD38" s="129">
        <v>134.36439552411727</v>
      </c>
      <c r="AE38" s="129">
        <v>134.36439552411727</v>
      </c>
      <c r="AF38" s="129">
        <v>194.34630993548592</v>
      </c>
      <c r="AG38" s="129">
        <v>194.34630993548592</v>
      </c>
      <c r="AH38" s="185">
        <v>203.80706484567924</v>
      </c>
      <c r="AI38" s="142"/>
      <c r="AJ38" s="142"/>
      <c r="AK38" s="256"/>
      <c r="AL38" s="142"/>
      <c r="AM38" s="142"/>
      <c r="AN38" s="142"/>
      <c r="AO38" s="142"/>
      <c r="AP38" s="172"/>
    </row>
    <row r="39" spans="1:42" x14ac:dyDescent="0.2">
      <c r="B39" s="242" t="s">
        <v>48</v>
      </c>
      <c r="C39" s="239" t="str">
        <f t="shared" si="61"/>
        <v>STROŠKI SKUPAJ</v>
      </c>
      <c r="D39" s="131" t="s">
        <v>4</v>
      </c>
      <c r="E39" s="132" t="s">
        <v>25</v>
      </c>
      <c r="F39" s="133">
        <f t="shared" ref="F39:AH39" si="65">F21+F33+F31+F32</f>
        <v>24993.961558413532</v>
      </c>
      <c r="G39" s="133">
        <f t="shared" si="65"/>
        <v>20371.114848327892</v>
      </c>
      <c r="H39" s="133">
        <f t="shared" si="65"/>
        <v>21801.952814491178</v>
      </c>
      <c r="I39" s="133">
        <f t="shared" si="65"/>
        <v>20933.13399457281</v>
      </c>
      <c r="J39" s="133">
        <f t="shared" si="65"/>
        <v>19410.987587049985</v>
      </c>
      <c r="K39" s="133">
        <f t="shared" si="65"/>
        <v>20764.37020996472</v>
      </c>
      <c r="L39" s="133">
        <f t="shared" si="65"/>
        <v>18109.364100725117</v>
      </c>
      <c r="M39" s="133">
        <f t="shared" si="65"/>
        <v>17615.108974519877</v>
      </c>
      <c r="N39" s="133">
        <f t="shared" si="65"/>
        <v>17128.769727332077</v>
      </c>
      <c r="O39" s="133">
        <f t="shared" si="65"/>
        <v>18059.379523591509</v>
      </c>
      <c r="P39" s="133">
        <f t="shared" si="65"/>
        <v>16063.679214695398</v>
      </c>
      <c r="Q39" s="133">
        <f t="shared" si="65"/>
        <v>13617.660133553183</v>
      </c>
      <c r="R39" s="133">
        <f t="shared" si="65"/>
        <v>12569.806036210948</v>
      </c>
      <c r="S39" s="133">
        <f t="shared" si="65"/>
        <v>13674.969564210054</v>
      </c>
      <c r="T39" s="133">
        <f t="shared" si="65"/>
        <v>12664.199015177441</v>
      </c>
      <c r="U39" s="133">
        <f t="shared" si="65"/>
        <v>13769.362543176554</v>
      </c>
      <c r="V39" s="133">
        <f t="shared" si="65"/>
        <v>29895.224842013024</v>
      </c>
      <c r="W39" s="133">
        <f t="shared" si="65"/>
        <v>10725.561558915424</v>
      </c>
      <c r="X39" s="133">
        <f t="shared" si="65"/>
        <v>14890.100126939618</v>
      </c>
      <c r="Y39" s="133">
        <f t="shared" si="65"/>
        <v>13329.963518479321</v>
      </c>
      <c r="Z39" s="133">
        <f t="shared" si="65"/>
        <v>21382.831705480497</v>
      </c>
      <c r="AA39" s="133">
        <f t="shared" si="65"/>
        <v>52401.488666638783</v>
      </c>
      <c r="AB39" s="133">
        <f t="shared" si="65"/>
        <v>26756.379994535568</v>
      </c>
      <c r="AC39" s="133">
        <f t="shared" si="65"/>
        <v>27072.889142775297</v>
      </c>
      <c r="AD39" s="133">
        <f t="shared" si="65"/>
        <v>26855.621618898589</v>
      </c>
      <c r="AE39" s="133">
        <f t="shared" si="65"/>
        <v>27920.484900705087</v>
      </c>
      <c r="AF39" s="133">
        <f t="shared" si="65"/>
        <v>56615.669879276931</v>
      </c>
      <c r="AG39" s="133">
        <f t="shared" si="65"/>
        <v>59746.000070996102</v>
      </c>
      <c r="AH39" s="186">
        <f t="shared" si="65"/>
        <v>77537.502854696373</v>
      </c>
      <c r="AI39" s="142"/>
      <c r="AJ39" s="142"/>
      <c r="AK39" s="256"/>
      <c r="AL39" s="142"/>
      <c r="AM39" s="142"/>
      <c r="AN39" s="142"/>
      <c r="AO39" s="142"/>
      <c r="AP39" s="172"/>
    </row>
    <row r="40" spans="1:42" x14ac:dyDescent="0.2">
      <c r="C40" s="239" t="str">
        <f t="shared" si="61"/>
        <v>-VREDNOST STRAN. PRIDELKOV</v>
      </c>
      <c r="D40" s="113" t="s">
        <v>49</v>
      </c>
      <c r="E40" s="134" t="s">
        <v>25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190.4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87">
        <v>0</v>
      </c>
      <c r="AI40" s="142"/>
      <c r="AJ40" s="142"/>
      <c r="AK40" s="256"/>
      <c r="AL40" s="142"/>
      <c r="AM40" s="142"/>
      <c r="AN40" s="142"/>
      <c r="AO40" s="142"/>
      <c r="AP40" s="172"/>
    </row>
    <row r="41" spans="1:42" x14ac:dyDescent="0.2">
      <c r="C41" s="239" t="str">
        <f t="shared" si="61"/>
        <v>STROŠKI GLAVNEGA PRIDELKA</v>
      </c>
      <c r="D41" s="136" t="s">
        <v>5</v>
      </c>
      <c r="E41" s="137" t="s">
        <v>25</v>
      </c>
      <c r="F41" s="138">
        <f>F39-F40</f>
        <v>24993.961558413532</v>
      </c>
      <c r="G41" s="138">
        <f t="shared" ref="G41:AH41" si="66">G39-G40</f>
        <v>20371.114848327892</v>
      </c>
      <c r="H41" s="138">
        <f t="shared" si="66"/>
        <v>21801.952814491178</v>
      </c>
      <c r="I41" s="138">
        <f t="shared" si="66"/>
        <v>20933.13399457281</v>
      </c>
      <c r="J41" s="138">
        <f t="shared" si="66"/>
        <v>19410.987587049985</v>
      </c>
      <c r="K41" s="138">
        <f t="shared" si="66"/>
        <v>20764.37020996472</v>
      </c>
      <c r="L41" s="138">
        <f t="shared" si="66"/>
        <v>18109.364100725117</v>
      </c>
      <c r="M41" s="138">
        <f t="shared" si="66"/>
        <v>17615.108974519877</v>
      </c>
      <c r="N41" s="138">
        <f t="shared" si="66"/>
        <v>17128.769727332077</v>
      </c>
      <c r="O41" s="138">
        <f t="shared" si="66"/>
        <v>18059.379523591509</v>
      </c>
      <c r="P41" s="138">
        <f t="shared" si="66"/>
        <v>16063.679214695398</v>
      </c>
      <c r="Q41" s="138">
        <f>Q39-Q40</f>
        <v>13617.660133553183</v>
      </c>
      <c r="R41" s="138">
        <f t="shared" si="66"/>
        <v>12569.806036210948</v>
      </c>
      <c r="S41" s="138">
        <f t="shared" si="66"/>
        <v>13674.969564210054</v>
      </c>
      <c r="T41" s="138">
        <f t="shared" si="66"/>
        <v>12664.199015177441</v>
      </c>
      <c r="U41" s="138">
        <f t="shared" si="66"/>
        <v>13769.362543176554</v>
      </c>
      <c r="V41" s="138">
        <f>V39-V40</f>
        <v>29895.224842013024</v>
      </c>
      <c r="W41" s="138">
        <f>W39-W40</f>
        <v>10725.561558915424</v>
      </c>
      <c r="X41" s="138">
        <f t="shared" si="66"/>
        <v>14699.700126939619</v>
      </c>
      <c r="Y41" s="138">
        <f t="shared" si="66"/>
        <v>13329.963518479321</v>
      </c>
      <c r="Z41" s="138">
        <f t="shared" si="66"/>
        <v>21382.831705480497</v>
      </c>
      <c r="AA41" s="138">
        <f t="shared" si="66"/>
        <v>52401.488666638783</v>
      </c>
      <c r="AB41" s="138">
        <f t="shared" si="66"/>
        <v>26756.379994535568</v>
      </c>
      <c r="AC41" s="138">
        <f>AC39-AC40</f>
        <v>27072.889142775297</v>
      </c>
      <c r="AD41" s="138">
        <f>AD39-AD40</f>
        <v>26855.621618898589</v>
      </c>
      <c r="AE41" s="138">
        <f>AE39-AE40</f>
        <v>27920.484900705087</v>
      </c>
      <c r="AF41" s="138">
        <f t="shared" si="66"/>
        <v>56615.669879276931</v>
      </c>
      <c r="AG41" s="138">
        <f>AG39-AG40</f>
        <v>59746.000070996102</v>
      </c>
      <c r="AH41" s="188">
        <f t="shared" si="66"/>
        <v>77537.502854696373</v>
      </c>
      <c r="AI41" s="142"/>
      <c r="AJ41" s="142"/>
      <c r="AK41" s="256"/>
      <c r="AL41" s="142"/>
      <c r="AM41" s="142"/>
      <c r="AN41" s="142"/>
      <c r="AO41" s="142"/>
      <c r="AP41" s="172"/>
    </row>
    <row r="42" spans="1:42" s="126" customFormat="1" x14ac:dyDescent="0.2">
      <c r="A42" s="242"/>
      <c r="B42" s="242"/>
      <c r="C42" s="239" t="str">
        <f t="shared" si="61"/>
        <v>PRORAČUNSKI DODATKI</v>
      </c>
      <c r="D42" s="221" t="s">
        <v>6</v>
      </c>
      <c r="E42" s="134" t="s">
        <v>25</v>
      </c>
      <c r="F42" s="139">
        <v>1357.0340766837039</v>
      </c>
      <c r="G42" s="139">
        <v>1357.0340766837039</v>
      </c>
      <c r="H42" s="139">
        <v>1357.0340766837039</v>
      </c>
      <c r="I42" s="139">
        <v>1357.0340766837039</v>
      </c>
      <c r="J42" s="139">
        <v>1357.0340766837039</v>
      </c>
      <c r="K42" s="139">
        <v>1357.0340766837039</v>
      </c>
      <c r="L42" s="139">
        <v>1357.0340766837039</v>
      </c>
      <c r="M42" s="139">
        <v>1357.0340766837039</v>
      </c>
      <c r="N42" s="139">
        <v>1357.0340766837039</v>
      </c>
      <c r="O42" s="139">
        <v>1357.0340766837039</v>
      </c>
      <c r="P42" s="139">
        <v>1357.0340766837039</v>
      </c>
      <c r="Q42" s="139">
        <v>1357.0340766837039</v>
      </c>
      <c r="R42" s="139">
        <v>1357.0340766837039</v>
      </c>
      <c r="S42" s="139">
        <v>1357.0340766837039</v>
      </c>
      <c r="T42" s="139">
        <v>1357.0340766837039</v>
      </c>
      <c r="U42" s="139">
        <v>1357.0340766837039</v>
      </c>
      <c r="V42" s="139">
        <v>1357.0340766837039</v>
      </c>
      <c r="W42" s="276">
        <v>324.38407668370382</v>
      </c>
      <c r="X42" s="139">
        <v>1357.0340766837039</v>
      </c>
      <c r="Y42" s="139">
        <v>1357.0340766837039</v>
      </c>
      <c r="Z42" s="139">
        <v>1357.0340766837039</v>
      </c>
      <c r="AA42" s="139">
        <v>1357.0340766837039</v>
      </c>
      <c r="AB42" s="139">
        <v>1357.0340766837039</v>
      </c>
      <c r="AC42" s="139">
        <v>1357.0340766837039</v>
      </c>
      <c r="AD42" s="139">
        <v>1357.0340766837039</v>
      </c>
      <c r="AE42" s="139">
        <v>1357.0340766837039</v>
      </c>
      <c r="AF42" s="139">
        <v>1357.0340766837039</v>
      </c>
      <c r="AG42" s="139">
        <v>1357.0340766837039</v>
      </c>
      <c r="AH42" s="189">
        <v>1357.0340766837039</v>
      </c>
      <c r="AI42" s="142"/>
      <c r="AJ42" s="142"/>
      <c r="AK42" s="256"/>
      <c r="AL42" s="142"/>
      <c r="AM42" s="142"/>
      <c r="AN42" s="142"/>
      <c r="AO42" s="142"/>
      <c r="AP42" s="172"/>
    </row>
    <row r="43" spans="1:42" x14ac:dyDescent="0.2">
      <c r="A43" s="242" t="str">
        <f>+$A$9&amp;"/"&amp;B43</f>
        <v>solata spomladanska/</v>
      </c>
      <c r="C43" s="239" t="str">
        <f t="shared" si="61"/>
        <v>STROŠKI ZMANJŠANI ZA SUBVENCIJE</v>
      </c>
      <c r="D43" s="211" t="s">
        <v>7</v>
      </c>
      <c r="E43" s="132" t="s">
        <v>25</v>
      </c>
      <c r="F43" s="133">
        <f>F41-F42</f>
        <v>23636.927481729828</v>
      </c>
      <c r="G43" s="133">
        <f t="shared" ref="G43:AH43" si="67">G41-G42</f>
        <v>19014.080771644189</v>
      </c>
      <c r="H43" s="133">
        <f t="shared" si="67"/>
        <v>20444.918737807475</v>
      </c>
      <c r="I43" s="133">
        <f t="shared" si="67"/>
        <v>19576.099917889107</v>
      </c>
      <c r="J43" s="133">
        <f t="shared" si="67"/>
        <v>18053.953510366282</v>
      </c>
      <c r="K43" s="133">
        <f t="shared" si="67"/>
        <v>19407.336133281016</v>
      </c>
      <c r="L43" s="133">
        <f t="shared" si="67"/>
        <v>16752.330024041414</v>
      </c>
      <c r="M43" s="133">
        <f t="shared" si="67"/>
        <v>16258.074897836173</v>
      </c>
      <c r="N43" s="133">
        <f t="shared" si="67"/>
        <v>15771.735650648374</v>
      </c>
      <c r="O43" s="133">
        <f t="shared" si="67"/>
        <v>16702.345446907806</v>
      </c>
      <c r="P43" s="133">
        <f t="shared" si="67"/>
        <v>14706.645138011694</v>
      </c>
      <c r="Q43" s="133">
        <f>Q41-Q42</f>
        <v>12260.62605686948</v>
      </c>
      <c r="R43" s="133">
        <f t="shared" si="67"/>
        <v>11212.771959527245</v>
      </c>
      <c r="S43" s="133">
        <f t="shared" si="67"/>
        <v>12317.935487526351</v>
      </c>
      <c r="T43" s="133">
        <f t="shared" si="67"/>
        <v>11307.164938493737</v>
      </c>
      <c r="U43" s="133">
        <f t="shared" si="67"/>
        <v>12412.328466492851</v>
      </c>
      <c r="V43" s="133">
        <f>V41-V42</f>
        <v>28538.19076532932</v>
      </c>
      <c r="W43" s="133">
        <f>W41-W42</f>
        <v>10401.17748223172</v>
      </c>
      <c r="X43" s="133">
        <f t="shared" si="67"/>
        <v>13342.666050255915</v>
      </c>
      <c r="Y43" s="133">
        <f t="shared" si="67"/>
        <v>11972.929441795617</v>
      </c>
      <c r="Z43" s="133">
        <f t="shared" si="67"/>
        <v>20025.797628796794</v>
      </c>
      <c r="AA43" s="133">
        <f t="shared" si="67"/>
        <v>51044.454589955079</v>
      </c>
      <c r="AB43" s="133">
        <f t="shared" si="67"/>
        <v>25399.345917851864</v>
      </c>
      <c r="AC43" s="133">
        <f>AC41-AC42</f>
        <v>25715.855066091593</v>
      </c>
      <c r="AD43" s="133">
        <f>AD41-AD42</f>
        <v>25498.587542214886</v>
      </c>
      <c r="AE43" s="133">
        <f>AE41-AE42</f>
        <v>26563.450824021384</v>
      </c>
      <c r="AF43" s="133">
        <f t="shared" si="67"/>
        <v>55258.635802593228</v>
      </c>
      <c r="AG43" s="133">
        <f>AG41-AG42</f>
        <v>58388.965994312399</v>
      </c>
      <c r="AH43" s="186">
        <f t="shared" si="67"/>
        <v>76180.46877801267</v>
      </c>
      <c r="AI43" s="142"/>
      <c r="AJ43" s="142"/>
      <c r="AK43" s="256"/>
      <c r="AL43" s="142"/>
      <c r="AM43" s="142"/>
      <c r="AN43" s="142"/>
      <c r="AO43" s="142"/>
      <c r="AP43" s="172"/>
    </row>
    <row r="44" spans="1:42" ht="15.75" customHeight="1" thickBot="1" x14ac:dyDescent="0.25">
      <c r="A44" s="242" t="str">
        <f>+$A$9&amp;"/"&amp;B44</f>
        <v>solata spomladanska/LC</v>
      </c>
      <c r="B44" s="242" t="s">
        <v>50</v>
      </c>
      <c r="C44" s="239" t="str">
        <f t="shared" si="61"/>
        <v>STROŠKI ZMANJŠANI ZA SUBVENCIJE EUR/kg</v>
      </c>
      <c r="D44" s="222" t="s">
        <v>8</v>
      </c>
      <c r="E44" s="212" t="s">
        <v>51</v>
      </c>
      <c r="F44" s="213">
        <f t="shared" ref="F44:AH44" si="68">F43/F11/$B$9</f>
        <v>0.9454770992691931</v>
      </c>
      <c r="G44" s="213">
        <f t="shared" si="68"/>
        <v>0.76056323086576749</v>
      </c>
      <c r="H44" s="213">
        <f t="shared" si="68"/>
        <v>1.0222459368903738</v>
      </c>
      <c r="I44" s="213">
        <f t="shared" si="68"/>
        <v>0.97880499589445535</v>
      </c>
      <c r="J44" s="213">
        <f t="shared" si="68"/>
        <v>0.90269767551831415</v>
      </c>
      <c r="K44" s="213">
        <f t="shared" si="68"/>
        <v>0.77629344533124056</v>
      </c>
      <c r="L44" s="213">
        <f t="shared" si="68"/>
        <v>1.3960275020034512</v>
      </c>
      <c r="M44" s="213">
        <f t="shared" si="68"/>
        <v>1.3548395748196811</v>
      </c>
      <c r="N44" s="213">
        <f t="shared" si="68"/>
        <v>0.19714669563310469</v>
      </c>
      <c r="O44" s="213">
        <f t="shared" si="68"/>
        <v>0.37116323215350677</v>
      </c>
      <c r="P44" s="213">
        <f t="shared" si="68"/>
        <v>0.58826580552046781</v>
      </c>
      <c r="Q44" s="213">
        <f t="shared" si="68"/>
        <v>0.61303130284347396</v>
      </c>
      <c r="R44" s="213">
        <f t="shared" si="68"/>
        <v>0.32036491312934989</v>
      </c>
      <c r="S44" s="213">
        <f t="shared" si="68"/>
        <v>0.35194101392932431</v>
      </c>
      <c r="T44" s="213">
        <f t="shared" si="68"/>
        <v>0.32306185538553533</v>
      </c>
      <c r="U44" s="213">
        <f t="shared" si="68"/>
        <v>0.35463795618551003</v>
      </c>
      <c r="V44" s="213">
        <f t="shared" si="68"/>
        <v>2.8538190765329317</v>
      </c>
      <c r="W44" s="213">
        <f t="shared" si="68"/>
        <v>0.41604709928926881</v>
      </c>
      <c r="X44" s="213">
        <f t="shared" si="68"/>
        <v>0.41695831407049733</v>
      </c>
      <c r="Y44" s="213">
        <f t="shared" si="68"/>
        <v>1.4966161802244522</v>
      </c>
      <c r="Z44" s="213">
        <f t="shared" si="68"/>
        <v>1.3350531752531196</v>
      </c>
      <c r="AA44" s="213">
        <f t="shared" si="68"/>
        <v>0.63805568237443844</v>
      </c>
      <c r="AB44" s="213">
        <f t="shared" si="68"/>
        <v>1.0159738367140745</v>
      </c>
      <c r="AC44" s="213">
        <f t="shared" si="68"/>
        <v>1.0286342026436637</v>
      </c>
      <c r="AD44" s="213">
        <f t="shared" si="68"/>
        <v>1.0199435016885954</v>
      </c>
      <c r="AE44" s="213">
        <f t="shared" si="68"/>
        <v>1.0625380329608554</v>
      </c>
      <c r="AF44" s="213">
        <f t="shared" si="68"/>
        <v>1.1051727160518647</v>
      </c>
      <c r="AG44" s="213">
        <f t="shared" si="68"/>
        <v>1.1677793198862481</v>
      </c>
      <c r="AH44" s="214">
        <f t="shared" si="68"/>
        <v>0.6348372398167722</v>
      </c>
      <c r="AI44" s="140"/>
      <c r="AJ44" s="200"/>
      <c r="AK44" s="140"/>
      <c r="AL44" s="200"/>
      <c r="AM44" s="140"/>
      <c r="AN44" s="140"/>
      <c r="AO44" s="200"/>
      <c r="AP44" s="199"/>
    </row>
    <row r="45" spans="1:42" ht="18.75" customHeight="1" thickBot="1" x14ac:dyDescent="0.25">
      <c r="D45" s="268" t="s">
        <v>110</v>
      </c>
      <c r="E45" s="269"/>
      <c r="F45" s="270">
        <v>100.44411832045515</v>
      </c>
      <c r="G45" s="270">
        <v>100.87637143910118</v>
      </c>
      <c r="H45" s="270">
        <v>103.63245549925996</v>
      </c>
      <c r="I45" s="270">
        <v>104.01722970218708</v>
      </c>
      <c r="J45" s="270">
        <v>103.90443777803482</v>
      </c>
      <c r="K45" s="270">
        <v>102.32367677148653</v>
      </c>
      <c r="L45" s="270">
        <v>103.86211122430427</v>
      </c>
      <c r="M45" s="270">
        <v>104.05962041379331</v>
      </c>
      <c r="N45" s="270">
        <v>101.62787479081435</v>
      </c>
      <c r="O45" s="270">
        <v>101.14398843246535</v>
      </c>
      <c r="P45" s="270">
        <v>100.65360794838372</v>
      </c>
      <c r="Q45" s="270">
        <v>99.50290273206241</v>
      </c>
      <c r="R45" s="270">
        <v>103.76479437322148</v>
      </c>
      <c r="S45" s="270">
        <v>103.63010759653768</v>
      </c>
      <c r="T45" s="270">
        <v>103.70838637364474</v>
      </c>
      <c r="U45" s="270">
        <v>103.57987475640429</v>
      </c>
      <c r="V45" s="270">
        <v>104.84181357362333</v>
      </c>
      <c r="W45" s="281">
        <f t="shared" ref="W45" si="69">+V45/U45*100</f>
        <v>101.21832433200642</v>
      </c>
      <c r="X45" s="270">
        <v>103.47001471868975</v>
      </c>
      <c r="Y45" s="270">
        <v>104.0686152582428</v>
      </c>
      <c r="Z45" s="270">
        <v>103.25150455681236</v>
      </c>
      <c r="AA45" s="270">
        <v>101.04257900983539</v>
      </c>
      <c r="AB45" s="270">
        <v>102.87022422200009</v>
      </c>
      <c r="AC45" s="270">
        <v>103.76386541633711</v>
      </c>
      <c r="AD45" s="270">
        <v>103.58339195344655</v>
      </c>
      <c r="AE45" s="270">
        <v>103.43480852057149</v>
      </c>
      <c r="AF45" s="270">
        <v>102.21078444946534</v>
      </c>
      <c r="AG45" s="270">
        <v>101.90870254605788</v>
      </c>
      <c r="AH45" s="271">
        <v>100.59424606675572</v>
      </c>
      <c r="AI45" s="142"/>
      <c r="AJ45" s="142"/>
      <c r="AK45" s="256"/>
      <c r="AL45" s="142"/>
      <c r="AM45" s="142"/>
      <c r="AN45" s="142"/>
      <c r="AO45" s="142"/>
      <c r="AP45" s="172"/>
    </row>
    <row r="46" spans="1:42" ht="53.25" customHeight="1" x14ac:dyDescent="0.2">
      <c r="D46" s="282" t="s">
        <v>57</v>
      </c>
      <c r="E46" s="283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</row>
    <row r="47" spans="1:42" s="191" customFormat="1" ht="15" customHeight="1" x14ac:dyDescent="0.2">
      <c r="A47" s="254"/>
      <c r="B47" s="254"/>
      <c r="C47" s="239"/>
      <c r="D47" s="193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08"/>
      <c r="U47" s="108"/>
      <c r="V47" s="192"/>
      <c r="W47" s="192"/>
      <c r="X47" s="192"/>
      <c r="Y47" s="192"/>
      <c r="Z47" s="192"/>
      <c r="AA47" s="108"/>
      <c r="AB47" s="192"/>
      <c r="AC47" s="192"/>
      <c r="AD47" s="192"/>
      <c r="AE47" s="192"/>
      <c r="AF47" s="192"/>
      <c r="AG47" s="192"/>
      <c r="AH47" s="192"/>
    </row>
    <row r="48" spans="1:42" x14ac:dyDescent="0.2">
      <c r="D48" s="108" t="s">
        <v>52</v>
      </c>
      <c r="T48" s="108"/>
      <c r="U48" s="108"/>
      <c r="AA48" s="108"/>
    </row>
    <row r="49" spans="1:39" s="108" customFormat="1" x14ac:dyDescent="0.2">
      <c r="A49" s="254"/>
      <c r="B49" s="254"/>
      <c r="C49" s="239"/>
      <c r="D49" s="108" t="s">
        <v>53</v>
      </c>
      <c r="E49" s="108" t="s">
        <v>1</v>
      </c>
      <c r="F49" s="194">
        <v>59.986111111111107</v>
      </c>
      <c r="G49" s="194">
        <v>99.955882352941174</v>
      </c>
      <c r="H49" s="194">
        <v>84.962500000000006</v>
      </c>
      <c r="I49" s="194">
        <v>84.962500000000006</v>
      </c>
      <c r="J49" s="194">
        <v>140</v>
      </c>
      <c r="K49" s="194">
        <v>140</v>
      </c>
      <c r="L49" s="194">
        <v>120</v>
      </c>
      <c r="M49" s="194">
        <v>120</v>
      </c>
      <c r="N49" s="194">
        <v>210</v>
      </c>
      <c r="O49" s="194">
        <v>210</v>
      </c>
      <c r="P49" s="194">
        <v>122.22222222222223</v>
      </c>
      <c r="Q49" s="194">
        <v>185.11111111111111</v>
      </c>
      <c r="R49" s="194">
        <v>84</v>
      </c>
      <c r="S49" s="194">
        <v>84</v>
      </c>
      <c r="T49" s="194">
        <v>84</v>
      </c>
      <c r="U49" s="194">
        <v>84</v>
      </c>
      <c r="V49" s="194">
        <v>80</v>
      </c>
      <c r="W49" s="194">
        <v>90.042105263157893</v>
      </c>
      <c r="X49" s="194">
        <v>119</v>
      </c>
      <c r="Y49" s="194">
        <v>53.333333333333343</v>
      </c>
      <c r="Z49" s="194">
        <v>60</v>
      </c>
      <c r="AA49" s="194">
        <v>134.02666666666667</v>
      </c>
      <c r="AB49" s="194">
        <v>166.66666666666666</v>
      </c>
      <c r="AC49" s="194">
        <v>166.66666666666666</v>
      </c>
      <c r="AD49" s="194">
        <v>166.66666666666666</v>
      </c>
      <c r="AE49" s="194">
        <v>166.66666666666666</v>
      </c>
      <c r="AF49" s="194">
        <v>249.99999999999997</v>
      </c>
      <c r="AG49" s="194">
        <v>249.99999999999997</v>
      </c>
      <c r="AH49" s="194">
        <v>250</v>
      </c>
    </row>
    <row r="50" spans="1:39" s="108" customFormat="1" x14ac:dyDescent="0.2">
      <c r="A50" s="254"/>
      <c r="B50" s="254"/>
      <c r="C50" s="239"/>
      <c r="D50" s="108" t="s">
        <v>12</v>
      </c>
      <c r="E50" s="108" t="s">
        <v>1</v>
      </c>
      <c r="F50" s="194">
        <v>29.964166666666667</v>
      </c>
      <c r="G50" s="194">
        <v>39.975000000000001</v>
      </c>
      <c r="H50" s="194">
        <v>33.978749999999998</v>
      </c>
      <c r="I50" s="194">
        <v>33.978749999999998</v>
      </c>
      <c r="J50" s="194">
        <v>40</v>
      </c>
      <c r="K50" s="194">
        <v>40</v>
      </c>
      <c r="L50" s="194">
        <v>30</v>
      </c>
      <c r="M50" s="194">
        <v>30</v>
      </c>
      <c r="N50" s="194">
        <v>105.03999999999999</v>
      </c>
      <c r="O50" s="194">
        <v>58.5</v>
      </c>
      <c r="P50" s="194">
        <v>32.5</v>
      </c>
      <c r="Q50" s="194">
        <v>62.000000000000007</v>
      </c>
      <c r="R50" s="194">
        <v>52.500000000000007</v>
      </c>
      <c r="S50" s="194">
        <v>52.500000000000007</v>
      </c>
      <c r="T50" s="194">
        <v>52.500000000000007</v>
      </c>
      <c r="U50" s="194">
        <v>52.500000000000007</v>
      </c>
      <c r="V50" s="194">
        <v>200</v>
      </c>
      <c r="W50" s="194">
        <v>50.009473684210519</v>
      </c>
      <c r="X50" s="194">
        <v>64</v>
      </c>
      <c r="Y50" s="194">
        <v>28.44444444444445</v>
      </c>
      <c r="Z50" s="194">
        <v>50.000000000000007</v>
      </c>
      <c r="AA50" s="194">
        <v>73.777777777777786</v>
      </c>
      <c r="AB50" s="194">
        <v>50</v>
      </c>
      <c r="AC50" s="194">
        <v>50</v>
      </c>
      <c r="AD50" s="194">
        <v>50</v>
      </c>
      <c r="AE50" s="194">
        <v>50</v>
      </c>
      <c r="AF50" s="194">
        <v>61.111111111111114</v>
      </c>
      <c r="AG50" s="194">
        <v>61.111111111111114</v>
      </c>
      <c r="AH50" s="194">
        <v>53.333333333333343</v>
      </c>
    </row>
    <row r="51" spans="1:39" s="108" customFormat="1" ht="12.75" customHeight="1" x14ac:dyDescent="0.2">
      <c r="A51" s="254"/>
      <c r="B51" s="254"/>
      <c r="C51" s="239"/>
      <c r="D51" s="108" t="s">
        <v>54</v>
      </c>
      <c r="E51" s="108" t="s">
        <v>1</v>
      </c>
      <c r="F51" s="194">
        <v>129.97</v>
      </c>
      <c r="G51" s="194">
        <v>160.04470588235296</v>
      </c>
      <c r="H51" s="194">
        <v>136.03800000000001</v>
      </c>
      <c r="I51" s="194">
        <v>136.03800000000001</v>
      </c>
      <c r="J51" s="194">
        <v>150</v>
      </c>
      <c r="K51" s="194">
        <v>150</v>
      </c>
      <c r="L51" s="194">
        <v>130</v>
      </c>
      <c r="M51" s="194">
        <v>130</v>
      </c>
      <c r="N51" s="194">
        <v>448</v>
      </c>
      <c r="O51" s="194">
        <v>252</v>
      </c>
      <c r="P51" s="194">
        <v>140</v>
      </c>
      <c r="Q51" s="194">
        <v>273.33333333333331</v>
      </c>
      <c r="R51" s="194">
        <v>126</v>
      </c>
      <c r="S51" s="194">
        <v>126</v>
      </c>
      <c r="T51" s="194">
        <v>126</v>
      </c>
      <c r="U51" s="194">
        <v>126</v>
      </c>
      <c r="V51" s="194">
        <v>330</v>
      </c>
      <c r="W51" s="194">
        <v>179.97473684210524</v>
      </c>
      <c r="X51" s="194">
        <v>285</v>
      </c>
      <c r="Y51" s="194">
        <v>106.66666666666669</v>
      </c>
      <c r="Z51" s="194">
        <v>166.66666666666669</v>
      </c>
      <c r="AA51" s="194">
        <v>243.04488888888889</v>
      </c>
      <c r="AB51" s="194">
        <v>200</v>
      </c>
      <c r="AC51" s="194">
        <v>200</v>
      </c>
      <c r="AD51" s="194">
        <v>200</v>
      </c>
      <c r="AE51" s="194">
        <v>200</v>
      </c>
      <c r="AF51" s="194">
        <v>249.99999999999997</v>
      </c>
      <c r="AG51" s="194">
        <v>249.99999999999997</v>
      </c>
      <c r="AH51" s="194">
        <v>560</v>
      </c>
    </row>
    <row r="52" spans="1:39" ht="12.75" customHeight="1" x14ac:dyDescent="0.2"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</row>
    <row r="53" spans="1:39" s="108" customFormat="1" ht="12.75" customHeight="1" x14ac:dyDescent="0.2">
      <c r="A53" s="254"/>
      <c r="B53" s="254"/>
      <c r="C53" s="239"/>
      <c r="D53" s="108" t="s">
        <v>55</v>
      </c>
      <c r="E53" s="108" t="s">
        <v>1</v>
      </c>
      <c r="F53" s="195">
        <v>0</v>
      </c>
      <c r="G53" s="195">
        <v>0</v>
      </c>
      <c r="H53" s="195">
        <v>0</v>
      </c>
      <c r="I53" s="195">
        <v>0</v>
      </c>
      <c r="J53" s="195">
        <v>0</v>
      </c>
      <c r="K53" s="195">
        <v>0</v>
      </c>
      <c r="L53" s="195">
        <v>0</v>
      </c>
      <c r="M53" s="195">
        <v>0</v>
      </c>
      <c r="N53" s="195">
        <v>25000</v>
      </c>
      <c r="O53" s="195">
        <v>20000</v>
      </c>
      <c r="P53" s="195">
        <v>20000</v>
      </c>
      <c r="Q53" s="195">
        <v>10000</v>
      </c>
      <c r="R53" s="195">
        <v>0</v>
      </c>
      <c r="S53" s="195">
        <v>0</v>
      </c>
      <c r="T53" s="195">
        <v>0</v>
      </c>
      <c r="U53" s="195">
        <v>0</v>
      </c>
      <c r="V53" s="195">
        <v>0</v>
      </c>
      <c r="W53" s="195">
        <v>25000</v>
      </c>
      <c r="X53" s="195">
        <v>10000</v>
      </c>
      <c r="Y53" s="195">
        <v>0</v>
      </c>
      <c r="Z53" s="195">
        <v>0</v>
      </c>
      <c r="AA53" s="195">
        <v>25000</v>
      </c>
      <c r="AB53" s="195">
        <v>15000</v>
      </c>
      <c r="AC53" s="195">
        <v>15000</v>
      </c>
      <c r="AD53" s="195">
        <v>15000</v>
      </c>
      <c r="AE53" s="195">
        <v>15000</v>
      </c>
      <c r="AF53" s="195">
        <v>20000</v>
      </c>
      <c r="AG53" s="195">
        <v>20000</v>
      </c>
      <c r="AH53" s="195">
        <v>20000</v>
      </c>
    </row>
    <row r="54" spans="1:39" ht="12.75" customHeight="1" x14ac:dyDescent="0.2"/>
    <row r="55" spans="1:39" s="141" customFormat="1" ht="12.75" customHeight="1" x14ac:dyDescent="0.2">
      <c r="A55" s="242"/>
      <c r="B55" s="243" t="s">
        <v>23</v>
      </c>
      <c r="C55" s="239"/>
      <c r="D55" s="141" t="s">
        <v>59</v>
      </c>
      <c r="F55" s="224">
        <v>0.2</v>
      </c>
      <c r="G55" s="224">
        <v>0.5</v>
      </c>
      <c r="H55" s="224">
        <v>0.5</v>
      </c>
      <c r="I55" s="224">
        <v>0.5</v>
      </c>
      <c r="J55" s="224">
        <v>0.5</v>
      </c>
      <c r="K55" s="224">
        <v>0.5</v>
      </c>
      <c r="L55" s="224">
        <v>0.5</v>
      </c>
      <c r="M55" s="224">
        <v>0.5</v>
      </c>
      <c r="N55" s="224">
        <v>0.8</v>
      </c>
      <c r="O55" s="224">
        <v>0.8</v>
      </c>
      <c r="P55" s="224">
        <v>0.7</v>
      </c>
      <c r="Q55" s="224">
        <v>0.7</v>
      </c>
      <c r="R55" s="224">
        <v>0.8</v>
      </c>
      <c r="S55" s="224">
        <v>0.8</v>
      </c>
      <c r="T55" s="224">
        <v>0.8</v>
      </c>
      <c r="U55" s="224">
        <v>0.8</v>
      </c>
      <c r="V55" s="224">
        <v>0.8</v>
      </c>
      <c r="W55" s="224">
        <v>0.5</v>
      </c>
      <c r="X55" s="224">
        <v>0.8</v>
      </c>
      <c r="Y55" s="224">
        <v>0.8</v>
      </c>
      <c r="Z55" s="224">
        <v>0.8</v>
      </c>
      <c r="AA55" s="224">
        <v>0.7</v>
      </c>
      <c r="AB55" s="224">
        <v>0.7</v>
      </c>
      <c r="AC55" s="224">
        <v>0.7</v>
      </c>
      <c r="AD55" s="224">
        <v>0.7</v>
      </c>
      <c r="AE55" s="224">
        <v>0.7</v>
      </c>
      <c r="AF55" s="224">
        <v>0.8</v>
      </c>
      <c r="AG55" s="224">
        <v>0.8</v>
      </c>
      <c r="AH55" s="224">
        <v>0.9</v>
      </c>
    </row>
    <row r="56" spans="1:39" ht="12.75" customHeight="1" x14ac:dyDescent="0.2"/>
    <row r="57" spans="1:39" s="141" customFormat="1" ht="12.75" customHeight="1" x14ac:dyDescent="0.2">
      <c r="A57" s="242"/>
      <c r="B57" s="243"/>
      <c r="C57" s="239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</row>
    <row r="59" spans="1:39" x14ac:dyDescent="0.2">
      <c r="C59" s="257"/>
      <c r="D59" s="172"/>
      <c r="E59" s="172"/>
    </row>
    <row r="60" spans="1:39" x14ac:dyDescent="0.2">
      <c r="C60" s="257"/>
      <c r="D60" s="172"/>
      <c r="E60" s="172"/>
    </row>
    <row r="64" spans="1:39" x14ac:dyDescent="0.2">
      <c r="E64" s="172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90"/>
      <c r="AI64" s="142"/>
      <c r="AJ64" s="142"/>
      <c r="AL64" s="172"/>
      <c r="AM64" s="172"/>
    </row>
  </sheetData>
  <mergeCells count="1">
    <mergeCell ref="D46:E46"/>
  </mergeCells>
  <phoneticPr fontId="36" type="noConversion"/>
  <pageMargins left="0.86614173228346458" right="0.74803149606299213" top="0.39370078740157483" bottom="0" header="0.31496062992125984" footer="0.31496062992125984"/>
  <pageSetup paperSize="9" scale="65" fitToWidth="4" orientation="landscape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topLeftCell="A28" workbookViewId="0">
      <selection activeCell="O17" sqref="O1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12.28515625" style="10" customWidth="1"/>
    <col min="9" max="9" width="9.140625" style="23"/>
    <col min="10" max="11" width="9.140625" style="10"/>
    <col min="12" max="12" width="9.140625" style="10" hidden="1" customWidth="1"/>
    <col min="13" max="14" width="0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75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12000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15000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20</v>
      </c>
      <c r="H12" s="73" t="s">
        <v>2</v>
      </c>
      <c r="I12" s="61" t="s">
        <v>112</v>
      </c>
    </row>
    <row r="13" spans="1:9" hidden="1" x14ac:dyDescent="0.2">
      <c r="A13" s="10">
        <v>0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11.344000000000001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40000</v>
      </c>
      <c r="H21" s="24" t="s">
        <v>124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2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hidden="1" x14ac:dyDescent="0.2">
      <c r="A31" s="10">
        <v>0</v>
      </c>
      <c r="B31" s="32" t="s">
        <v>132</v>
      </c>
      <c r="C31" s="27" t="s">
        <v>112</v>
      </c>
      <c r="D31" s="27" t="s">
        <v>112</v>
      </c>
      <c r="E31" s="27"/>
      <c r="F31" s="27" t="s">
        <v>112</v>
      </c>
      <c r="G31" s="27" t="s">
        <v>112</v>
      </c>
      <c r="H31" s="27" t="s">
        <v>112</v>
      </c>
      <c r="I31" s="27" t="s">
        <v>112</v>
      </c>
      <c r="L31" s="63" t="str">
        <f>+H31</f>
        <v/>
      </c>
    </row>
    <row r="32" spans="1:12" hidden="1" x14ac:dyDescent="0.2">
      <c r="A32" s="10">
        <v>0</v>
      </c>
      <c r="B32" s="11" t="s">
        <v>208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1" t="s">
        <v>112</v>
      </c>
      <c r="G33" s="91" t="s">
        <v>112</v>
      </c>
      <c r="H33" s="91">
        <v>4613.450391820269</v>
      </c>
      <c r="I33" s="91" t="s">
        <v>112</v>
      </c>
      <c r="L33" s="10">
        <f>SUBTOTAL(9,G34:G48)</f>
        <v>4001.3198036355971</v>
      </c>
      <c r="M33" s="63"/>
      <c r="N33" s="219">
        <v>95.761043598633549</v>
      </c>
    </row>
    <row r="34" spans="1:14" x14ac:dyDescent="0.2">
      <c r="A34" s="10">
        <v>1</v>
      </c>
      <c r="B34" s="26" t="s">
        <v>136</v>
      </c>
      <c r="C34" s="27" t="s">
        <v>112</v>
      </c>
      <c r="D34" s="27">
        <v>40000</v>
      </c>
      <c r="E34" s="27"/>
      <c r="F34" s="71">
        <v>1.7600000000000001E-2</v>
      </c>
      <c r="G34" s="27">
        <v>704</v>
      </c>
      <c r="H34" s="27" t="s">
        <v>112</v>
      </c>
      <c r="I34" s="27">
        <v>3.9965690874710504</v>
      </c>
      <c r="K34" s="177"/>
      <c r="M34" s="219">
        <v>100.57142857142856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40000</v>
      </c>
      <c r="E35" s="27"/>
      <c r="F35" s="71">
        <v>2.5399999999999999E-2</v>
      </c>
      <c r="G35" s="27">
        <v>1016</v>
      </c>
      <c r="H35" s="27" t="s">
        <v>112</v>
      </c>
      <c r="I35" s="27">
        <v>5.7677758421457206</v>
      </c>
      <c r="M35" s="219">
        <v>85.234899328859058</v>
      </c>
    </row>
    <row r="36" spans="1:14" x14ac:dyDescent="0.2">
      <c r="A36" s="10">
        <v>1</v>
      </c>
      <c r="B36" s="26" t="s">
        <v>138</v>
      </c>
      <c r="C36" s="27" t="s">
        <v>112</v>
      </c>
      <c r="D36" s="27">
        <v>2</v>
      </c>
      <c r="E36" s="27"/>
      <c r="F36" s="71">
        <v>4.76</v>
      </c>
      <c r="G36" s="27">
        <v>9.52</v>
      </c>
      <c r="H36" s="27" t="s">
        <v>112</v>
      </c>
      <c r="I36" s="27">
        <v>5.4044513796483513E-2</v>
      </c>
    </row>
    <row r="37" spans="1:14" x14ac:dyDescent="0.2">
      <c r="A37" s="10">
        <v>1</v>
      </c>
      <c r="B37" s="26" t="s">
        <v>139</v>
      </c>
      <c r="C37" s="27" t="s">
        <v>112</v>
      </c>
      <c r="D37" s="27">
        <v>2.6</v>
      </c>
      <c r="E37" s="27"/>
      <c r="F37" s="71">
        <v>5.76</v>
      </c>
      <c r="G37" s="27">
        <v>14.975999999999999</v>
      </c>
      <c r="H37" s="27" t="s">
        <v>112</v>
      </c>
      <c r="I37" s="27">
        <v>8.5017924224384159E-2</v>
      </c>
    </row>
    <row r="38" spans="1:14" x14ac:dyDescent="0.2">
      <c r="A38" s="10">
        <v>1</v>
      </c>
      <c r="B38" s="11" t="s">
        <v>141</v>
      </c>
      <c r="C38" s="75" t="s">
        <v>112</v>
      </c>
      <c r="D38" s="27">
        <v>719.41038027994546</v>
      </c>
      <c r="E38" s="9" t="s">
        <v>112</v>
      </c>
      <c r="F38" s="28">
        <v>0.29789273075340222</v>
      </c>
      <c r="G38" s="27">
        <v>214.30712271393651</v>
      </c>
      <c r="H38" s="24" t="s">
        <v>112</v>
      </c>
      <c r="I38" s="24">
        <v>1.2166096901468517</v>
      </c>
    </row>
    <row r="39" spans="1:14" hidden="1" x14ac:dyDescent="0.2">
      <c r="A39" s="10">
        <v>0</v>
      </c>
      <c r="B39" s="11" t="s">
        <v>53</v>
      </c>
      <c r="C39" s="75" t="s">
        <v>112</v>
      </c>
      <c r="D39" s="82">
        <v>120</v>
      </c>
      <c r="E39" s="9" t="s">
        <v>112</v>
      </c>
      <c r="F39" s="13" t="s">
        <v>112</v>
      </c>
      <c r="G39" s="27" t="s">
        <v>112</v>
      </c>
      <c r="H39" s="24" t="s">
        <v>112</v>
      </c>
      <c r="I39" s="24" t="s">
        <v>112</v>
      </c>
    </row>
    <row r="40" spans="1:14" hidden="1" x14ac:dyDescent="0.2">
      <c r="A40" s="10">
        <v>0</v>
      </c>
      <c r="B40" s="11" t="s">
        <v>12</v>
      </c>
      <c r="C40" s="75" t="s">
        <v>112</v>
      </c>
      <c r="D40" s="82">
        <v>30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54</v>
      </c>
      <c r="C41" s="27" t="s">
        <v>112</v>
      </c>
      <c r="D41" s="27">
        <v>130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x14ac:dyDescent="0.2">
      <c r="A42" s="10">
        <v>1</v>
      </c>
      <c r="B42" s="26" t="s">
        <v>142</v>
      </c>
      <c r="C42" s="27" t="s">
        <v>112</v>
      </c>
      <c r="D42" s="27" t="s">
        <v>112</v>
      </c>
      <c r="E42" s="27" t="s">
        <v>112</v>
      </c>
      <c r="F42" s="71" t="s">
        <v>112</v>
      </c>
      <c r="G42" s="27">
        <v>183.81618000000162</v>
      </c>
      <c r="H42" s="27" t="s">
        <v>112</v>
      </c>
      <c r="I42" s="27">
        <v>1.0435142937003137</v>
      </c>
    </row>
    <row r="43" spans="1:14" hidden="1" x14ac:dyDescent="0.2">
      <c r="A43" s="10">
        <v>0</v>
      </c>
      <c r="B43" s="26" t="s">
        <v>209</v>
      </c>
      <c r="C43" s="27" t="s">
        <v>112</v>
      </c>
      <c r="D43" s="27">
        <v>2.4</v>
      </c>
      <c r="E43" s="27"/>
      <c r="F43" s="71">
        <v>9.18</v>
      </c>
      <c r="G43" s="27">
        <v>22.032</v>
      </c>
      <c r="H43" s="27" t="s">
        <v>112</v>
      </c>
      <c r="I43" s="27">
        <v>0.12507444621471903</v>
      </c>
    </row>
    <row r="44" spans="1:14" hidden="1" x14ac:dyDescent="0.2">
      <c r="A44" s="10">
        <v>0</v>
      </c>
      <c r="B44" s="26" t="s">
        <v>210</v>
      </c>
      <c r="C44" s="27" t="s">
        <v>112</v>
      </c>
      <c r="D44" s="27">
        <v>0.4</v>
      </c>
      <c r="E44" s="27"/>
      <c r="F44" s="71">
        <v>202.9392</v>
      </c>
      <c r="G44" s="27">
        <v>81.17568</v>
      </c>
      <c r="H44" s="27" t="s">
        <v>112</v>
      </c>
      <c r="I44" s="27">
        <v>0.46082984849778691</v>
      </c>
    </row>
    <row r="45" spans="1:14" hidden="1" x14ac:dyDescent="0.2">
      <c r="A45" s="10">
        <v>0</v>
      </c>
      <c r="B45" s="26" t="s">
        <v>211</v>
      </c>
      <c r="C45" s="27" t="s">
        <v>112</v>
      </c>
      <c r="D45" s="27">
        <v>15</v>
      </c>
      <c r="E45" s="27"/>
      <c r="F45" s="71">
        <v>5.3738999999999999</v>
      </c>
      <c r="G45" s="27">
        <v>80.608499999999992</v>
      </c>
      <c r="H45" s="27" t="s">
        <v>112</v>
      </c>
      <c r="I45" s="27">
        <v>0.45760999898779853</v>
      </c>
    </row>
    <row r="46" spans="1:14" x14ac:dyDescent="0.2">
      <c r="A46" s="10">
        <v>1</v>
      </c>
      <c r="B46" s="26" t="s">
        <v>212</v>
      </c>
      <c r="C46" s="27" t="s">
        <v>112</v>
      </c>
      <c r="D46" s="27">
        <v>6300</v>
      </c>
      <c r="E46" s="27"/>
      <c r="F46" s="71">
        <v>5.9697E-2</v>
      </c>
      <c r="G46" s="27">
        <v>376.09109999999998</v>
      </c>
      <c r="H46" s="27" t="s">
        <v>112</v>
      </c>
      <c r="I46" s="27">
        <v>2.1350483868366243</v>
      </c>
    </row>
    <row r="47" spans="1:14" x14ac:dyDescent="0.2">
      <c r="A47" s="10">
        <v>1</v>
      </c>
      <c r="B47" s="26" t="s">
        <v>216</v>
      </c>
      <c r="C47" s="27" t="s">
        <v>112</v>
      </c>
      <c r="D47" s="27">
        <v>1.8</v>
      </c>
      <c r="E47" s="27"/>
      <c r="F47" s="71">
        <v>73.271889400921665</v>
      </c>
      <c r="G47" s="27">
        <v>131.88940092165899</v>
      </c>
      <c r="H47" s="27" t="s">
        <v>112</v>
      </c>
      <c r="I47" s="27">
        <v>0.74872883904627585</v>
      </c>
    </row>
    <row r="48" spans="1:14" x14ac:dyDescent="0.2">
      <c r="A48" s="10">
        <v>1</v>
      </c>
      <c r="B48" s="26" t="s">
        <v>151</v>
      </c>
      <c r="C48" s="27" t="s">
        <v>112</v>
      </c>
      <c r="D48" s="27">
        <v>2400</v>
      </c>
      <c r="E48" s="27"/>
      <c r="F48" s="71">
        <v>0.56279999999999997</v>
      </c>
      <c r="G48" s="27">
        <v>1350.72</v>
      </c>
      <c r="H48" s="27" t="s">
        <v>112</v>
      </c>
      <c r="I48" s="27">
        <v>7.6679627810069571</v>
      </c>
    </row>
    <row r="49" spans="1:14" s="176" customFormat="1" x14ac:dyDescent="0.2">
      <c r="A49" s="10">
        <v>1</v>
      </c>
      <c r="B49" s="26" t="s">
        <v>213</v>
      </c>
      <c r="C49" s="27" t="s">
        <v>112</v>
      </c>
      <c r="D49" s="27">
        <v>12600</v>
      </c>
      <c r="E49" s="27"/>
      <c r="F49" s="71">
        <v>4.8581792713069338E-2</v>
      </c>
      <c r="G49" s="27">
        <v>612.13058818467368</v>
      </c>
      <c r="H49" s="27" t="s">
        <v>112</v>
      </c>
      <c r="I49" s="27">
        <v>3.4750315145374127</v>
      </c>
      <c r="L49" s="176">
        <f>SUBTOTAL(9,G50:G74)</f>
        <v>7059.4749963979311</v>
      </c>
      <c r="N49" s="219" t="e">
        <v>#VALUE!</v>
      </c>
    </row>
    <row r="50" spans="1:14" x14ac:dyDescent="0.2">
      <c r="A50" s="176">
        <v>1</v>
      </c>
      <c r="B50" s="43" t="s">
        <v>152</v>
      </c>
      <c r="C50" s="91" t="s">
        <v>112</v>
      </c>
      <c r="D50" s="91" t="s">
        <v>112</v>
      </c>
      <c r="E50" s="91"/>
      <c r="F50" s="171" t="s">
        <v>112</v>
      </c>
      <c r="G50" s="91" t="s">
        <v>112</v>
      </c>
      <c r="H50" s="91">
        <v>7059.4749963979311</v>
      </c>
      <c r="I50" s="91" t="s">
        <v>112</v>
      </c>
    </row>
    <row r="51" spans="1:14" x14ac:dyDescent="0.2">
      <c r="A51" s="10">
        <v>1</v>
      </c>
      <c r="B51" s="26" t="s">
        <v>153</v>
      </c>
      <c r="C51" s="27" t="s">
        <v>112</v>
      </c>
      <c r="D51" s="27">
        <v>1</v>
      </c>
      <c r="E51" s="27"/>
      <c r="F51" s="71">
        <v>45</v>
      </c>
      <c r="G51" s="27">
        <v>45</v>
      </c>
      <c r="H51" s="27" t="s">
        <v>112</v>
      </c>
      <c r="I51" s="27">
        <v>0.25546251269346204</v>
      </c>
      <c r="L51" s="63"/>
    </row>
    <row r="52" spans="1:14" x14ac:dyDescent="0.2">
      <c r="A52" s="10">
        <v>1</v>
      </c>
      <c r="B52" s="26" t="s">
        <v>214</v>
      </c>
      <c r="C52" s="27" t="s">
        <v>112</v>
      </c>
      <c r="D52" s="27">
        <v>900</v>
      </c>
      <c r="E52" s="27"/>
      <c r="F52" s="72">
        <v>0.1396</v>
      </c>
      <c r="G52" s="27">
        <v>125.64</v>
      </c>
      <c r="H52" s="27" t="s">
        <v>112</v>
      </c>
      <c r="I52" s="27">
        <v>0.71325133544014596</v>
      </c>
    </row>
    <row r="53" spans="1:14" x14ac:dyDescent="0.2">
      <c r="A53" s="10">
        <v>1</v>
      </c>
      <c r="B53" s="26" t="s">
        <v>154</v>
      </c>
      <c r="C53" s="27" t="s">
        <v>112</v>
      </c>
      <c r="D53" s="27">
        <v>1600</v>
      </c>
      <c r="E53" s="27"/>
      <c r="F53" s="71">
        <v>0.2</v>
      </c>
      <c r="G53" s="27">
        <v>320</v>
      </c>
      <c r="H53" s="27" t="s">
        <v>112</v>
      </c>
      <c r="I53" s="27">
        <v>1.816622312486841</v>
      </c>
    </row>
    <row r="54" spans="1:14" x14ac:dyDescent="0.2">
      <c r="A54" s="10">
        <v>1</v>
      </c>
      <c r="B54" s="26" t="s">
        <v>155</v>
      </c>
      <c r="C54" s="27" t="s">
        <v>112</v>
      </c>
      <c r="D54" s="27">
        <v>1200000</v>
      </c>
      <c r="E54" s="27"/>
      <c r="F54" s="71">
        <v>2.5000000000000001E-4</v>
      </c>
      <c r="G54" s="27">
        <v>300</v>
      </c>
      <c r="H54" s="27" t="s">
        <v>112</v>
      </c>
      <c r="I54" s="27">
        <v>1.7030834179564136</v>
      </c>
    </row>
    <row r="55" spans="1:14" x14ac:dyDescent="0.2">
      <c r="A55" s="10">
        <v>1</v>
      </c>
      <c r="B55" s="11" t="s">
        <v>156</v>
      </c>
      <c r="C55" s="75" t="s">
        <v>112</v>
      </c>
      <c r="D55" s="7">
        <v>12000</v>
      </c>
      <c r="E55" s="9" t="s">
        <v>112</v>
      </c>
      <c r="F55" s="196">
        <v>0.1</v>
      </c>
      <c r="G55" s="7">
        <v>1200</v>
      </c>
      <c r="H55" s="9" t="s">
        <v>112</v>
      </c>
      <c r="I55" s="24">
        <v>6.8123336718256544</v>
      </c>
    </row>
    <row r="56" spans="1:14" x14ac:dyDescent="0.2">
      <c r="A56" s="10">
        <v>1</v>
      </c>
      <c r="B56" s="11" t="s">
        <v>157</v>
      </c>
      <c r="C56" s="75" t="s">
        <v>112</v>
      </c>
      <c r="D56" s="7">
        <v>902.5</v>
      </c>
      <c r="E56" s="9" t="s">
        <v>112</v>
      </c>
      <c r="F56" s="196">
        <v>4.6262068965517233</v>
      </c>
      <c r="G56" s="7">
        <v>4175.1517241379306</v>
      </c>
      <c r="H56" s="9" t="s">
        <v>112</v>
      </c>
      <c r="I56" s="24">
        <v>23.702105562771468</v>
      </c>
    </row>
    <row r="57" spans="1:14" hidden="1" x14ac:dyDescent="0.2">
      <c r="A57" s="10">
        <v>0</v>
      </c>
      <c r="B57" s="11">
        <v>0</v>
      </c>
      <c r="C57" s="75" t="s">
        <v>112</v>
      </c>
      <c r="D57" s="7" t="s">
        <v>112</v>
      </c>
      <c r="E57" s="9" t="s">
        <v>112</v>
      </c>
      <c r="F57" s="9" t="s">
        <v>112</v>
      </c>
      <c r="G57" s="7" t="s">
        <v>112</v>
      </c>
      <c r="H57" s="9" t="s">
        <v>112</v>
      </c>
      <c r="I57" s="24" t="s">
        <v>112</v>
      </c>
    </row>
    <row r="58" spans="1:14" hidden="1" x14ac:dyDescent="0.2">
      <c r="A58" s="10">
        <v>0</v>
      </c>
      <c r="B58" s="11">
        <v>0</v>
      </c>
      <c r="C58" s="75" t="s">
        <v>112</v>
      </c>
      <c r="D58" s="7" t="s">
        <v>112</v>
      </c>
      <c r="E58" s="9" t="s">
        <v>112</v>
      </c>
      <c r="F58" s="9" t="s">
        <v>112</v>
      </c>
      <c r="G58" s="7" t="s">
        <v>112</v>
      </c>
      <c r="H58" s="9" t="s">
        <v>112</v>
      </c>
      <c r="I58" s="24" t="s">
        <v>112</v>
      </c>
    </row>
    <row r="59" spans="1:14" hidden="1" x14ac:dyDescent="0.2">
      <c r="A59" s="10">
        <v>0</v>
      </c>
      <c r="B59" s="11">
        <v>0</v>
      </c>
      <c r="C59" s="75" t="s">
        <v>112</v>
      </c>
      <c r="D59" s="7" t="s">
        <v>112</v>
      </c>
      <c r="E59" s="9" t="s">
        <v>112</v>
      </c>
      <c r="F59" s="9" t="s">
        <v>112</v>
      </c>
      <c r="G59" s="7" t="s">
        <v>112</v>
      </c>
      <c r="H59" s="9" t="s">
        <v>112</v>
      </c>
      <c r="I59" s="24" t="s">
        <v>112</v>
      </c>
    </row>
    <row r="60" spans="1:14" hidden="1" x14ac:dyDescent="0.2">
      <c r="A60" s="10">
        <v>0</v>
      </c>
      <c r="B60" s="11">
        <v>0</v>
      </c>
      <c r="C60" s="75" t="s">
        <v>112</v>
      </c>
      <c r="D60" s="7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4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4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4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4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2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2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2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2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2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2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2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2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2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891.63840000000016</v>
      </c>
      <c r="H73" s="24" t="s">
        <v>112</v>
      </c>
      <c r="I73" s="24">
        <v>5.0617819128439603</v>
      </c>
    </row>
    <row r="74" spans="1:12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2.04487226</v>
      </c>
      <c r="H74" s="27" t="s">
        <v>112</v>
      </c>
      <c r="I74" s="27">
        <v>1.1608626792816852E-2</v>
      </c>
    </row>
    <row r="75" spans="1:12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85.631166666666672</v>
      </c>
      <c r="I75" s="91" t="s">
        <v>112</v>
      </c>
      <c r="L75" s="63">
        <f>SUM(G76:G81)</f>
        <v>85.631166666666672</v>
      </c>
    </row>
    <row r="76" spans="1:12" x14ac:dyDescent="0.2">
      <c r="A76" s="10">
        <v>1</v>
      </c>
      <c r="B76" s="26" t="s">
        <v>215</v>
      </c>
      <c r="C76" s="24" t="s">
        <v>112</v>
      </c>
      <c r="D76" s="27">
        <v>0.5</v>
      </c>
      <c r="E76" s="27" t="s">
        <v>112</v>
      </c>
      <c r="F76" s="71" t="s">
        <v>112</v>
      </c>
      <c r="G76" s="27">
        <v>85.631166666666672</v>
      </c>
      <c r="H76" s="27" t="s">
        <v>112</v>
      </c>
      <c r="I76" s="27">
        <v>0.48612340003420657</v>
      </c>
    </row>
    <row r="77" spans="1:12" hidden="1" x14ac:dyDescent="0.2">
      <c r="A77" s="10">
        <v>0</v>
      </c>
      <c r="B77" s="26">
        <v>0</v>
      </c>
      <c r="C77" s="24" t="s">
        <v>112</v>
      </c>
      <c r="D77" s="27" t="s">
        <v>112</v>
      </c>
      <c r="E77" s="27"/>
      <c r="F77" s="27" t="s">
        <v>112</v>
      </c>
      <c r="G77" s="27" t="s">
        <v>112</v>
      </c>
      <c r="H77" s="27" t="s">
        <v>112</v>
      </c>
      <c r="I77" s="27" t="s">
        <v>112</v>
      </c>
    </row>
    <row r="78" spans="1:12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27" t="s">
        <v>112</v>
      </c>
      <c r="G78" s="27" t="s">
        <v>112</v>
      </c>
      <c r="H78" s="27" t="s">
        <v>112</v>
      </c>
      <c r="I78" s="27" t="s">
        <v>112</v>
      </c>
    </row>
    <row r="79" spans="1:12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2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5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5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4116.9194644842082</v>
      </c>
      <c r="I82" s="91" t="s">
        <v>112</v>
      </c>
      <c r="L82" s="63">
        <f>SUM(G83:G84)</f>
        <v>4116.9194644842082</v>
      </c>
      <c r="N82" s="219">
        <v>101.335159544985</v>
      </c>
      <c r="O82" s="219"/>
    </row>
    <row r="83" spans="1:15" x14ac:dyDescent="0.2">
      <c r="A83" s="10">
        <v>1</v>
      </c>
      <c r="B83" s="31" t="s">
        <v>163</v>
      </c>
      <c r="C83" s="24" t="s">
        <v>112</v>
      </c>
      <c r="D83" s="27">
        <v>117.4988801906443</v>
      </c>
      <c r="E83" s="27"/>
      <c r="F83" s="71">
        <v>20.633132349618165</v>
      </c>
      <c r="G83" s="27">
        <v>2424.3699459054919</v>
      </c>
      <c r="H83" s="27" t="s">
        <v>112</v>
      </c>
      <c r="I83" s="27">
        <v>13.763014179545102</v>
      </c>
    </row>
    <row r="84" spans="1:15" x14ac:dyDescent="0.2">
      <c r="A84" s="10">
        <v>1</v>
      </c>
      <c r="B84" s="31" t="s">
        <v>164</v>
      </c>
      <c r="C84" s="24" t="s">
        <v>112</v>
      </c>
      <c r="D84" s="27">
        <v>281.31554355102452</v>
      </c>
      <c r="E84" s="27"/>
      <c r="F84" s="71">
        <v>6.0165517241379316</v>
      </c>
      <c r="G84" s="27">
        <v>1692.5495185787161</v>
      </c>
      <c r="H84" s="27" t="s">
        <v>112</v>
      </c>
      <c r="I84" s="27">
        <v>9.6085100638717407</v>
      </c>
    </row>
    <row r="85" spans="1:15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1412.643912845582</v>
      </c>
      <c r="I85" s="91" t="s">
        <v>112</v>
      </c>
      <c r="L85" s="63">
        <f>SUM(G86:G91)</f>
        <v>1412.643912845582</v>
      </c>
      <c r="N85" s="219">
        <v>104.38731288405391</v>
      </c>
    </row>
    <row r="86" spans="1:15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5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567.92664048854317</v>
      </c>
      <c r="H87" s="27" t="s">
        <v>112</v>
      </c>
      <c r="I87" s="27">
        <v>3.2240881467724378</v>
      </c>
    </row>
    <row r="88" spans="1:15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627.61372747543703</v>
      </c>
      <c r="H88" s="27" t="s">
        <v>112</v>
      </c>
      <c r="I88" s="27">
        <v>3.5629284404841073</v>
      </c>
    </row>
    <row r="89" spans="1:15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217.10354488160169</v>
      </c>
      <c r="H89" s="27" t="s">
        <v>112</v>
      </c>
      <c r="I89" s="27">
        <v>1.232484824224706</v>
      </c>
    </row>
    <row r="90" spans="1:15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5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5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326.98904230521913</v>
      </c>
      <c r="H92" s="27" t="s">
        <v>112</v>
      </c>
      <c r="I92" s="27">
        <v>1.8562987193448894</v>
      </c>
      <c r="L92" s="63">
        <f>+G92</f>
        <v>326.98904230521913</v>
      </c>
    </row>
    <row r="93" spans="1:15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5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17615.108974519873</v>
      </c>
      <c r="H94" s="38" t="s">
        <v>112</v>
      </c>
      <c r="I94" s="38">
        <v>100.00000000000001</v>
      </c>
      <c r="K94" s="63"/>
      <c r="L94" s="63">
        <f>SUM(L31:L92)</f>
        <v>17002.978386335202</v>
      </c>
    </row>
    <row r="95" spans="1:15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5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17615.108974519873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1.4679257478766561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2424.3699459054919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16258.07489783617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1.3548395748196809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10">
        <v>104.05962041379331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D55:H72 I55:I73 D74:I80 I81 D82:I85 I86 D87:I89 I90:I91 I93 D92:I92 D31:I54 C3:I3">
    <cfRule type="cellIs" dxfId="22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89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80000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88888.888888888891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10</v>
      </c>
      <c r="H12" s="73" t="s">
        <v>2</v>
      </c>
      <c r="I12" s="61" t="s">
        <v>112</v>
      </c>
    </row>
    <row r="13" spans="1:9" hidden="1" x14ac:dyDescent="0.2">
      <c r="A13" s="10">
        <v>0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4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4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12.4</v>
      </c>
      <c r="H18" s="73" t="s">
        <v>2</v>
      </c>
      <c r="I18" s="25" t="s">
        <v>112</v>
      </c>
    </row>
    <row r="19" spans="1:14" customFormat="1" ht="12.75" x14ac:dyDescent="0.2">
      <c r="A19" s="10">
        <v>1</v>
      </c>
      <c r="B19" s="24" t="s">
        <v>112</v>
      </c>
      <c r="C19" s="21" t="s">
        <v>112</v>
      </c>
      <c r="D19" s="68" t="s">
        <v>112</v>
      </c>
      <c r="E19" s="69" t="s">
        <v>112</v>
      </c>
      <c r="F19" s="69" t="s">
        <v>112</v>
      </c>
      <c r="G19" s="69" t="s">
        <v>112</v>
      </c>
      <c r="H19" s="69" t="s">
        <v>112</v>
      </c>
      <c r="I19" s="68" t="s">
        <v>112</v>
      </c>
    </row>
    <row r="20" spans="1:14" customFormat="1" ht="12.75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4" customFormat="1" ht="12.75" x14ac:dyDescent="0.2">
      <c r="A21" s="10">
        <v>1</v>
      </c>
      <c r="B21" s="24" t="s">
        <v>123</v>
      </c>
      <c r="C21" s="15" t="s">
        <v>112</v>
      </c>
      <c r="D21" s="15" t="s">
        <v>112</v>
      </c>
      <c r="E21" s="14" t="s">
        <v>112</v>
      </c>
      <c r="F21" s="14" t="s">
        <v>112</v>
      </c>
      <c r="G21" s="217">
        <v>25000</v>
      </c>
      <c r="H21" s="14" t="s">
        <v>124</v>
      </c>
      <c r="I21" s="14" t="s">
        <v>112</v>
      </c>
    </row>
    <row r="22" spans="1:14" customFormat="1" ht="12.75" hidden="1" x14ac:dyDescent="0.2">
      <c r="A22" s="10">
        <v>0</v>
      </c>
      <c r="B22" s="24" t="s">
        <v>112</v>
      </c>
      <c r="C22" s="15" t="s">
        <v>112</v>
      </c>
      <c r="D22" s="17" t="s">
        <v>112</v>
      </c>
      <c r="E22" s="14" t="s">
        <v>112</v>
      </c>
      <c r="F22" s="18" t="s">
        <v>112</v>
      </c>
      <c r="G22" s="15" t="s">
        <v>112</v>
      </c>
      <c r="H22" s="14" t="s">
        <v>112</v>
      </c>
      <c r="I22" s="14" t="s">
        <v>112</v>
      </c>
    </row>
    <row r="23" spans="1:14" customFormat="1" ht="12.75" hidden="1" x14ac:dyDescent="0.2">
      <c r="A23" s="10">
        <v>0</v>
      </c>
      <c r="B23" s="24" t="s">
        <v>112</v>
      </c>
      <c r="C23" s="15" t="s">
        <v>112</v>
      </c>
      <c r="D23" s="17" t="s">
        <v>112</v>
      </c>
      <c r="E23" s="14" t="s">
        <v>112</v>
      </c>
      <c r="F23" s="18" t="s">
        <v>112</v>
      </c>
      <c r="G23" s="15" t="s">
        <v>112</v>
      </c>
      <c r="H23" s="14" t="s">
        <v>112</v>
      </c>
      <c r="I23" s="14" t="s">
        <v>112</v>
      </c>
    </row>
    <row r="24" spans="1:14" customFormat="1" ht="14.25" hidden="1" x14ac:dyDescent="0.2">
      <c r="A24" s="10">
        <v>0</v>
      </c>
      <c r="B24" s="24" t="s">
        <v>112</v>
      </c>
      <c r="C24" s="15" t="s">
        <v>112</v>
      </c>
      <c r="D24" s="17" t="s">
        <v>112</v>
      </c>
      <c r="E24" s="19" t="s">
        <v>112</v>
      </c>
      <c r="F24" s="18" t="s">
        <v>112</v>
      </c>
      <c r="G24" s="15" t="s">
        <v>112</v>
      </c>
      <c r="H24" s="14" t="s">
        <v>112</v>
      </c>
      <c r="I24" s="14" t="s">
        <v>112</v>
      </c>
    </row>
    <row r="25" spans="1:14" customFormat="1" ht="12.75" hidden="1" x14ac:dyDescent="0.2">
      <c r="A25" s="10">
        <v>0</v>
      </c>
      <c r="B25" s="24" t="s">
        <v>112</v>
      </c>
      <c r="C25" s="15" t="s">
        <v>112</v>
      </c>
      <c r="D25" s="15" t="s">
        <v>112</v>
      </c>
      <c r="E25" s="14" t="s">
        <v>112</v>
      </c>
      <c r="F25" s="18" t="s">
        <v>112</v>
      </c>
      <c r="G25" s="15" t="s">
        <v>112</v>
      </c>
      <c r="H25" s="14" t="s">
        <v>112</v>
      </c>
      <c r="I25" s="14" t="s">
        <v>112</v>
      </c>
    </row>
    <row r="26" spans="1:14" customFormat="1" ht="12.75" hidden="1" x14ac:dyDescent="0.2">
      <c r="A26" s="10">
        <v>0</v>
      </c>
      <c r="B26" s="24" t="s">
        <v>112</v>
      </c>
      <c r="C26" s="15" t="s">
        <v>112</v>
      </c>
      <c r="D26" s="17" t="s">
        <v>112</v>
      </c>
      <c r="E26" s="14" t="s">
        <v>112</v>
      </c>
      <c r="F26" s="18" t="s">
        <v>112</v>
      </c>
      <c r="G26" s="15" t="s">
        <v>112</v>
      </c>
      <c r="H26" s="14" t="s">
        <v>112</v>
      </c>
      <c r="I26" s="14" t="s">
        <v>112</v>
      </c>
    </row>
    <row r="27" spans="1:14" customFormat="1" ht="12.75" hidden="1" x14ac:dyDescent="0.2">
      <c r="A27" s="10">
        <v>0</v>
      </c>
      <c r="B27" s="24" t="s">
        <v>112</v>
      </c>
      <c r="C27" s="15" t="s">
        <v>112</v>
      </c>
      <c r="D27" s="15" t="s">
        <v>112</v>
      </c>
      <c r="E27" s="14" t="s">
        <v>112</v>
      </c>
      <c r="F27" s="18" t="s">
        <v>112</v>
      </c>
      <c r="G27" s="15" t="s">
        <v>112</v>
      </c>
      <c r="H27" s="14" t="s">
        <v>112</v>
      </c>
      <c r="I27" s="14" t="s">
        <v>112</v>
      </c>
    </row>
    <row r="28" spans="1:14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4" x14ac:dyDescent="0.2">
      <c r="A29" s="10">
        <v>1</v>
      </c>
      <c r="B29" s="146">
        <v>0</v>
      </c>
      <c r="C29" s="38" t="s">
        <v>112</v>
      </c>
      <c r="D29" s="147" t="s">
        <v>125</v>
      </c>
      <c r="E29" s="148"/>
      <c r="F29" s="148" t="s">
        <v>126</v>
      </c>
      <c r="G29" s="148" t="s">
        <v>127</v>
      </c>
      <c r="H29" s="148" t="s">
        <v>112</v>
      </c>
      <c r="I29" s="147" t="s">
        <v>128</v>
      </c>
    </row>
    <row r="30" spans="1:14" x14ac:dyDescent="0.2">
      <c r="A30" s="10">
        <v>1</v>
      </c>
      <c r="B30" s="149" t="s">
        <v>129</v>
      </c>
      <c r="C30" s="42" t="s">
        <v>112</v>
      </c>
      <c r="D30" s="150" t="s">
        <v>3</v>
      </c>
      <c r="E30" s="150"/>
      <c r="F30" s="150" t="s">
        <v>130</v>
      </c>
      <c r="G30" s="150" t="s">
        <v>108</v>
      </c>
      <c r="H30" s="150" t="s">
        <v>112</v>
      </c>
      <c r="I30" s="151" t="s">
        <v>131</v>
      </c>
    </row>
    <row r="31" spans="1:14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/>
      <c r="F31" s="91" t="s">
        <v>112</v>
      </c>
      <c r="G31" s="91" t="s">
        <v>112</v>
      </c>
      <c r="H31" s="91">
        <v>219.93246725698748</v>
      </c>
      <c r="I31" s="27" t="s">
        <v>112</v>
      </c>
      <c r="L31" s="63">
        <f>+H31</f>
        <v>219.93246725698748</v>
      </c>
      <c r="N31" s="219">
        <v>83.376867934535298</v>
      </c>
    </row>
    <row r="32" spans="1:14" customFormat="1" ht="12.75" hidden="1" x14ac:dyDescent="0.2">
      <c r="A32" s="10">
        <v>0</v>
      </c>
      <c r="B32" s="4" t="s">
        <v>274</v>
      </c>
      <c r="C32" s="44" t="s">
        <v>112</v>
      </c>
      <c r="D32" s="1" t="s">
        <v>112</v>
      </c>
      <c r="E32" s="3" t="s">
        <v>112</v>
      </c>
      <c r="F32" s="45" t="s">
        <v>112</v>
      </c>
      <c r="G32" s="14" t="s">
        <v>112</v>
      </c>
      <c r="H32" s="14" t="s">
        <v>112</v>
      </c>
      <c r="I32" s="14" t="s">
        <v>112</v>
      </c>
    </row>
    <row r="33" spans="1:14" x14ac:dyDescent="0.2">
      <c r="A33" s="10">
        <v>1</v>
      </c>
      <c r="B33" s="26" t="s">
        <v>134</v>
      </c>
      <c r="C33" s="27" t="s">
        <v>112</v>
      </c>
      <c r="D33" s="27">
        <v>25000</v>
      </c>
      <c r="E33" s="27"/>
      <c r="F33" s="71">
        <v>8.7972986902794988E-3</v>
      </c>
      <c r="G33" s="27">
        <v>219.93246725698748</v>
      </c>
      <c r="H33" s="27" t="s">
        <v>112</v>
      </c>
      <c r="I33" s="27">
        <v>1.2839945352645215</v>
      </c>
    </row>
    <row r="34" spans="1:14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/>
      <c r="F34" s="93" t="s">
        <v>112</v>
      </c>
      <c r="G34" s="91" t="s">
        <v>112</v>
      </c>
      <c r="H34" s="91">
        <v>2566.7040979910835</v>
      </c>
      <c r="I34" s="27" t="s">
        <v>112</v>
      </c>
      <c r="L34" s="10">
        <f>SUBTOTAL(9,G35:G56)</f>
        <v>2566.7040979910826</v>
      </c>
      <c r="N34" s="219">
        <v>94.180208193310861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25000</v>
      </c>
      <c r="E35" s="27"/>
      <c r="F35" s="71">
        <v>2.6700000000000002E-2</v>
      </c>
      <c r="G35" s="27">
        <v>667.5</v>
      </c>
      <c r="H35" s="27" t="s">
        <v>112</v>
      </c>
      <c r="I35" s="27">
        <v>3.8969523826038839</v>
      </c>
      <c r="M35" s="219">
        <v>81.901840490797568</v>
      </c>
    </row>
    <row r="36" spans="1:14" x14ac:dyDescent="0.2">
      <c r="A36" s="10">
        <v>1</v>
      </c>
      <c r="B36" s="26" t="s">
        <v>136</v>
      </c>
      <c r="C36" s="27" t="s">
        <v>112</v>
      </c>
      <c r="D36" s="27">
        <v>25000</v>
      </c>
      <c r="E36" s="27"/>
      <c r="F36" s="71">
        <v>1.47E-2</v>
      </c>
      <c r="G36" s="27">
        <v>367.5</v>
      </c>
      <c r="H36" s="27" t="s">
        <v>112</v>
      </c>
      <c r="I36" s="27">
        <v>2.1455131095234865</v>
      </c>
      <c r="M36" s="219">
        <v>100</v>
      </c>
    </row>
    <row r="37" spans="1:14" x14ac:dyDescent="0.2">
      <c r="A37" s="10">
        <v>1</v>
      </c>
      <c r="B37" s="26" t="s">
        <v>138</v>
      </c>
      <c r="C37" s="27" t="s">
        <v>112</v>
      </c>
      <c r="D37" s="27">
        <v>2</v>
      </c>
      <c r="E37" s="27"/>
      <c r="F37" s="71">
        <v>4.76</v>
      </c>
      <c r="G37" s="27">
        <v>9.52</v>
      </c>
      <c r="H37" s="27" t="s">
        <v>112</v>
      </c>
      <c r="I37" s="27">
        <v>5.5579006265751268E-2</v>
      </c>
    </row>
    <row r="38" spans="1:14" x14ac:dyDescent="0.2">
      <c r="A38" s="10">
        <v>1</v>
      </c>
      <c r="B38" s="11" t="s">
        <v>139</v>
      </c>
      <c r="C38" s="75" t="s">
        <v>112</v>
      </c>
      <c r="D38" s="27">
        <v>1.3</v>
      </c>
      <c r="E38" s="9" t="s">
        <v>112</v>
      </c>
      <c r="F38" s="28">
        <v>5.76</v>
      </c>
      <c r="G38" s="27">
        <v>7.4879999999999995</v>
      </c>
      <c r="H38" s="24" t="s">
        <v>112</v>
      </c>
      <c r="I38" s="24">
        <v>4.3715924256086711E-2</v>
      </c>
    </row>
    <row r="39" spans="1:14" x14ac:dyDescent="0.2">
      <c r="A39" s="10">
        <v>1</v>
      </c>
      <c r="B39" s="11" t="s">
        <v>204</v>
      </c>
      <c r="C39" s="75" t="s">
        <v>112</v>
      </c>
      <c r="D39" s="27">
        <v>4</v>
      </c>
      <c r="E39" s="9" t="s">
        <v>112</v>
      </c>
      <c r="F39" s="28">
        <v>12.8</v>
      </c>
      <c r="G39" s="27">
        <v>51.2</v>
      </c>
      <c r="H39" s="24" t="s">
        <v>112</v>
      </c>
      <c r="I39" s="24">
        <v>0.2989123026057211</v>
      </c>
    </row>
    <row r="40" spans="1:14" ht="12.75" x14ac:dyDescent="0.2">
      <c r="A40" s="10">
        <v>1</v>
      </c>
      <c r="B40" s="11" t="s">
        <v>141</v>
      </c>
      <c r="C40" s="75" t="s">
        <v>112</v>
      </c>
      <c r="D40" s="27">
        <v>1341.4928774928774</v>
      </c>
      <c r="E40" s="9" t="s">
        <v>112</v>
      </c>
      <c r="F40" s="28">
        <v>0.29077568322248021</v>
      </c>
      <c r="G40" s="27">
        <v>390.07350799108235</v>
      </c>
      <c r="H40" s="24" t="s">
        <v>112</v>
      </c>
      <c r="I40" s="24">
        <v>2.2773002042794062</v>
      </c>
      <c r="L40"/>
    </row>
    <row r="41" spans="1:14" hidden="1" x14ac:dyDescent="0.2">
      <c r="A41" s="10">
        <v>0</v>
      </c>
      <c r="B41" s="26" t="s">
        <v>53</v>
      </c>
      <c r="C41" s="27" t="s">
        <v>112</v>
      </c>
      <c r="D41" s="27">
        <v>140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hidden="1" x14ac:dyDescent="0.2">
      <c r="A42" s="10">
        <v>0</v>
      </c>
      <c r="B42" s="26" t="s">
        <v>12</v>
      </c>
      <c r="C42" s="27" t="s">
        <v>112</v>
      </c>
      <c r="D42" s="27">
        <v>55.039999999999992</v>
      </c>
      <c r="E42" s="27" t="s">
        <v>112</v>
      </c>
      <c r="F42" s="27" t="s">
        <v>112</v>
      </c>
      <c r="G42" s="27" t="s">
        <v>112</v>
      </c>
      <c r="H42" s="27" t="s">
        <v>112</v>
      </c>
      <c r="I42" s="27" t="s">
        <v>112</v>
      </c>
    </row>
    <row r="43" spans="1:14" hidden="1" x14ac:dyDescent="0.2">
      <c r="A43" s="10">
        <v>0</v>
      </c>
      <c r="B43" s="26" t="s">
        <v>54</v>
      </c>
      <c r="C43" s="27" t="s">
        <v>112</v>
      </c>
      <c r="D43" s="27">
        <v>298</v>
      </c>
      <c r="E43" s="27"/>
      <c r="F43" s="27" t="s">
        <v>112</v>
      </c>
      <c r="G43" s="27" t="s">
        <v>112</v>
      </c>
      <c r="H43" s="27" t="s">
        <v>112</v>
      </c>
      <c r="I43" s="27" t="s">
        <v>112</v>
      </c>
    </row>
    <row r="44" spans="1:14" x14ac:dyDescent="0.2">
      <c r="A44" s="10">
        <v>1</v>
      </c>
      <c r="B44" s="26" t="s">
        <v>142</v>
      </c>
      <c r="C44" s="27" t="s">
        <v>112</v>
      </c>
      <c r="D44" s="27" t="s">
        <v>112</v>
      </c>
      <c r="E44" s="27"/>
      <c r="F44" s="71" t="s">
        <v>112</v>
      </c>
      <c r="G44" s="27">
        <v>806.72259000000031</v>
      </c>
      <c r="H44" s="27" t="s">
        <v>112</v>
      </c>
      <c r="I44" s="27">
        <v>4.7097520886904523</v>
      </c>
    </row>
    <row r="45" spans="1:14" hidden="1" x14ac:dyDescent="0.2">
      <c r="A45" s="10">
        <v>0</v>
      </c>
      <c r="B45" s="26" t="s">
        <v>143</v>
      </c>
      <c r="C45" s="27" t="s">
        <v>112</v>
      </c>
      <c r="D45" s="27">
        <v>2</v>
      </c>
      <c r="E45" s="27"/>
      <c r="F45" s="71">
        <v>32.64</v>
      </c>
      <c r="G45" s="27">
        <v>65.28</v>
      </c>
      <c r="H45" s="27" t="s">
        <v>112</v>
      </c>
      <c r="I45" s="27">
        <v>0.38111318582229442</v>
      </c>
    </row>
    <row r="46" spans="1:14" hidden="1" x14ac:dyDescent="0.2">
      <c r="A46" s="10">
        <v>0</v>
      </c>
      <c r="B46" s="26" t="s">
        <v>185</v>
      </c>
      <c r="C46" s="27" t="s">
        <v>112</v>
      </c>
      <c r="D46" s="27">
        <v>8</v>
      </c>
      <c r="E46" s="27"/>
      <c r="F46" s="71">
        <v>15.606000000000002</v>
      </c>
      <c r="G46" s="27">
        <v>124.84800000000001</v>
      </c>
      <c r="H46" s="27" t="s">
        <v>112</v>
      </c>
      <c r="I46" s="27">
        <v>0.72887896788513817</v>
      </c>
    </row>
    <row r="47" spans="1:14" hidden="1" x14ac:dyDescent="0.2">
      <c r="A47" s="10">
        <v>0</v>
      </c>
      <c r="B47" s="26" t="s">
        <v>220</v>
      </c>
      <c r="C47" s="27" t="s">
        <v>112</v>
      </c>
      <c r="D47" s="27">
        <v>0.2</v>
      </c>
      <c r="E47" s="27"/>
      <c r="F47" s="71">
        <v>57.548400000000001</v>
      </c>
      <c r="G47" s="27">
        <v>11.509680000000001</v>
      </c>
      <c r="H47" s="27" t="s">
        <v>112</v>
      </c>
      <c r="I47" s="27">
        <v>6.7195018575293294E-2</v>
      </c>
    </row>
    <row r="48" spans="1:14" hidden="1" x14ac:dyDescent="0.2">
      <c r="A48" s="10">
        <v>0</v>
      </c>
      <c r="B48" s="26" t="s">
        <v>147</v>
      </c>
      <c r="C48" s="27" t="s">
        <v>112</v>
      </c>
      <c r="D48" s="27">
        <v>0.75</v>
      </c>
      <c r="E48" s="27"/>
      <c r="F48" s="71">
        <v>41.401800000000001</v>
      </c>
      <c r="G48" s="27">
        <v>31.051349999999999</v>
      </c>
      <c r="H48" s="27" t="s">
        <v>112</v>
      </c>
      <c r="I48" s="27">
        <v>0.18128184624054997</v>
      </c>
    </row>
    <row r="49" spans="1:14" hidden="1" x14ac:dyDescent="0.2">
      <c r="A49" s="10">
        <v>0</v>
      </c>
      <c r="B49" s="26" t="s">
        <v>146</v>
      </c>
      <c r="C49" s="27" t="s">
        <v>112</v>
      </c>
      <c r="D49" s="27">
        <v>1.5</v>
      </c>
      <c r="E49" s="27"/>
      <c r="F49" s="71">
        <v>26.785200000000003</v>
      </c>
      <c r="G49" s="27">
        <v>40.177800000000005</v>
      </c>
      <c r="H49" s="27" t="s">
        <v>112</v>
      </c>
      <c r="I49" s="27">
        <v>0.23456325608656528</v>
      </c>
    </row>
    <row r="50" spans="1:14" hidden="1" x14ac:dyDescent="0.2">
      <c r="A50" s="10">
        <v>0</v>
      </c>
      <c r="B50" s="26" t="s">
        <v>275</v>
      </c>
      <c r="C50" s="27" t="s">
        <v>112</v>
      </c>
      <c r="D50" s="27">
        <v>0.4</v>
      </c>
      <c r="E50" s="27"/>
      <c r="F50" s="71">
        <v>22.358400000000003</v>
      </c>
      <c r="G50" s="27">
        <v>8.943360000000002</v>
      </c>
      <c r="H50" s="27" t="s">
        <v>112</v>
      </c>
      <c r="I50" s="27">
        <v>5.2212506457654344E-2</v>
      </c>
    </row>
    <row r="51" spans="1:14" hidden="1" x14ac:dyDescent="0.2">
      <c r="A51" s="10">
        <v>0</v>
      </c>
      <c r="B51" s="26" t="s">
        <v>188</v>
      </c>
      <c r="C51" s="27" t="s">
        <v>112</v>
      </c>
      <c r="D51" s="27">
        <v>0.8</v>
      </c>
      <c r="E51" s="27"/>
      <c r="F51" s="71">
        <v>225.828</v>
      </c>
      <c r="G51" s="27">
        <v>180.66240000000002</v>
      </c>
      <c r="H51" s="27" t="s">
        <v>112</v>
      </c>
      <c r="I51" s="27">
        <v>1.0547307417631999</v>
      </c>
      <c r="L51" s="63"/>
    </row>
    <row r="52" spans="1:14" hidden="1" x14ac:dyDescent="0.2">
      <c r="A52" s="10">
        <v>0</v>
      </c>
      <c r="B52" s="26" t="s">
        <v>148</v>
      </c>
      <c r="C52" s="27" t="s">
        <v>112</v>
      </c>
      <c r="D52" s="27">
        <v>3</v>
      </c>
      <c r="E52" s="27"/>
      <c r="F52" s="71">
        <v>64.77</v>
      </c>
      <c r="G52" s="27">
        <v>194.31</v>
      </c>
      <c r="H52" s="27" t="s">
        <v>112</v>
      </c>
      <c r="I52" s="27">
        <v>1.1344072171741733</v>
      </c>
    </row>
    <row r="53" spans="1:14" hidden="1" x14ac:dyDescent="0.2">
      <c r="A53" s="10">
        <v>0</v>
      </c>
      <c r="B53" s="26" t="s">
        <v>149</v>
      </c>
      <c r="C53" s="27" t="s">
        <v>112</v>
      </c>
      <c r="D53" s="27">
        <v>1</v>
      </c>
      <c r="E53" s="27"/>
      <c r="F53" s="71">
        <v>46.716000000000001</v>
      </c>
      <c r="G53" s="27">
        <v>46.716000000000001</v>
      </c>
      <c r="H53" s="27" t="s">
        <v>112</v>
      </c>
      <c r="I53" s="27">
        <v>0.27273412360407945</v>
      </c>
    </row>
    <row r="54" spans="1:14" hidden="1" x14ac:dyDescent="0.2">
      <c r="A54" s="10">
        <v>0</v>
      </c>
      <c r="B54" s="26" t="s">
        <v>150</v>
      </c>
      <c r="C54" s="27" t="s">
        <v>112</v>
      </c>
      <c r="D54" s="70">
        <v>4</v>
      </c>
      <c r="E54" s="27"/>
      <c r="F54" s="71">
        <v>25.806000000000001</v>
      </c>
      <c r="G54" s="27">
        <v>103.224</v>
      </c>
      <c r="H54" s="27" t="s">
        <v>112</v>
      </c>
      <c r="I54" s="27">
        <v>0.60263522508150302</v>
      </c>
    </row>
    <row r="55" spans="1:14" x14ac:dyDescent="0.2">
      <c r="A55" s="10">
        <v>1</v>
      </c>
      <c r="B55" s="11" t="s">
        <v>276</v>
      </c>
      <c r="C55" s="75" t="s">
        <v>112</v>
      </c>
      <c r="D55" s="27">
        <v>2667</v>
      </c>
      <c r="E55" s="9" t="s">
        <v>112</v>
      </c>
      <c r="F55" s="28">
        <v>9.9999999999999992E-2</v>
      </c>
      <c r="G55" s="27">
        <v>266.7</v>
      </c>
      <c r="H55" s="95" t="s">
        <v>112</v>
      </c>
      <c r="I55" s="24">
        <v>1.5570295137684729</v>
      </c>
    </row>
    <row r="56" spans="1:14" x14ac:dyDescent="0.2">
      <c r="A56" s="10">
        <v>1</v>
      </c>
      <c r="B56" s="88" t="s">
        <v>152</v>
      </c>
      <c r="C56" s="167" t="s">
        <v>112</v>
      </c>
      <c r="D56" s="91" t="s">
        <v>112</v>
      </c>
      <c r="E56" s="168" t="s">
        <v>112</v>
      </c>
      <c r="F56" s="169" t="s">
        <v>112</v>
      </c>
      <c r="G56" s="91" t="s">
        <v>112</v>
      </c>
      <c r="H56" s="95">
        <v>6311.9824852623888</v>
      </c>
      <c r="I56" s="95" t="s">
        <v>112</v>
      </c>
      <c r="L56" s="10">
        <f>SUBTOTAL(9,G57:G74)</f>
        <v>6311.9824852623888</v>
      </c>
      <c r="N56" s="219">
        <v>100.62286935689893</v>
      </c>
    </row>
    <row r="57" spans="1:14" x14ac:dyDescent="0.2">
      <c r="A57" s="10">
        <v>1</v>
      </c>
      <c r="B57" s="11" t="s">
        <v>153</v>
      </c>
      <c r="C57" s="75" t="s">
        <v>112</v>
      </c>
      <c r="D57" s="27">
        <v>1.6</v>
      </c>
      <c r="E57" s="9" t="s">
        <v>112</v>
      </c>
      <c r="F57" s="28">
        <v>45</v>
      </c>
      <c r="G57" s="27">
        <v>72</v>
      </c>
      <c r="H57" s="95" t="s">
        <v>112</v>
      </c>
      <c r="I57" s="24">
        <v>0.42034542553929533</v>
      </c>
    </row>
    <row r="58" spans="1:14" x14ac:dyDescent="0.2">
      <c r="A58" s="10">
        <v>1</v>
      </c>
      <c r="B58" s="11" t="s">
        <v>154</v>
      </c>
      <c r="C58" s="75" t="s">
        <v>112</v>
      </c>
      <c r="D58" s="27">
        <v>801</v>
      </c>
      <c r="E58" s="9" t="s">
        <v>112</v>
      </c>
      <c r="F58" s="28">
        <v>0.2</v>
      </c>
      <c r="G58" s="27">
        <v>160.20000000000002</v>
      </c>
      <c r="H58" s="24" t="s">
        <v>112</v>
      </c>
      <c r="I58" s="24">
        <v>0.93526857182493228</v>
      </c>
    </row>
    <row r="59" spans="1:14" customFormat="1" ht="12.75" x14ac:dyDescent="0.2">
      <c r="A59" s="10">
        <v>1</v>
      </c>
      <c r="B59" s="4" t="s">
        <v>155</v>
      </c>
      <c r="C59" s="44" t="s">
        <v>112</v>
      </c>
      <c r="D59" s="27">
        <v>1200000</v>
      </c>
      <c r="E59" s="9" t="s">
        <v>112</v>
      </c>
      <c r="F59" s="154">
        <v>2.5000000000000001E-4</v>
      </c>
      <c r="G59" s="27">
        <v>300</v>
      </c>
      <c r="H59" s="14" t="s">
        <v>112</v>
      </c>
      <c r="I59" s="14">
        <v>1.7514392730803974</v>
      </c>
      <c r="M59" s="219">
        <v>100</v>
      </c>
    </row>
    <row r="60" spans="1:14" customFormat="1" ht="12.75" x14ac:dyDescent="0.2">
      <c r="A60" s="10">
        <v>1</v>
      </c>
      <c r="B60" s="4" t="s">
        <v>156</v>
      </c>
      <c r="C60" s="44" t="s">
        <v>112</v>
      </c>
      <c r="D60" s="27">
        <v>80000</v>
      </c>
      <c r="E60" s="9" t="s">
        <v>112</v>
      </c>
      <c r="F60" s="28">
        <v>0.03</v>
      </c>
      <c r="G60" s="27">
        <v>2400</v>
      </c>
      <c r="H60" s="3" t="s">
        <v>112</v>
      </c>
      <c r="I60" s="14">
        <v>14.011514184643179</v>
      </c>
      <c r="M60" s="219">
        <v>100</v>
      </c>
    </row>
    <row r="61" spans="1:14" customFormat="1" ht="12.75" x14ac:dyDescent="0.2">
      <c r="A61" s="10">
        <v>1</v>
      </c>
      <c r="B61" s="4" t="s">
        <v>157</v>
      </c>
      <c r="C61" s="44" t="s">
        <v>112</v>
      </c>
      <c r="D61" s="27">
        <v>475</v>
      </c>
      <c r="E61" s="9" t="s">
        <v>112</v>
      </c>
      <c r="F61" s="28">
        <v>4.6262068965517242</v>
      </c>
      <c r="G61" s="27">
        <v>2197.4482758620688</v>
      </c>
      <c r="H61" s="3" t="s">
        <v>112</v>
      </c>
      <c r="I61" s="14">
        <v>12.828990703025447</v>
      </c>
      <c r="M61" s="219">
        <v>101.79960289858737</v>
      </c>
    </row>
    <row r="62" spans="1:14" customFormat="1" ht="12.75" hidden="1" x14ac:dyDescent="0.2">
      <c r="A62" s="10">
        <v>0</v>
      </c>
      <c r="B62" s="4">
        <v>0</v>
      </c>
      <c r="C62" s="44" t="s">
        <v>112</v>
      </c>
      <c r="D62" s="27" t="s">
        <v>112</v>
      </c>
      <c r="E62" s="9" t="s">
        <v>112</v>
      </c>
      <c r="F62" s="196" t="s">
        <v>112</v>
      </c>
      <c r="G62" s="27" t="s">
        <v>112</v>
      </c>
      <c r="H62" s="3" t="s">
        <v>112</v>
      </c>
      <c r="I62" s="14" t="s">
        <v>112</v>
      </c>
    </row>
    <row r="63" spans="1:14" customFormat="1" ht="12.75" hidden="1" x14ac:dyDescent="0.2">
      <c r="A63" s="10">
        <v>0</v>
      </c>
      <c r="B63" s="4">
        <v>0</v>
      </c>
      <c r="C63" s="44" t="s">
        <v>112</v>
      </c>
      <c r="D63" s="27" t="s">
        <v>112</v>
      </c>
      <c r="E63" s="9" t="s">
        <v>112</v>
      </c>
      <c r="F63" s="173" t="s">
        <v>112</v>
      </c>
      <c r="G63" s="27" t="s">
        <v>112</v>
      </c>
      <c r="H63" s="3" t="s">
        <v>112</v>
      </c>
      <c r="I63" s="14" t="s">
        <v>112</v>
      </c>
    </row>
    <row r="64" spans="1:14" customFormat="1" ht="12.75" hidden="1" x14ac:dyDescent="0.2">
      <c r="A64" s="10">
        <v>0</v>
      </c>
      <c r="B64" s="4">
        <v>0</v>
      </c>
      <c r="C64" s="44" t="s">
        <v>112</v>
      </c>
      <c r="D64" s="27" t="s">
        <v>112</v>
      </c>
      <c r="E64" s="9" t="s">
        <v>112</v>
      </c>
      <c r="F64" s="173" t="s">
        <v>112</v>
      </c>
      <c r="G64" s="27" t="s">
        <v>112</v>
      </c>
      <c r="H64" s="3" t="s">
        <v>112</v>
      </c>
      <c r="I64" s="14" t="s">
        <v>112</v>
      </c>
    </row>
    <row r="65" spans="1:14" customFormat="1" ht="12.75" hidden="1" x14ac:dyDescent="0.2">
      <c r="A65" s="10">
        <v>0</v>
      </c>
      <c r="B65" s="4">
        <v>0</v>
      </c>
      <c r="C65" s="44" t="s">
        <v>112</v>
      </c>
      <c r="D65" s="27" t="s">
        <v>112</v>
      </c>
      <c r="E65" s="9" t="s">
        <v>112</v>
      </c>
      <c r="F65" s="173" t="s">
        <v>112</v>
      </c>
      <c r="G65" s="27" t="s">
        <v>112</v>
      </c>
      <c r="H65" s="3" t="s">
        <v>112</v>
      </c>
      <c r="I65" s="14" t="s">
        <v>112</v>
      </c>
    </row>
    <row r="66" spans="1:14" customFormat="1" ht="12.75" hidden="1" x14ac:dyDescent="0.2">
      <c r="A66" s="10">
        <v>0</v>
      </c>
      <c r="B66" s="4">
        <v>0</v>
      </c>
      <c r="C66" s="44" t="s">
        <v>112</v>
      </c>
      <c r="D66" s="27" t="s">
        <v>112</v>
      </c>
      <c r="E66" s="9" t="s">
        <v>112</v>
      </c>
      <c r="F66" s="173" t="s">
        <v>112</v>
      </c>
      <c r="G66" s="27" t="s">
        <v>112</v>
      </c>
      <c r="H66" s="3" t="s">
        <v>112</v>
      </c>
      <c r="I66" s="14" t="s">
        <v>112</v>
      </c>
    </row>
    <row r="67" spans="1:14" customFormat="1" ht="12.75" hidden="1" x14ac:dyDescent="0.2">
      <c r="A67" s="10">
        <v>0</v>
      </c>
      <c r="B67" s="4">
        <v>0</v>
      </c>
      <c r="C67" s="44" t="s">
        <v>112</v>
      </c>
      <c r="D67" s="27" t="s">
        <v>112</v>
      </c>
      <c r="E67" s="9" t="s">
        <v>112</v>
      </c>
      <c r="F67" s="173" t="s">
        <v>112</v>
      </c>
      <c r="G67" s="27" t="s">
        <v>112</v>
      </c>
      <c r="H67" s="3" t="s">
        <v>112</v>
      </c>
      <c r="I67" s="14" t="s">
        <v>112</v>
      </c>
    </row>
    <row r="68" spans="1:14" customFormat="1" ht="12.75" hidden="1" x14ac:dyDescent="0.2">
      <c r="A68" s="10">
        <v>0</v>
      </c>
      <c r="B68" s="4">
        <v>0</v>
      </c>
      <c r="C68" s="44" t="s">
        <v>112</v>
      </c>
      <c r="D68" s="27" t="s">
        <v>112</v>
      </c>
      <c r="E68" s="9" t="s">
        <v>112</v>
      </c>
      <c r="F68" s="173" t="s">
        <v>112</v>
      </c>
      <c r="G68" s="27" t="s">
        <v>112</v>
      </c>
      <c r="H68" s="3" t="s">
        <v>112</v>
      </c>
      <c r="I68" s="14" t="s">
        <v>112</v>
      </c>
    </row>
    <row r="69" spans="1:14" customFormat="1" ht="12.75" hidden="1" x14ac:dyDescent="0.2">
      <c r="A69" s="10">
        <v>0</v>
      </c>
      <c r="B69" s="4">
        <v>0</v>
      </c>
      <c r="C69" s="44" t="s">
        <v>112</v>
      </c>
      <c r="D69" s="27" t="s">
        <v>112</v>
      </c>
      <c r="E69" s="9" t="s">
        <v>112</v>
      </c>
      <c r="F69" s="173" t="s">
        <v>112</v>
      </c>
      <c r="G69" s="27" t="s">
        <v>112</v>
      </c>
      <c r="H69" s="3" t="s">
        <v>112</v>
      </c>
      <c r="I69" s="14" t="s">
        <v>112</v>
      </c>
    </row>
    <row r="70" spans="1:14" customFormat="1" ht="12.75" hidden="1" x14ac:dyDescent="0.2">
      <c r="A70" s="10">
        <v>0</v>
      </c>
      <c r="B70" s="4">
        <v>0</v>
      </c>
      <c r="C70" s="44" t="s">
        <v>112</v>
      </c>
      <c r="D70" s="27" t="s">
        <v>112</v>
      </c>
      <c r="E70" s="9" t="s">
        <v>112</v>
      </c>
      <c r="F70" s="173" t="s">
        <v>112</v>
      </c>
      <c r="G70" s="27" t="s">
        <v>112</v>
      </c>
      <c r="H70" s="3" t="s">
        <v>112</v>
      </c>
      <c r="I70" s="14" t="s">
        <v>112</v>
      </c>
    </row>
    <row r="71" spans="1:14" customFormat="1" ht="12.75" hidden="1" x14ac:dyDescent="0.2">
      <c r="A71" s="10">
        <v>0</v>
      </c>
      <c r="B71" s="4">
        <v>0</v>
      </c>
      <c r="C71" s="44" t="s">
        <v>112</v>
      </c>
      <c r="D71" s="27" t="s">
        <v>112</v>
      </c>
      <c r="E71" s="9" t="s">
        <v>112</v>
      </c>
      <c r="F71" s="173" t="s">
        <v>112</v>
      </c>
      <c r="G71" s="27" t="s">
        <v>112</v>
      </c>
      <c r="H71" s="3" t="s">
        <v>112</v>
      </c>
      <c r="I71" s="14" t="s">
        <v>112</v>
      </c>
    </row>
    <row r="72" spans="1:14" customFormat="1" ht="12.75" hidden="1" x14ac:dyDescent="0.2">
      <c r="A72" s="10">
        <v>0</v>
      </c>
      <c r="B72" s="4">
        <v>0</v>
      </c>
      <c r="C72" s="44" t="s">
        <v>112</v>
      </c>
      <c r="D72" s="27" t="s">
        <v>112</v>
      </c>
      <c r="E72" s="9" t="s">
        <v>112</v>
      </c>
      <c r="F72" s="173" t="s">
        <v>112</v>
      </c>
      <c r="G72" s="27" t="s">
        <v>112</v>
      </c>
      <c r="H72" s="3" t="s">
        <v>112</v>
      </c>
      <c r="I72" s="1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9" t="s">
        <v>112</v>
      </c>
      <c r="F73" s="28" t="s">
        <v>112</v>
      </c>
      <c r="G73" s="27">
        <v>1116</v>
      </c>
      <c r="H73" s="24" t="s">
        <v>112</v>
      </c>
      <c r="I73" s="24">
        <v>6.5153540958590774</v>
      </c>
      <c r="M73" s="219">
        <v>100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9"/>
      <c r="F74" s="28" t="s">
        <v>112</v>
      </c>
      <c r="G74" s="27">
        <v>66.33420940032002</v>
      </c>
      <c r="H74" s="27" t="s">
        <v>112</v>
      </c>
      <c r="I74" s="27">
        <v>0.3872677983081978</v>
      </c>
    </row>
    <row r="75" spans="1:14" x14ac:dyDescent="0.2">
      <c r="A75" s="10">
        <v>1</v>
      </c>
      <c r="B75" s="103" t="s">
        <v>160</v>
      </c>
      <c r="C75" s="104" t="s">
        <v>112</v>
      </c>
      <c r="D75" s="91" t="s">
        <v>112</v>
      </c>
      <c r="E75" s="92"/>
      <c r="F75" s="93" t="s">
        <v>112</v>
      </c>
      <c r="G75" s="91" t="s">
        <v>112</v>
      </c>
      <c r="H75" s="91">
        <v>2777.814464</v>
      </c>
      <c r="I75" s="27" t="s">
        <v>112</v>
      </c>
      <c r="L75" s="63">
        <f>SUM(G76:G80)</f>
        <v>2777.814464</v>
      </c>
      <c r="N75" s="219">
        <v>100.34151858862286</v>
      </c>
    </row>
    <row r="76" spans="1:14" hidden="1" x14ac:dyDescent="0.2">
      <c r="A76" s="10">
        <v>0</v>
      </c>
      <c r="B76" s="26">
        <v>0</v>
      </c>
      <c r="C76" s="24" t="s">
        <v>112</v>
      </c>
      <c r="D76" s="27" t="s">
        <v>112</v>
      </c>
      <c r="E76" s="27" t="s">
        <v>112</v>
      </c>
      <c r="F76" s="27" t="s">
        <v>112</v>
      </c>
      <c r="G76" s="27" t="s">
        <v>112</v>
      </c>
      <c r="H76" s="27" t="s">
        <v>112</v>
      </c>
      <c r="I76" s="27" t="s">
        <v>112</v>
      </c>
    </row>
    <row r="77" spans="1:14" x14ac:dyDescent="0.2">
      <c r="A77" s="10">
        <v>1</v>
      </c>
      <c r="B77" s="26" t="s">
        <v>196</v>
      </c>
      <c r="C77" s="24" t="s">
        <v>112</v>
      </c>
      <c r="D77" s="27">
        <v>267</v>
      </c>
      <c r="E77" s="27"/>
      <c r="F77" s="71" t="s">
        <v>112</v>
      </c>
      <c r="G77" s="27">
        <v>2225</v>
      </c>
      <c r="H77" s="27" t="s">
        <v>112</v>
      </c>
      <c r="I77" s="27">
        <v>12.989841275346278</v>
      </c>
    </row>
    <row r="78" spans="1:14" x14ac:dyDescent="0.2">
      <c r="A78" s="10">
        <v>1</v>
      </c>
      <c r="B78" s="26" t="s">
        <v>161</v>
      </c>
      <c r="C78" s="24" t="s">
        <v>112</v>
      </c>
      <c r="D78" s="27">
        <v>0.8</v>
      </c>
      <c r="E78" s="27"/>
      <c r="F78" s="71" t="s">
        <v>112</v>
      </c>
      <c r="G78" s="27">
        <v>552.81446400000004</v>
      </c>
      <c r="H78" s="27" t="s">
        <v>112</v>
      </c>
      <c r="I78" s="27">
        <v>3.2274032099216319</v>
      </c>
    </row>
    <row r="79" spans="1:14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4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4" customFormat="1" ht="12.75" hidden="1" x14ac:dyDescent="0.2">
      <c r="A81" s="10">
        <v>0</v>
      </c>
      <c r="B81" s="4">
        <v>0</v>
      </c>
      <c r="C81" s="3" t="s">
        <v>112</v>
      </c>
      <c r="D81" s="16" t="s">
        <v>112</v>
      </c>
      <c r="E81" s="48" t="s">
        <v>112</v>
      </c>
      <c r="F81" s="44" t="s">
        <v>112</v>
      </c>
      <c r="G81" s="49" t="s">
        <v>112</v>
      </c>
      <c r="H81" s="3" t="s">
        <v>112</v>
      </c>
      <c r="I81" s="1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3424.8314338905348</v>
      </c>
      <c r="I82" s="27" t="s">
        <v>112</v>
      </c>
      <c r="L82" s="63">
        <f>SUM(G83:G84)</f>
        <v>3424.8314338905348</v>
      </c>
      <c r="N82" s="219">
        <v>101.52621227143088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114.78869388556878</v>
      </c>
      <c r="E83" s="27"/>
      <c r="F83" s="71">
        <v>20.134720544147509</v>
      </c>
      <c r="G83" s="27">
        <v>2311.238273013621</v>
      </c>
      <c r="H83" s="27" t="s">
        <v>112</v>
      </c>
      <c r="I83" s="27">
        <v>13.493311602675229</v>
      </c>
      <c r="M83" s="219">
        <v>101.00128952125577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185.0882718101243</v>
      </c>
      <c r="E84" s="27"/>
      <c r="F84" s="71">
        <v>6.0165517241379316</v>
      </c>
      <c r="G84" s="27">
        <v>1113.5931608769135</v>
      </c>
      <c r="H84" s="27" t="s">
        <v>112</v>
      </c>
      <c r="I84" s="27">
        <v>6.5013026539785441</v>
      </c>
      <c r="K84" s="63"/>
      <c r="M84" s="219">
        <v>102.63328170035886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1028.5717977585623</v>
      </c>
      <c r="I85" s="27" t="s">
        <v>112</v>
      </c>
      <c r="L85" s="63">
        <f>SUM(G87:G91)</f>
        <v>1028.5717977585623</v>
      </c>
      <c r="N85" s="219">
        <v>105.63415207038855</v>
      </c>
    </row>
    <row r="86" spans="1:14" customFormat="1" ht="12.75" hidden="1" x14ac:dyDescent="0.2">
      <c r="A86" s="10">
        <v>0</v>
      </c>
      <c r="B86" s="5" t="s">
        <v>166</v>
      </c>
      <c r="C86" s="3" t="s">
        <v>112</v>
      </c>
      <c r="D86" s="47" t="s">
        <v>112</v>
      </c>
      <c r="E86" s="48" t="s">
        <v>112</v>
      </c>
      <c r="F86" s="50" t="s">
        <v>112</v>
      </c>
      <c r="G86" s="2" t="s">
        <v>112</v>
      </c>
      <c r="H86" s="3" t="s">
        <v>112</v>
      </c>
      <c r="I86" s="1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383.78631082351285</v>
      </c>
      <c r="H87" s="27" t="s">
        <v>112</v>
      </c>
      <c r="I87" s="27">
        <v>2.2405947241564692</v>
      </c>
      <c r="M87" s="219">
        <v>103.56934233013762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412.93111186253867</v>
      </c>
      <c r="H88" s="27" t="s">
        <v>112</v>
      </c>
      <c r="I88" s="27">
        <v>2.4107458879760162</v>
      </c>
      <c r="M88" s="219">
        <v>106.60725282927439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231.85437507251061</v>
      </c>
      <c r="H89" s="27" t="s">
        <v>112</v>
      </c>
      <c r="I89" s="27">
        <v>1.3535961937916925</v>
      </c>
      <c r="M89" s="219">
        <v>107.43300518627017</v>
      </c>
    </row>
    <row r="90" spans="1:14" customFormat="1" ht="12.75" hidden="1" x14ac:dyDescent="0.2">
      <c r="A90" s="10">
        <v>0</v>
      </c>
      <c r="B90" s="4">
        <v>0</v>
      </c>
      <c r="C90" s="3" t="s">
        <v>112</v>
      </c>
      <c r="D90" s="3" t="s">
        <v>112</v>
      </c>
      <c r="E90" s="48" t="s">
        <v>112</v>
      </c>
      <c r="F90" s="44" t="s">
        <v>112</v>
      </c>
      <c r="G90" s="15" t="s">
        <v>112</v>
      </c>
      <c r="H90" s="16" t="s">
        <v>112</v>
      </c>
      <c r="I90" s="14" t="s">
        <v>112</v>
      </c>
    </row>
    <row r="91" spans="1:14" customFormat="1" ht="12.75" hidden="1" x14ac:dyDescent="0.2">
      <c r="A91" s="10">
        <v>0</v>
      </c>
      <c r="B91" s="5" t="s">
        <v>170</v>
      </c>
      <c r="C91" s="3" t="s">
        <v>112</v>
      </c>
      <c r="D91" s="51" t="s">
        <v>112</v>
      </c>
      <c r="E91" s="48" t="s">
        <v>112</v>
      </c>
      <c r="F91" s="44" t="s">
        <v>112</v>
      </c>
      <c r="G91" s="52" t="s">
        <v>112</v>
      </c>
      <c r="H91" s="3" t="s">
        <v>112</v>
      </c>
      <c r="I91" s="1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798.93298117251811</v>
      </c>
      <c r="H92" s="27" t="s">
        <v>112</v>
      </c>
      <c r="I92" s="27">
        <v>4.6642753326158326</v>
      </c>
      <c r="L92" s="63">
        <f>+G92</f>
        <v>798.93298117251811</v>
      </c>
      <c r="M92" s="219">
        <v>99.386218654260034</v>
      </c>
    </row>
    <row r="93" spans="1:14" customFormat="1" ht="12.75" hidden="1" x14ac:dyDescent="0.2">
      <c r="A93" s="10">
        <v>0</v>
      </c>
      <c r="B93" s="3">
        <v>0</v>
      </c>
      <c r="C93" s="3" t="s">
        <v>112</v>
      </c>
      <c r="D93" s="3" t="s">
        <v>112</v>
      </c>
      <c r="E93" s="48" t="s">
        <v>112</v>
      </c>
      <c r="F93" s="44" t="s">
        <v>112</v>
      </c>
      <c r="G93" s="15" t="s">
        <v>112</v>
      </c>
      <c r="H93" s="14" t="s">
        <v>112</v>
      </c>
      <c r="I93" s="1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17128.769727332074</v>
      </c>
      <c r="H94" s="38" t="s">
        <v>112</v>
      </c>
      <c r="I94" s="38">
        <v>100</v>
      </c>
      <c r="K94" s="63"/>
      <c r="L94" s="63">
        <f>SUM(L31:L92)</f>
        <v>17128.769727332074</v>
      </c>
      <c r="M94" s="219"/>
    </row>
    <row r="95" spans="1:14" customFormat="1" ht="12.75" hidden="1" x14ac:dyDescent="0.2">
      <c r="A95" s="10">
        <v>0</v>
      </c>
      <c r="B95" s="5" t="s">
        <v>49</v>
      </c>
      <c r="C95" s="3" t="s">
        <v>112</v>
      </c>
      <c r="D95" s="3" t="s">
        <v>112</v>
      </c>
      <c r="E95" s="48" t="s">
        <v>112</v>
      </c>
      <c r="F95" s="44" t="s">
        <v>112</v>
      </c>
      <c r="G95" s="15" t="s">
        <v>112</v>
      </c>
      <c r="H95" s="14" t="s">
        <v>112</v>
      </c>
      <c r="I95" s="3" t="s">
        <v>112</v>
      </c>
    </row>
    <row r="96" spans="1:14" customFormat="1" ht="12.75" hidden="1" x14ac:dyDescent="0.2">
      <c r="A96" s="10">
        <v>0</v>
      </c>
      <c r="B96" s="47">
        <v>0</v>
      </c>
      <c r="C96" s="3" t="s">
        <v>112</v>
      </c>
      <c r="D96" s="47" t="s">
        <v>112</v>
      </c>
      <c r="E96" s="48" t="s">
        <v>112</v>
      </c>
      <c r="F96" s="48" t="s">
        <v>112</v>
      </c>
      <c r="G96" s="53" t="s">
        <v>112</v>
      </c>
      <c r="H96" s="14" t="s">
        <v>112</v>
      </c>
      <c r="I96" s="3" t="s">
        <v>112</v>
      </c>
    </row>
    <row r="97" spans="1:12" customFormat="1" ht="12.75" hidden="1" x14ac:dyDescent="0.2">
      <c r="A97" s="10">
        <v>0</v>
      </c>
      <c r="B97" s="47">
        <v>0</v>
      </c>
      <c r="C97" s="3" t="s">
        <v>112</v>
      </c>
      <c r="D97" s="47" t="s">
        <v>112</v>
      </c>
      <c r="E97" s="48" t="s">
        <v>112</v>
      </c>
      <c r="F97" s="48" t="s">
        <v>112</v>
      </c>
      <c r="G97" s="53" t="s">
        <v>112</v>
      </c>
      <c r="H97" s="3" t="s">
        <v>112</v>
      </c>
      <c r="I97" s="3" t="s">
        <v>112</v>
      </c>
    </row>
    <row r="98" spans="1:12" customFormat="1" ht="12.75" hidden="1" x14ac:dyDescent="0.2">
      <c r="A98" s="10">
        <v>0</v>
      </c>
      <c r="B98" s="47">
        <v>0</v>
      </c>
      <c r="C98" s="3" t="s">
        <v>112</v>
      </c>
      <c r="D98" s="47" t="s">
        <v>112</v>
      </c>
      <c r="E98" s="48" t="s">
        <v>112</v>
      </c>
      <c r="F98" s="48" t="s">
        <v>112</v>
      </c>
      <c r="G98" s="53" t="s">
        <v>112</v>
      </c>
      <c r="H98" s="3" t="s">
        <v>112</v>
      </c>
      <c r="I98" s="3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17128.769727332074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0.21410962159165092</v>
      </c>
      <c r="G100" s="35" t="s">
        <v>112</v>
      </c>
      <c r="H100" s="59" t="s">
        <v>112</v>
      </c>
      <c r="I100" s="59" t="s">
        <v>112</v>
      </c>
    </row>
    <row r="101" spans="1:12" customFormat="1" ht="12.75" hidden="1" x14ac:dyDescent="0.2">
      <c r="A101" s="10">
        <v>0</v>
      </c>
      <c r="B101" s="5">
        <v>0</v>
      </c>
      <c r="C101" s="3" t="s">
        <v>112</v>
      </c>
      <c r="D101" s="16" t="s">
        <v>112</v>
      </c>
      <c r="E101" s="16" t="s">
        <v>112</v>
      </c>
      <c r="F101" s="15" t="s">
        <v>112</v>
      </c>
      <c r="G101" s="20" t="s">
        <v>112</v>
      </c>
      <c r="H101" s="3" t="s">
        <v>112</v>
      </c>
      <c r="I101" s="3" t="s">
        <v>112</v>
      </c>
    </row>
    <row r="102" spans="1:12" customFormat="1" ht="12.75" hidden="1" x14ac:dyDescent="0.2">
      <c r="A102" s="10">
        <v>0</v>
      </c>
      <c r="B102" s="5">
        <v>0</v>
      </c>
      <c r="C102" s="54" t="s">
        <v>112</v>
      </c>
      <c r="D102" s="21" t="s">
        <v>112</v>
      </c>
      <c r="E102" s="21" t="s">
        <v>112</v>
      </c>
      <c r="F102" s="21" t="s">
        <v>112</v>
      </c>
      <c r="G102" s="22" t="s">
        <v>112</v>
      </c>
      <c r="H102" s="3" t="s">
        <v>112</v>
      </c>
      <c r="I102" s="3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2311.238273013621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customFormat="1" ht="12.75" x14ac:dyDescent="0.2">
      <c r="A107" s="10">
        <v>1</v>
      </c>
      <c r="B107" s="4" t="s">
        <v>176</v>
      </c>
      <c r="C107" s="3" t="s">
        <v>112</v>
      </c>
      <c r="D107" s="47">
        <v>1</v>
      </c>
      <c r="E107" s="48" t="s">
        <v>112</v>
      </c>
      <c r="F107" s="16">
        <v>170.99</v>
      </c>
      <c r="G107" s="16">
        <v>170.99</v>
      </c>
      <c r="H107" s="3" t="s">
        <v>112</v>
      </c>
      <c r="I107" s="3" t="s">
        <v>112</v>
      </c>
    </row>
    <row r="108" spans="1:12" customFormat="1" ht="12.75" x14ac:dyDescent="0.2">
      <c r="A108" s="10">
        <v>1</v>
      </c>
      <c r="B108" s="4" t="s">
        <v>177</v>
      </c>
      <c r="C108" s="3" t="s">
        <v>112</v>
      </c>
      <c r="D108" s="47">
        <v>1</v>
      </c>
      <c r="E108" s="48" t="s">
        <v>112</v>
      </c>
      <c r="F108" s="273">
        <v>0.57899999999999996</v>
      </c>
      <c r="G108" s="16">
        <v>99.003209999999996</v>
      </c>
      <c r="H108" s="14" t="s">
        <v>112</v>
      </c>
      <c r="I108" s="3" t="s">
        <v>112</v>
      </c>
    </row>
    <row r="109" spans="1:12" customFormat="1" ht="12.75" x14ac:dyDescent="0.2">
      <c r="A109" s="10">
        <v>1</v>
      </c>
      <c r="B109" s="4" t="s">
        <v>178</v>
      </c>
      <c r="C109" s="3" t="s">
        <v>112</v>
      </c>
      <c r="D109" s="47">
        <v>1</v>
      </c>
      <c r="E109" s="48" t="s">
        <v>112</v>
      </c>
      <c r="F109" s="16">
        <v>1032.6500000000001</v>
      </c>
      <c r="G109" s="16">
        <v>1032.6500000000001</v>
      </c>
      <c r="H109" s="14" t="s">
        <v>112</v>
      </c>
      <c r="I109" s="3" t="s">
        <v>112</v>
      </c>
    </row>
    <row r="110" spans="1:12" customFormat="1" ht="12.75" hidden="1" x14ac:dyDescent="0.2">
      <c r="A110" s="10">
        <v>0</v>
      </c>
      <c r="B110" s="4" t="e">
        <v>#N/A</v>
      </c>
      <c r="C110" s="3" t="s">
        <v>112</v>
      </c>
      <c r="D110" s="47" t="s">
        <v>112</v>
      </c>
      <c r="E110" s="48" t="s">
        <v>112</v>
      </c>
      <c r="F110" s="48" t="s">
        <v>112</v>
      </c>
      <c r="G110" s="53" t="s">
        <v>112</v>
      </c>
      <c r="H110" s="3" t="s">
        <v>112</v>
      </c>
      <c r="I110" s="3" t="s">
        <v>112</v>
      </c>
    </row>
    <row r="111" spans="1:12" customFormat="1" ht="12.75" hidden="1" x14ac:dyDescent="0.2">
      <c r="A111" s="10">
        <v>0</v>
      </c>
      <c r="B111" s="55" t="s">
        <v>179</v>
      </c>
      <c r="C111" s="3" t="s">
        <v>112</v>
      </c>
      <c r="D111" s="47" t="s">
        <v>112</v>
      </c>
      <c r="E111" s="48" t="s">
        <v>112</v>
      </c>
      <c r="F111" s="51" t="s">
        <v>112</v>
      </c>
      <c r="G111" s="56" t="s">
        <v>112</v>
      </c>
      <c r="H111" s="14" t="s">
        <v>112</v>
      </c>
      <c r="I111" s="3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15771.73565064837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0.19714669563310463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10">
        <v>101.62787479081432</v>
      </c>
    </row>
    <row r="114" spans="1:14" hidden="1" x14ac:dyDescent="0.2"/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I55:I73 D74:I80 I81 D82:I85 I86 D87:I89 I90:I91 I93 D92:I92 D31:I54 C3:I3 D55:H72 D57:G74">
    <cfRule type="cellIs" dxfId="21" priority="1" stopIfTrue="1" operator="equal">
      <formula>0</formula>
    </cfRule>
  </conditionalFormatting>
  <pageMargins left="0.75" right="0.75" top="1" bottom="1" header="0" footer="0"/>
  <pageSetup paperSize="9" scale="86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88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45000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50000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10</v>
      </c>
      <c r="H12" s="73" t="s">
        <v>2</v>
      </c>
      <c r="I12" s="61" t="s">
        <v>112</v>
      </c>
    </row>
    <row r="13" spans="1:9" hidden="1" x14ac:dyDescent="0.2">
      <c r="A13" s="10">
        <v>0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4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4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12.4</v>
      </c>
      <c r="H18" s="73" t="s">
        <v>2</v>
      </c>
      <c r="I18" s="25" t="s">
        <v>112</v>
      </c>
    </row>
    <row r="19" spans="1:14" customFormat="1" ht="12.75" x14ac:dyDescent="0.2">
      <c r="A19" s="10">
        <v>1</v>
      </c>
      <c r="B19" s="24" t="s">
        <v>112</v>
      </c>
      <c r="C19" s="21" t="s">
        <v>112</v>
      </c>
      <c r="D19" s="68" t="s">
        <v>112</v>
      </c>
      <c r="E19" s="69" t="s">
        <v>112</v>
      </c>
      <c r="F19" s="69" t="s">
        <v>112</v>
      </c>
      <c r="G19" s="69" t="s">
        <v>112</v>
      </c>
      <c r="H19" s="69" t="s">
        <v>112</v>
      </c>
      <c r="I19" s="68" t="s">
        <v>112</v>
      </c>
    </row>
    <row r="20" spans="1:14" customFormat="1" ht="12.75" hidden="1" x14ac:dyDescent="0.2">
      <c r="A20" s="10">
        <v>0</v>
      </c>
      <c r="B20" s="24" t="s">
        <v>122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4" customFormat="1" ht="12.75" x14ac:dyDescent="0.2">
      <c r="A21" s="10">
        <v>1</v>
      </c>
      <c r="B21" s="24" t="s">
        <v>123</v>
      </c>
      <c r="C21" s="15" t="s">
        <v>112</v>
      </c>
      <c r="D21" s="15" t="s">
        <v>112</v>
      </c>
      <c r="E21" s="14" t="s">
        <v>112</v>
      </c>
      <c r="F21" s="14" t="s">
        <v>112</v>
      </c>
      <c r="G21" s="217">
        <v>40000</v>
      </c>
      <c r="H21" s="14" t="s">
        <v>124</v>
      </c>
      <c r="I21" s="14" t="s">
        <v>112</v>
      </c>
    </row>
    <row r="22" spans="1:14" customFormat="1" ht="12.75" hidden="1" x14ac:dyDescent="0.2">
      <c r="A22" s="10">
        <v>0</v>
      </c>
      <c r="B22" s="24" t="s">
        <v>112</v>
      </c>
      <c r="C22" s="15" t="s">
        <v>112</v>
      </c>
      <c r="D22" s="17" t="s">
        <v>112</v>
      </c>
      <c r="E22" s="14" t="s">
        <v>112</v>
      </c>
      <c r="F22" s="18" t="s">
        <v>112</v>
      </c>
      <c r="G22" s="15" t="s">
        <v>112</v>
      </c>
      <c r="H22" s="14" t="s">
        <v>112</v>
      </c>
      <c r="I22" s="14" t="s">
        <v>112</v>
      </c>
    </row>
    <row r="23" spans="1:14" customFormat="1" ht="12.75" hidden="1" x14ac:dyDescent="0.2">
      <c r="A23" s="10">
        <v>0</v>
      </c>
      <c r="B23" s="24" t="s">
        <v>112</v>
      </c>
      <c r="C23" s="15" t="s">
        <v>112</v>
      </c>
      <c r="D23" s="17" t="s">
        <v>112</v>
      </c>
      <c r="E23" s="14" t="s">
        <v>112</v>
      </c>
      <c r="F23" s="18" t="s">
        <v>112</v>
      </c>
      <c r="G23" s="15" t="s">
        <v>112</v>
      </c>
      <c r="H23" s="14" t="s">
        <v>112</v>
      </c>
      <c r="I23" s="14" t="s">
        <v>112</v>
      </c>
    </row>
    <row r="24" spans="1:14" customFormat="1" ht="14.25" hidden="1" x14ac:dyDescent="0.2">
      <c r="A24" s="10">
        <v>0</v>
      </c>
      <c r="B24" s="24" t="s">
        <v>112</v>
      </c>
      <c r="C24" s="15" t="s">
        <v>112</v>
      </c>
      <c r="D24" s="17" t="s">
        <v>112</v>
      </c>
      <c r="E24" s="19" t="s">
        <v>112</v>
      </c>
      <c r="F24" s="18" t="s">
        <v>112</v>
      </c>
      <c r="G24" s="15" t="s">
        <v>112</v>
      </c>
      <c r="H24" s="14" t="s">
        <v>112</v>
      </c>
      <c r="I24" s="14" t="s">
        <v>112</v>
      </c>
    </row>
    <row r="25" spans="1:14" customFormat="1" ht="12.75" hidden="1" x14ac:dyDescent="0.2">
      <c r="A25" s="10">
        <v>0</v>
      </c>
      <c r="B25" s="24" t="s">
        <v>112</v>
      </c>
      <c r="C25" s="15" t="s">
        <v>112</v>
      </c>
      <c r="D25" s="15" t="s">
        <v>112</v>
      </c>
      <c r="E25" s="14" t="s">
        <v>112</v>
      </c>
      <c r="F25" s="18" t="s">
        <v>112</v>
      </c>
      <c r="G25" s="15" t="s">
        <v>112</v>
      </c>
      <c r="H25" s="14" t="s">
        <v>112</v>
      </c>
      <c r="I25" s="14" t="s">
        <v>112</v>
      </c>
    </row>
    <row r="26" spans="1:14" customFormat="1" ht="12.75" hidden="1" x14ac:dyDescent="0.2">
      <c r="A26" s="10">
        <v>0</v>
      </c>
      <c r="B26" s="24" t="s">
        <v>112</v>
      </c>
      <c r="C26" s="15" t="s">
        <v>112</v>
      </c>
      <c r="D26" s="17" t="s">
        <v>112</v>
      </c>
      <c r="E26" s="14" t="s">
        <v>112</v>
      </c>
      <c r="F26" s="18" t="s">
        <v>112</v>
      </c>
      <c r="G26" s="15" t="s">
        <v>112</v>
      </c>
      <c r="H26" s="14" t="s">
        <v>112</v>
      </c>
      <c r="I26" s="14" t="s">
        <v>112</v>
      </c>
    </row>
    <row r="27" spans="1:14" customFormat="1" ht="12.75" hidden="1" x14ac:dyDescent="0.2">
      <c r="A27" s="10">
        <v>0</v>
      </c>
      <c r="B27" s="24" t="s">
        <v>112</v>
      </c>
      <c r="C27" s="15" t="s">
        <v>112</v>
      </c>
      <c r="D27" s="15" t="s">
        <v>112</v>
      </c>
      <c r="E27" s="14" t="s">
        <v>112</v>
      </c>
      <c r="F27" s="18" t="s">
        <v>112</v>
      </c>
      <c r="G27" s="15" t="s">
        <v>112</v>
      </c>
      <c r="H27" s="14" t="s">
        <v>112</v>
      </c>
      <c r="I27" s="14" t="s">
        <v>112</v>
      </c>
    </row>
    <row r="28" spans="1:14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4" x14ac:dyDescent="0.2">
      <c r="A29" s="10">
        <v>1</v>
      </c>
      <c r="B29" s="146">
        <v>0</v>
      </c>
      <c r="C29" s="38" t="s">
        <v>112</v>
      </c>
      <c r="D29" s="147" t="s">
        <v>125</v>
      </c>
      <c r="E29" s="148"/>
      <c r="F29" s="148" t="s">
        <v>126</v>
      </c>
      <c r="G29" s="148" t="s">
        <v>127</v>
      </c>
      <c r="H29" s="148" t="s">
        <v>112</v>
      </c>
      <c r="I29" s="147" t="s">
        <v>128</v>
      </c>
    </row>
    <row r="30" spans="1:14" x14ac:dyDescent="0.2">
      <c r="A30" s="10">
        <v>1</v>
      </c>
      <c r="B30" s="149" t="s">
        <v>129</v>
      </c>
      <c r="C30" s="42" t="s">
        <v>112</v>
      </c>
      <c r="D30" s="150" t="s">
        <v>3</v>
      </c>
      <c r="E30" s="150"/>
      <c r="F30" s="150" t="s">
        <v>130</v>
      </c>
      <c r="G30" s="150" t="s">
        <v>108</v>
      </c>
      <c r="H30" s="150" t="s">
        <v>112</v>
      </c>
      <c r="I30" s="151" t="s">
        <v>131</v>
      </c>
    </row>
    <row r="31" spans="1:14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/>
      <c r="F31" s="91" t="s">
        <v>112</v>
      </c>
      <c r="G31" s="91" t="s">
        <v>112</v>
      </c>
      <c r="H31" s="91">
        <v>175.94597380558997</v>
      </c>
      <c r="I31" s="27" t="s">
        <v>112</v>
      </c>
      <c r="L31" s="63">
        <f>+H31</f>
        <v>175.94597380558997</v>
      </c>
      <c r="N31" s="219">
        <v>83.376867934535284</v>
      </c>
    </row>
    <row r="32" spans="1:14" customFormat="1" ht="12.75" hidden="1" x14ac:dyDescent="0.2">
      <c r="A32" s="10">
        <v>0</v>
      </c>
      <c r="B32" s="4" t="s">
        <v>274</v>
      </c>
      <c r="C32" s="44" t="s">
        <v>112</v>
      </c>
      <c r="D32" s="1" t="s">
        <v>112</v>
      </c>
      <c r="E32" s="3" t="s">
        <v>112</v>
      </c>
      <c r="F32" s="45" t="s">
        <v>112</v>
      </c>
      <c r="G32" s="14" t="s">
        <v>112</v>
      </c>
      <c r="H32" s="14" t="s">
        <v>112</v>
      </c>
      <c r="I32" s="14" t="s">
        <v>112</v>
      </c>
    </row>
    <row r="33" spans="1:14" x14ac:dyDescent="0.2">
      <c r="A33" s="10">
        <v>1</v>
      </c>
      <c r="B33" s="26" t="s">
        <v>134</v>
      </c>
      <c r="C33" s="27" t="s">
        <v>112</v>
      </c>
      <c r="D33" s="27">
        <v>20000</v>
      </c>
      <c r="E33" s="27"/>
      <c r="F33" s="71">
        <v>8.7972986902794988E-3</v>
      </c>
      <c r="G33" s="27">
        <v>175.94597380558997</v>
      </c>
      <c r="H33" s="27" t="s">
        <v>112</v>
      </c>
      <c r="I33" s="27">
        <v>0.9742636704419797</v>
      </c>
    </row>
    <row r="34" spans="1:14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/>
      <c r="F34" s="93" t="s">
        <v>112</v>
      </c>
      <c r="G34" s="91" t="s">
        <v>112</v>
      </c>
      <c r="H34" s="91">
        <v>4402.1391798046889</v>
      </c>
      <c r="I34" s="27" t="s">
        <v>112</v>
      </c>
      <c r="L34" s="10">
        <f>SUBTOTAL(9,G35:G54)</f>
        <v>4402.139179804687</v>
      </c>
      <c r="N34" s="219">
        <v>93.874469873612483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40000</v>
      </c>
      <c r="E35" s="27"/>
      <c r="F35" s="71">
        <v>2.6700000000000002E-2</v>
      </c>
      <c r="G35" s="27">
        <v>1068</v>
      </c>
      <c r="H35" s="27" t="s">
        <v>112</v>
      </c>
      <c r="I35" s="27">
        <v>5.9138244401189946</v>
      </c>
      <c r="M35" s="219">
        <v>81.901840490797568</v>
      </c>
    </row>
    <row r="36" spans="1:14" x14ac:dyDescent="0.2">
      <c r="A36" s="10">
        <v>1</v>
      </c>
      <c r="B36" s="26" t="s">
        <v>136</v>
      </c>
      <c r="C36" s="27" t="s">
        <v>112</v>
      </c>
      <c r="D36" s="27">
        <v>40000</v>
      </c>
      <c r="E36" s="27"/>
      <c r="F36" s="71">
        <v>1.47E-2</v>
      </c>
      <c r="G36" s="27">
        <v>588</v>
      </c>
      <c r="H36" s="27" t="s">
        <v>112</v>
      </c>
      <c r="I36" s="27">
        <v>3.255925815346413</v>
      </c>
      <c r="M36" s="219">
        <v>100</v>
      </c>
    </row>
    <row r="37" spans="1:14" x14ac:dyDescent="0.2">
      <c r="A37" s="10">
        <v>1</v>
      </c>
      <c r="B37" s="26" t="s">
        <v>138</v>
      </c>
      <c r="C37" s="27" t="s">
        <v>112</v>
      </c>
      <c r="D37" s="27">
        <v>2</v>
      </c>
      <c r="E37" s="27"/>
      <c r="F37" s="71">
        <v>4.76</v>
      </c>
      <c r="G37" s="27">
        <v>9.52</v>
      </c>
      <c r="H37" s="27" t="s">
        <v>112</v>
      </c>
      <c r="I37" s="27">
        <v>5.2714989391322881E-2</v>
      </c>
    </row>
    <row r="38" spans="1:14" x14ac:dyDescent="0.2">
      <c r="A38" s="10">
        <v>1</v>
      </c>
      <c r="B38" s="11" t="s">
        <v>139</v>
      </c>
      <c r="C38" s="75" t="s">
        <v>112</v>
      </c>
      <c r="D38" s="27">
        <v>1.3</v>
      </c>
      <c r="E38" s="9" t="s">
        <v>112</v>
      </c>
      <c r="F38" s="28">
        <v>5.76</v>
      </c>
      <c r="G38" s="27">
        <v>7.4879999999999995</v>
      </c>
      <c r="H38" s="24" t="s">
        <v>112</v>
      </c>
      <c r="I38" s="24">
        <v>4.1463218546452275E-2</v>
      </c>
    </row>
    <row r="39" spans="1:14" x14ac:dyDescent="0.2">
      <c r="A39" s="10">
        <v>1</v>
      </c>
      <c r="B39" s="11" t="s">
        <v>204</v>
      </c>
      <c r="C39" s="75" t="s">
        <v>112</v>
      </c>
      <c r="D39" s="27">
        <v>4</v>
      </c>
      <c r="E39" s="9" t="s">
        <v>112</v>
      </c>
      <c r="F39" s="28">
        <v>12.8</v>
      </c>
      <c r="G39" s="27">
        <v>51.2</v>
      </c>
      <c r="H39" s="24" t="s">
        <v>112</v>
      </c>
      <c r="I39" s="24">
        <v>0.28350918664240876</v>
      </c>
    </row>
    <row r="40" spans="1:14" ht="12.75" x14ac:dyDescent="0.2">
      <c r="A40" s="10">
        <v>1</v>
      </c>
      <c r="B40" s="11" t="s">
        <v>141</v>
      </c>
      <c r="C40" s="75" t="s">
        <v>112</v>
      </c>
      <c r="D40" s="27">
        <v>912.29344729344734</v>
      </c>
      <c r="E40" s="9" t="s">
        <v>112</v>
      </c>
      <c r="F40" s="28">
        <v>0.26934572481440644</v>
      </c>
      <c r="G40" s="27">
        <v>245.72233980468707</v>
      </c>
      <c r="H40" s="24" t="s">
        <v>112</v>
      </c>
      <c r="I40" s="24">
        <v>1.3606355605057894</v>
      </c>
      <c r="L40"/>
      <c r="M40" s="219">
        <v>81.298379925608984</v>
      </c>
    </row>
    <row r="41" spans="1:14" hidden="1" x14ac:dyDescent="0.2">
      <c r="A41" s="10">
        <v>0</v>
      </c>
      <c r="B41" s="26" t="s">
        <v>53</v>
      </c>
      <c r="C41" s="27" t="s">
        <v>112</v>
      </c>
      <c r="D41" s="27">
        <v>154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hidden="1" x14ac:dyDescent="0.2">
      <c r="A42" s="10">
        <v>0</v>
      </c>
      <c r="B42" s="26" t="s">
        <v>12</v>
      </c>
      <c r="C42" s="27" t="s">
        <v>112</v>
      </c>
      <c r="D42" s="27">
        <v>18.5</v>
      </c>
      <c r="E42" s="27" t="s">
        <v>112</v>
      </c>
      <c r="F42" s="27" t="s">
        <v>112</v>
      </c>
      <c r="G42" s="27" t="s">
        <v>112</v>
      </c>
      <c r="H42" s="27" t="s">
        <v>112</v>
      </c>
      <c r="I42" s="27" t="s">
        <v>112</v>
      </c>
    </row>
    <row r="43" spans="1:14" hidden="1" x14ac:dyDescent="0.2">
      <c r="A43" s="10">
        <v>0</v>
      </c>
      <c r="B43" s="26" t="s">
        <v>54</v>
      </c>
      <c r="C43" s="27" t="s">
        <v>112</v>
      </c>
      <c r="D43" s="27">
        <v>132</v>
      </c>
      <c r="E43" s="27"/>
      <c r="F43" s="27" t="s">
        <v>112</v>
      </c>
      <c r="G43" s="27" t="s">
        <v>112</v>
      </c>
      <c r="H43" s="27" t="s">
        <v>112</v>
      </c>
      <c r="I43" s="27" t="s">
        <v>112</v>
      </c>
    </row>
    <row r="44" spans="1:14" x14ac:dyDescent="0.2">
      <c r="A44" s="10">
        <v>1</v>
      </c>
      <c r="B44" s="26" t="s">
        <v>142</v>
      </c>
      <c r="C44" s="27" t="s">
        <v>112</v>
      </c>
      <c r="D44" s="27" t="s">
        <v>112</v>
      </c>
      <c r="E44" s="27"/>
      <c r="F44" s="71" t="s">
        <v>112</v>
      </c>
      <c r="G44" s="27">
        <v>462.40884000000005</v>
      </c>
      <c r="H44" s="27" t="s">
        <v>112</v>
      </c>
      <c r="I44" s="27">
        <v>2.5604912914972604</v>
      </c>
    </row>
    <row r="45" spans="1:14" hidden="1" x14ac:dyDescent="0.2">
      <c r="A45" s="10">
        <v>0</v>
      </c>
      <c r="B45" s="26" t="s">
        <v>143</v>
      </c>
      <c r="C45" s="27" t="s">
        <v>112</v>
      </c>
      <c r="D45" s="27">
        <v>2</v>
      </c>
      <c r="E45" s="27"/>
      <c r="F45" s="71">
        <v>32.64</v>
      </c>
      <c r="G45" s="27">
        <v>65.28</v>
      </c>
      <c r="H45" s="27" t="s">
        <v>112</v>
      </c>
      <c r="I45" s="27">
        <v>0.36147421296907117</v>
      </c>
    </row>
    <row r="46" spans="1:14" hidden="1" x14ac:dyDescent="0.2">
      <c r="A46" s="10">
        <v>0</v>
      </c>
      <c r="B46" s="26" t="s">
        <v>185</v>
      </c>
      <c r="C46" s="27" t="s">
        <v>112</v>
      </c>
      <c r="D46" s="27">
        <v>4</v>
      </c>
      <c r="E46" s="27"/>
      <c r="F46" s="71">
        <v>15.606000000000002</v>
      </c>
      <c r="G46" s="27">
        <v>62.424000000000007</v>
      </c>
      <c r="H46" s="27" t="s">
        <v>112</v>
      </c>
      <c r="I46" s="27">
        <v>0.34565971615167435</v>
      </c>
    </row>
    <row r="47" spans="1:14" hidden="1" x14ac:dyDescent="0.2">
      <c r="A47" s="10">
        <v>0</v>
      </c>
      <c r="B47" s="26" t="s">
        <v>220</v>
      </c>
      <c r="C47" s="27" t="s">
        <v>112</v>
      </c>
      <c r="D47" s="27">
        <v>0.2</v>
      </c>
      <c r="E47" s="27"/>
      <c r="F47" s="71">
        <v>57.548400000000001</v>
      </c>
      <c r="G47" s="27">
        <v>11.509680000000001</v>
      </c>
      <c r="H47" s="27" t="s">
        <v>112</v>
      </c>
      <c r="I47" s="27">
        <v>6.3732422174109363E-2</v>
      </c>
    </row>
    <row r="48" spans="1:14" hidden="1" x14ac:dyDescent="0.2">
      <c r="A48" s="10">
        <v>0</v>
      </c>
      <c r="B48" s="26" t="s">
        <v>146</v>
      </c>
      <c r="C48" s="27" t="s">
        <v>112</v>
      </c>
      <c r="D48" s="27">
        <v>1.5</v>
      </c>
      <c r="E48" s="27"/>
      <c r="F48" s="71">
        <v>26.785200000000003</v>
      </c>
      <c r="G48" s="27">
        <v>40.177800000000005</v>
      </c>
      <c r="H48" s="27" t="s">
        <v>112</v>
      </c>
      <c r="I48" s="27">
        <v>0.22247608201330804</v>
      </c>
    </row>
    <row r="49" spans="1:14" hidden="1" x14ac:dyDescent="0.2">
      <c r="A49" s="10">
        <v>0</v>
      </c>
      <c r="B49" s="26" t="s">
        <v>275</v>
      </c>
      <c r="C49" s="27" t="s">
        <v>112</v>
      </c>
      <c r="D49" s="27">
        <v>0.4</v>
      </c>
      <c r="E49" s="27"/>
      <c r="F49" s="71">
        <v>22.358400000000003</v>
      </c>
      <c r="G49" s="27">
        <v>8.943360000000002</v>
      </c>
      <c r="H49" s="27" t="s">
        <v>112</v>
      </c>
      <c r="I49" s="27">
        <v>4.9521967176762764E-2</v>
      </c>
    </row>
    <row r="50" spans="1:14" hidden="1" x14ac:dyDescent="0.2">
      <c r="A50" s="10">
        <v>0</v>
      </c>
      <c r="B50" s="26" t="s">
        <v>188</v>
      </c>
      <c r="C50" s="27" t="s">
        <v>112</v>
      </c>
      <c r="D50" s="27">
        <v>0.4</v>
      </c>
      <c r="E50" s="27"/>
      <c r="F50" s="71">
        <v>225.828</v>
      </c>
      <c r="G50" s="27">
        <v>90.33120000000001</v>
      </c>
      <c r="H50" s="27" t="s">
        <v>112</v>
      </c>
      <c r="I50" s="27">
        <v>0.50018994219595225</v>
      </c>
    </row>
    <row r="51" spans="1:14" hidden="1" x14ac:dyDescent="0.2">
      <c r="A51" s="10">
        <v>0</v>
      </c>
      <c r="B51" s="26" t="s">
        <v>148</v>
      </c>
      <c r="C51" s="27" t="s">
        <v>112</v>
      </c>
      <c r="D51" s="27">
        <v>1</v>
      </c>
      <c r="E51" s="27"/>
      <c r="F51" s="71">
        <v>64.77</v>
      </c>
      <c r="G51" s="27">
        <v>64.77</v>
      </c>
      <c r="H51" s="27" t="s">
        <v>112</v>
      </c>
      <c r="I51" s="27">
        <v>0.35865019568025025</v>
      </c>
      <c r="L51" s="63"/>
    </row>
    <row r="52" spans="1:14" hidden="1" x14ac:dyDescent="0.2">
      <c r="A52" s="10">
        <v>0</v>
      </c>
      <c r="B52" s="26" t="s">
        <v>149</v>
      </c>
      <c r="C52" s="27" t="s">
        <v>112</v>
      </c>
      <c r="D52" s="27">
        <v>1</v>
      </c>
      <c r="E52" s="27"/>
      <c r="F52" s="71">
        <v>46.716000000000001</v>
      </c>
      <c r="G52" s="27">
        <v>46.716000000000001</v>
      </c>
      <c r="H52" s="27" t="s">
        <v>112</v>
      </c>
      <c r="I52" s="27">
        <v>0.25867998365599154</v>
      </c>
    </row>
    <row r="53" spans="1:14" hidden="1" x14ac:dyDescent="0.2">
      <c r="A53" s="10">
        <v>0</v>
      </c>
      <c r="B53" s="26" t="s">
        <v>150</v>
      </c>
      <c r="C53" s="27" t="s">
        <v>112</v>
      </c>
      <c r="D53" s="27">
        <v>2.8000000000000003</v>
      </c>
      <c r="E53" s="27"/>
      <c r="F53" s="71">
        <v>25.806000000000001</v>
      </c>
      <c r="G53" s="27">
        <v>72.256800000000013</v>
      </c>
      <c r="H53" s="27" t="s">
        <v>112</v>
      </c>
      <c r="I53" s="27">
        <v>0.40010676948014068</v>
      </c>
    </row>
    <row r="54" spans="1:14" x14ac:dyDescent="0.2">
      <c r="A54" s="10">
        <v>1</v>
      </c>
      <c r="B54" s="26" t="s">
        <v>151</v>
      </c>
      <c r="C54" s="27" t="s">
        <v>112</v>
      </c>
      <c r="D54" s="70">
        <v>3500</v>
      </c>
      <c r="E54" s="27"/>
      <c r="F54" s="71">
        <v>0.56279999999999997</v>
      </c>
      <c r="G54" s="27">
        <v>1969.8</v>
      </c>
      <c r="H54" s="27" t="s">
        <v>112</v>
      </c>
      <c r="I54" s="27">
        <v>10.907351481410483</v>
      </c>
      <c r="L54" s="10">
        <f>SUBTOTAL(9,G56:G74)</f>
        <v>6786.3987956072169</v>
      </c>
      <c r="M54" s="176"/>
      <c r="N54" s="219" t="e">
        <v>#VALUE!</v>
      </c>
    </row>
    <row r="55" spans="1:14" x14ac:dyDescent="0.2">
      <c r="A55" s="10">
        <v>1</v>
      </c>
      <c r="B55" s="88" t="s">
        <v>152</v>
      </c>
      <c r="C55" s="167" t="s">
        <v>112</v>
      </c>
      <c r="D55" s="91" t="s">
        <v>112</v>
      </c>
      <c r="E55" s="168" t="s">
        <v>112</v>
      </c>
      <c r="F55" s="169" t="s">
        <v>112</v>
      </c>
      <c r="G55" s="91" t="s">
        <v>112</v>
      </c>
      <c r="H55" s="95">
        <v>6786.3987956072169</v>
      </c>
      <c r="I55" s="95" t="s">
        <v>112</v>
      </c>
    </row>
    <row r="56" spans="1:14" x14ac:dyDescent="0.2">
      <c r="A56" s="10">
        <v>1</v>
      </c>
      <c r="B56" s="11" t="s">
        <v>153</v>
      </c>
      <c r="C56" s="75" t="s">
        <v>112</v>
      </c>
      <c r="D56" s="27">
        <v>1.6</v>
      </c>
      <c r="E56" s="9" t="s">
        <v>112</v>
      </c>
      <c r="F56" s="28">
        <v>45</v>
      </c>
      <c r="G56" s="27">
        <v>72</v>
      </c>
      <c r="H56" s="24" t="s">
        <v>112</v>
      </c>
      <c r="I56" s="24">
        <v>0.39868479371588728</v>
      </c>
    </row>
    <row r="57" spans="1:14" x14ac:dyDescent="0.2">
      <c r="A57" s="10">
        <v>1</v>
      </c>
      <c r="B57" s="11" t="s">
        <v>154</v>
      </c>
      <c r="C57" s="75" t="s">
        <v>112</v>
      </c>
      <c r="D57" s="27">
        <v>1125</v>
      </c>
      <c r="E57" s="9" t="s">
        <v>112</v>
      </c>
      <c r="F57" s="154">
        <v>0.2</v>
      </c>
      <c r="G57" s="27">
        <v>225</v>
      </c>
      <c r="H57" s="24" t="s">
        <v>112</v>
      </c>
      <c r="I57" s="24">
        <v>1.2458899803621477</v>
      </c>
    </row>
    <row r="58" spans="1:14" x14ac:dyDescent="0.2">
      <c r="A58" s="10">
        <v>1</v>
      </c>
      <c r="B58" s="11" t="s">
        <v>155</v>
      </c>
      <c r="C58" s="75" t="s">
        <v>112</v>
      </c>
      <c r="D58" s="27">
        <v>800000</v>
      </c>
      <c r="E58" s="9" t="s">
        <v>112</v>
      </c>
      <c r="F58" s="28">
        <v>2.5000000000000001E-4</v>
      </c>
      <c r="G58" s="27">
        <v>200</v>
      </c>
      <c r="H58" s="24" t="s">
        <v>112</v>
      </c>
      <c r="I58" s="24">
        <v>1.1074577603219091</v>
      </c>
    </row>
    <row r="59" spans="1:14" customFormat="1" ht="12.75" x14ac:dyDescent="0.2">
      <c r="A59" s="10">
        <v>1</v>
      </c>
      <c r="B59" s="4" t="s">
        <v>156</v>
      </c>
      <c r="C59" s="44" t="s">
        <v>112</v>
      </c>
      <c r="D59" s="27">
        <v>45000</v>
      </c>
      <c r="E59" s="9" t="s">
        <v>112</v>
      </c>
      <c r="F59" s="28">
        <v>0.05</v>
      </c>
      <c r="G59" s="27">
        <v>2250</v>
      </c>
      <c r="H59" s="14" t="s">
        <v>112</v>
      </c>
      <c r="I59" s="14">
        <v>12.458899803621479</v>
      </c>
    </row>
    <row r="60" spans="1:14" customFormat="1" ht="12.75" x14ac:dyDescent="0.2">
      <c r="A60" s="10">
        <v>1</v>
      </c>
      <c r="B60" s="4" t="s">
        <v>157</v>
      </c>
      <c r="C60" s="44" t="s">
        <v>112</v>
      </c>
      <c r="D60" s="27">
        <v>622.61538461538464</v>
      </c>
      <c r="E60" s="9" t="s">
        <v>112</v>
      </c>
      <c r="F60" s="28">
        <v>4.6262068965517242</v>
      </c>
      <c r="G60" s="27">
        <v>2880.3475862068967</v>
      </c>
      <c r="H60" s="3" t="s">
        <v>112</v>
      </c>
      <c r="I60" s="14">
        <v>15.949316433846535</v>
      </c>
    </row>
    <row r="61" spans="1:14" customFormat="1" ht="12.75" hidden="1" x14ac:dyDescent="0.2">
      <c r="A61" s="10">
        <v>0</v>
      </c>
      <c r="B61" s="4">
        <v>0</v>
      </c>
      <c r="C61" s="44" t="s">
        <v>112</v>
      </c>
      <c r="D61" s="27" t="s">
        <v>112</v>
      </c>
      <c r="E61" s="9" t="s">
        <v>112</v>
      </c>
      <c r="F61" s="28" t="s">
        <v>112</v>
      </c>
      <c r="G61" s="27" t="s">
        <v>112</v>
      </c>
      <c r="H61" s="3" t="s">
        <v>112</v>
      </c>
      <c r="I61" s="14" t="s">
        <v>112</v>
      </c>
    </row>
    <row r="62" spans="1:14" customFormat="1" ht="12.75" hidden="1" x14ac:dyDescent="0.2">
      <c r="A62" s="10">
        <v>0</v>
      </c>
      <c r="B62" s="4">
        <v>0</v>
      </c>
      <c r="C62" s="44" t="s">
        <v>112</v>
      </c>
      <c r="D62" s="27" t="s">
        <v>112</v>
      </c>
      <c r="E62" s="9" t="s">
        <v>112</v>
      </c>
      <c r="F62" s="173" t="s">
        <v>112</v>
      </c>
      <c r="G62" s="27" t="s">
        <v>112</v>
      </c>
      <c r="H62" s="3" t="s">
        <v>112</v>
      </c>
      <c r="I62" s="14" t="s">
        <v>112</v>
      </c>
    </row>
    <row r="63" spans="1:14" customFormat="1" ht="12.75" hidden="1" x14ac:dyDescent="0.2">
      <c r="A63" s="10">
        <v>0</v>
      </c>
      <c r="B63" s="4">
        <v>0</v>
      </c>
      <c r="C63" s="44" t="s">
        <v>112</v>
      </c>
      <c r="D63" s="27" t="s">
        <v>112</v>
      </c>
      <c r="E63" s="9" t="s">
        <v>112</v>
      </c>
      <c r="F63" s="173" t="s">
        <v>112</v>
      </c>
      <c r="G63" s="27" t="s">
        <v>112</v>
      </c>
      <c r="H63" s="3" t="s">
        <v>112</v>
      </c>
      <c r="I63" s="14" t="s">
        <v>112</v>
      </c>
    </row>
    <row r="64" spans="1:14" customFormat="1" ht="12.75" hidden="1" x14ac:dyDescent="0.2">
      <c r="A64" s="10">
        <v>0</v>
      </c>
      <c r="B64" s="4">
        <v>0</v>
      </c>
      <c r="C64" s="44" t="s">
        <v>112</v>
      </c>
      <c r="D64" s="27" t="s">
        <v>112</v>
      </c>
      <c r="E64" s="9" t="s">
        <v>112</v>
      </c>
      <c r="F64" s="173" t="s">
        <v>112</v>
      </c>
      <c r="G64" s="27" t="s">
        <v>112</v>
      </c>
      <c r="H64" s="3" t="s">
        <v>112</v>
      </c>
      <c r="I64" s="14" t="s">
        <v>112</v>
      </c>
    </row>
    <row r="65" spans="1:14" customFormat="1" ht="12.75" hidden="1" x14ac:dyDescent="0.2">
      <c r="A65" s="10">
        <v>0</v>
      </c>
      <c r="B65" s="4">
        <v>0</v>
      </c>
      <c r="C65" s="44" t="s">
        <v>112</v>
      </c>
      <c r="D65" s="27" t="s">
        <v>112</v>
      </c>
      <c r="E65" s="9" t="s">
        <v>112</v>
      </c>
      <c r="F65" s="173" t="s">
        <v>112</v>
      </c>
      <c r="G65" s="27" t="s">
        <v>112</v>
      </c>
      <c r="H65" s="3" t="s">
        <v>112</v>
      </c>
      <c r="I65" s="14" t="s">
        <v>112</v>
      </c>
    </row>
    <row r="66" spans="1:14" customFormat="1" ht="12.75" hidden="1" x14ac:dyDescent="0.2">
      <c r="A66" s="10">
        <v>0</v>
      </c>
      <c r="B66" s="4">
        <v>0</v>
      </c>
      <c r="C66" s="44" t="s">
        <v>112</v>
      </c>
      <c r="D66" s="27" t="s">
        <v>112</v>
      </c>
      <c r="E66" s="9" t="s">
        <v>112</v>
      </c>
      <c r="F66" s="173" t="s">
        <v>112</v>
      </c>
      <c r="G66" s="27" t="s">
        <v>112</v>
      </c>
      <c r="H66" s="3" t="s">
        <v>112</v>
      </c>
      <c r="I66" s="14" t="s">
        <v>112</v>
      </c>
    </row>
    <row r="67" spans="1:14" customFormat="1" ht="12.75" hidden="1" x14ac:dyDescent="0.2">
      <c r="A67" s="10">
        <v>0</v>
      </c>
      <c r="B67" s="4">
        <v>0</v>
      </c>
      <c r="C67" s="44" t="s">
        <v>112</v>
      </c>
      <c r="D67" s="27" t="s">
        <v>112</v>
      </c>
      <c r="E67" s="9" t="s">
        <v>112</v>
      </c>
      <c r="F67" s="173" t="s">
        <v>112</v>
      </c>
      <c r="G67" s="27" t="s">
        <v>112</v>
      </c>
      <c r="H67" s="3" t="s">
        <v>112</v>
      </c>
      <c r="I67" s="14" t="s">
        <v>112</v>
      </c>
    </row>
    <row r="68" spans="1:14" customFormat="1" ht="12.75" hidden="1" x14ac:dyDescent="0.2">
      <c r="A68" s="10">
        <v>0</v>
      </c>
      <c r="B68" s="4">
        <v>0</v>
      </c>
      <c r="C68" s="44" t="s">
        <v>112</v>
      </c>
      <c r="D68" s="27" t="s">
        <v>112</v>
      </c>
      <c r="E68" s="9" t="s">
        <v>112</v>
      </c>
      <c r="F68" s="173" t="s">
        <v>112</v>
      </c>
      <c r="G68" s="27" t="s">
        <v>112</v>
      </c>
      <c r="H68" s="3" t="s">
        <v>112</v>
      </c>
      <c r="I68" s="14" t="s">
        <v>112</v>
      </c>
    </row>
    <row r="69" spans="1:14" customFormat="1" ht="12.75" hidden="1" x14ac:dyDescent="0.2">
      <c r="A69" s="10">
        <v>0</v>
      </c>
      <c r="B69" s="4">
        <v>0</v>
      </c>
      <c r="C69" s="44" t="s">
        <v>112</v>
      </c>
      <c r="D69" s="27" t="s">
        <v>112</v>
      </c>
      <c r="E69" s="9" t="s">
        <v>112</v>
      </c>
      <c r="F69" s="173" t="s">
        <v>112</v>
      </c>
      <c r="G69" s="27" t="s">
        <v>112</v>
      </c>
      <c r="H69" s="3" t="s">
        <v>112</v>
      </c>
      <c r="I69" s="14" t="s">
        <v>112</v>
      </c>
    </row>
    <row r="70" spans="1:14" customFormat="1" ht="12.75" hidden="1" x14ac:dyDescent="0.2">
      <c r="A70" s="10">
        <v>0</v>
      </c>
      <c r="B70" s="4">
        <v>0</v>
      </c>
      <c r="C70" s="44" t="s">
        <v>112</v>
      </c>
      <c r="D70" s="27" t="s">
        <v>112</v>
      </c>
      <c r="E70" s="9" t="s">
        <v>112</v>
      </c>
      <c r="F70" s="173" t="s">
        <v>112</v>
      </c>
      <c r="G70" s="27" t="s">
        <v>112</v>
      </c>
      <c r="H70" s="3" t="s">
        <v>112</v>
      </c>
      <c r="I70" s="14" t="s">
        <v>112</v>
      </c>
    </row>
    <row r="71" spans="1:14" customFormat="1" ht="12.75" hidden="1" x14ac:dyDescent="0.2">
      <c r="A71" s="10">
        <v>0</v>
      </c>
      <c r="B71" s="4">
        <v>0</v>
      </c>
      <c r="C71" s="44" t="s">
        <v>112</v>
      </c>
      <c r="D71" s="27" t="s">
        <v>112</v>
      </c>
      <c r="E71" s="9" t="s">
        <v>112</v>
      </c>
      <c r="F71" s="173" t="s">
        <v>112</v>
      </c>
      <c r="G71" s="27" t="s">
        <v>112</v>
      </c>
      <c r="H71" s="3" t="s">
        <v>112</v>
      </c>
      <c r="I71" s="14" t="s">
        <v>112</v>
      </c>
    </row>
    <row r="72" spans="1:14" customFormat="1" ht="12.75" hidden="1" x14ac:dyDescent="0.2">
      <c r="A72" s="10">
        <v>0</v>
      </c>
      <c r="B72" s="4">
        <v>0</v>
      </c>
      <c r="C72" s="44" t="s">
        <v>112</v>
      </c>
      <c r="D72" s="27" t="s">
        <v>112</v>
      </c>
      <c r="E72" s="9" t="s">
        <v>112</v>
      </c>
      <c r="F72" s="173" t="s">
        <v>112</v>
      </c>
      <c r="G72" s="27" t="s">
        <v>112</v>
      </c>
      <c r="H72" s="3" t="s">
        <v>112</v>
      </c>
      <c r="I72" s="1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9" t="s">
        <v>112</v>
      </c>
      <c r="F73" s="28" t="s">
        <v>112</v>
      </c>
      <c r="G73" s="27">
        <v>1116.0000000000002</v>
      </c>
      <c r="H73" s="24" t="s">
        <v>112</v>
      </c>
      <c r="I73" s="24">
        <v>6.1796143025962547</v>
      </c>
      <c r="M73" s="219">
        <v>105.26315789473684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9"/>
      <c r="F74" s="28" t="s">
        <v>112</v>
      </c>
      <c r="G74" s="27">
        <v>43.051209400320005</v>
      </c>
      <c r="H74" s="27" t="s">
        <v>112</v>
      </c>
      <c r="I74" s="27">
        <v>0.23838697970813955</v>
      </c>
    </row>
    <row r="75" spans="1:14" x14ac:dyDescent="0.2">
      <c r="A75" s="10">
        <v>1</v>
      </c>
      <c r="B75" s="103" t="s">
        <v>160</v>
      </c>
      <c r="C75" s="104" t="s">
        <v>112</v>
      </c>
      <c r="D75" s="91" t="s">
        <v>112</v>
      </c>
      <c r="E75" s="92"/>
      <c r="F75" s="93" t="s">
        <v>112</v>
      </c>
      <c r="G75" s="91" t="s">
        <v>112</v>
      </c>
      <c r="H75" s="91">
        <v>1802.814464</v>
      </c>
      <c r="I75" s="27" t="s">
        <v>112</v>
      </c>
      <c r="L75" s="63">
        <f>SUM(G76:G80)</f>
        <v>1802.814464</v>
      </c>
      <c r="N75" s="219">
        <v>100.52719275549806</v>
      </c>
    </row>
    <row r="76" spans="1:14" hidden="1" x14ac:dyDescent="0.2">
      <c r="A76" s="10">
        <v>0</v>
      </c>
      <c r="B76" s="26">
        <v>0</v>
      </c>
      <c r="C76" s="24" t="s">
        <v>112</v>
      </c>
      <c r="D76" s="27" t="s">
        <v>112</v>
      </c>
      <c r="E76" s="27" t="s">
        <v>112</v>
      </c>
      <c r="F76" s="27" t="s">
        <v>112</v>
      </c>
      <c r="G76" s="27" t="s">
        <v>112</v>
      </c>
      <c r="H76" s="27" t="s">
        <v>112</v>
      </c>
      <c r="I76" s="27" t="s">
        <v>112</v>
      </c>
    </row>
    <row r="77" spans="1:14" x14ac:dyDescent="0.2">
      <c r="A77" s="10">
        <v>1</v>
      </c>
      <c r="B77" s="26" t="s">
        <v>196</v>
      </c>
      <c r="C77" s="24" t="s">
        <v>112</v>
      </c>
      <c r="D77" s="27">
        <v>150</v>
      </c>
      <c r="E77" s="27"/>
      <c r="F77" s="71" t="s">
        <v>112</v>
      </c>
      <c r="G77" s="27">
        <v>1250</v>
      </c>
      <c r="H77" s="27" t="s">
        <v>112</v>
      </c>
      <c r="I77" s="27">
        <v>6.9216110020119324</v>
      </c>
    </row>
    <row r="78" spans="1:14" x14ac:dyDescent="0.2">
      <c r="A78" s="10">
        <v>1</v>
      </c>
      <c r="B78" s="26" t="s">
        <v>161</v>
      </c>
      <c r="C78" s="24" t="s">
        <v>112</v>
      </c>
      <c r="D78" s="27">
        <v>0.8</v>
      </c>
      <c r="E78" s="27"/>
      <c r="F78" s="71" t="s">
        <v>112</v>
      </c>
      <c r="G78" s="27">
        <v>552.81446400000004</v>
      </c>
      <c r="H78" s="27" t="s">
        <v>112</v>
      </c>
      <c r="I78" s="27">
        <v>3.0610933408749834</v>
      </c>
    </row>
    <row r="79" spans="1:14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4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4" customFormat="1" ht="12.75" hidden="1" x14ac:dyDescent="0.2">
      <c r="A81" s="10">
        <v>0</v>
      </c>
      <c r="B81" s="4">
        <v>0</v>
      </c>
      <c r="C81" s="3" t="s">
        <v>112</v>
      </c>
      <c r="D81" s="16" t="s">
        <v>112</v>
      </c>
      <c r="E81" s="48" t="s">
        <v>112</v>
      </c>
      <c r="F81" s="44" t="s">
        <v>112</v>
      </c>
      <c r="G81" s="49" t="s">
        <v>112</v>
      </c>
      <c r="H81" s="3" t="s">
        <v>112</v>
      </c>
      <c r="I81" s="1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3284.1846179411809</v>
      </c>
      <c r="I82" s="27" t="s">
        <v>112</v>
      </c>
      <c r="L82" s="63">
        <f>SUM(G83:G84)</f>
        <v>3284.1846179411809</v>
      </c>
      <c r="N82" s="219">
        <v>101.49484652914352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104.85668555187389</v>
      </c>
      <c r="E83" s="27"/>
      <c r="F83" s="71">
        <v>20.844156220480528</v>
      </c>
      <c r="G83" s="27">
        <v>2185.6491344050628</v>
      </c>
      <c r="H83" s="27" t="s">
        <v>112</v>
      </c>
      <c r="I83" s="27">
        <v>12.102570476188751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182.58556294444878</v>
      </c>
      <c r="E84" s="27"/>
      <c r="F84" s="71">
        <v>6.0165517241379316</v>
      </c>
      <c r="G84" s="27">
        <v>1098.5354835361181</v>
      </c>
      <c r="H84" s="27" t="s">
        <v>112</v>
      </c>
      <c r="I84" s="27">
        <v>6.0829082311552751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975.49487168192672</v>
      </c>
      <c r="I85" s="27" t="s">
        <v>112</v>
      </c>
      <c r="L85" s="63">
        <f>SUM(G87:G91)</f>
        <v>975.49487168192672</v>
      </c>
      <c r="N85" s="219">
        <v>104.96364257954531</v>
      </c>
    </row>
    <row r="86" spans="1:14" customFormat="1" ht="12.75" hidden="1" x14ac:dyDescent="0.2">
      <c r="A86" s="10">
        <v>0</v>
      </c>
      <c r="B86" s="5" t="s">
        <v>166</v>
      </c>
      <c r="C86" s="3" t="s">
        <v>112</v>
      </c>
      <c r="D86" s="47" t="s">
        <v>112</v>
      </c>
      <c r="E86" s="48" t="s">
        <v>112</v>
      </c>
      <c r="F86" s="50" t="s">
        <v>112</v>
      </c>
      <c r="G86" s="2" t="s">
        <v>112</v>
      </c>
      <c r="H86" s="3" t="s">
        <v>112</v>
      </c>
      <c r="I86" s="1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378.99713175562903</v>
      </c>
      <c r="H87" s="27" t="s">
        <v>112</v>
      </c>
      <c r="I87" s="27">
        <v>2.0986165735125821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407.34757950543826</v>
      </c>
      <c r="H88" s="27" t="s">
        <v>112</v>
      </c>
      <c r="I88" s="27">
        <v>2.2556011903582176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189.15016042085944</v>
      </c>
      <c r="H89" s="27" t="s">
        <v>112</v>
      </c>
      <c r="I89" s="27">
        <v>1.0473790651210739</v>
      </c>
    </row>
    <row r="90" spans="1:14" customFormat="1" ht="12.75" hidden="1" x14ac:dyDescent="0.2">
      <c r="A90" s="10">
        <v>0</v>
      </c>
      <c r="B90" s="4">
        <v>0</v>
      </c>
      <c r="C90" s="3" t="s">
        <v>112</v>
      </c>
      <c r="D90" s="3" t="s">
        <v>112</v>
      </c>
      <c r="E90" s="48" t="s">
        <v>112</v>
      </c>
      <c r="F90" s="44" t="s">
        <v>112</v>
      </c>
      <c r="G90" s="15" t="s">
        <v>112</v>
      </c>
      <c r="H90" s="16" t="s">
        <v>112</v>
      </c>
      <c r="I90" s="14" t="s">
        <v>112</v>
      </c>
    </row>
    <row r="91" spans="1:14" customFormat="1" ht="12.75" hidden="1" x14ac:dyDescent="0.2">
      <c r="A91" s="10">
        <v>0</v>
      </c>
      <c r="B91" s="5" t="s">
        <v>170</v>
      </c>
      <c r="C91" s="3" t="s">
        <v>112</v>
      </c>
      <c r="D91" s="51" t="s">
        <v>112</v>
      </c>
      <c r="E91" s="48" t="s">
        <v>112</v>
      </c>
      <c r="F91" s="44" t="s">
        <v>112</v>
      </c>
      <c r="G91" s="52" t="s">
        <v>112</v>
      </c>
      <c r="H91" s="3" t="s">
        <v>112</v>
      </c>
      <c r="I91" s="1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632.40162075090996</v>
      </c>
      <c r="H92" s="27" t="s">
        <v>112</v>
      </c>
      <c r="I92" s="27">
        <v>3.5017904127037403</v>
      </c>
      <c r="L92" s="63">
        <f>+G92</f>
        <v>632.40162075090996</v>
      </c>
    </row>
    <row r="93" spans="1:14" customFormat="1" ht="12.75" hidden="1" x14ac:dyDescent="0.2">
      <c r="A93" s="10">
        <v>0</v>
      </c>
      <c r="B93" s="3">
        <v>0</v>
      </c>
      <c r="C93" s="3" t="s">
        <v>112</v>
      </c>
      <c r="D93" s="3" t="s">
        <v>112</v>
      </c>
      <c r="E93" s="48" t="s">
        <v>112</v>
      </c>
      <c r="F93" s="44" t="s">
        <v>112</v>
      </c>
      <c r="G93" s="15" t="s">
        <v>112</v>
      </c>
      <c r="H93" s="14" t="s">
        <v>112</v>
      </c>
      <c r="I93" s="1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18059.379523591509</v>
      </c>
      <c r="H94" s="38" t="s">
        <v>112</v>
      </c>
      <c r="I94" s="38">
        <v>100.00000000000001</v>
      </c>
      <c r="K94" s="63"/>
      <c r="L94" s="63">
        <f>SUM(L31:L92)</f>
        <v>18059.379523591509</v>
      </c>
      <c r="N94" s="219"/>
    </row>
    <row r="95" spans="1:14" customFormat="1" ht="12.75" hidden="1" x14ac:dyDescent="0.2">
      <c r="A95" s="10">
        <v>0</v>
      </c>
      <c r="B95" s="5" t="s">
        <v>49</v>
      </c>
      <c r="C95" s="3" t="s">
        <v>112</v>
      </c>
      <c r="D95" s="3" t="s">
        <v>112</v>
      </c>
      <c r="E95" s="48" t="s">
        <v>112</v>
      </c>
      <c r="F95" s="44" t="s">
        <v>112</v>
      </c>
      <c r="G95" s="15" t="s">
        <v>112</v>
      </c>
      <c r="H95" s="14" t="s">
        <v>112</v>
      </c>
      <c r="I95" s="3" t="s">
        <v>112</v>
      </c>
    </row>
    <row r="96" spans="1:14" customFormat="1" ht="12.75" hidden="1" x14ac:dyDescent="0.2">
      <c r="A96" s="10">
        <v>0</v>
      </c>
      <c r="B96" s="47">
        <v>0</v>
      </c>
      <c r="C96" s="3" t="s">
        <v>112</v>
      </c>
      <c r="D96" s="47" t="s">
        <v>112</v>
      </c>
      <c r="E96" s="48" t="s">
        <v>112</v>
      </c>
      <c r="F96" s="48" t="s">
        <v>112</v>
      </c>
      <c r="G96" s="53" t="s">
        <v>112</v>
      </c>
      <c r="H96" s="14" t="s">
        <v>112</v>
      </c>
      <c r="I96" s="3" t="s">
        <v>112</v>
      </c>
    </row>
    <row r="97" spans="1:12" customFormat="1" ht="12.75" hidden="1" x14ac:dyDescent="0.2">
      <c r="A97" s="10">
        <v>0</v>
      </c>
      <c r="B97" s="47">
        <v>0</v>
      </c>
      <c r="C97" s="3" t="s">
        <v>112</v>
      </c>
      <c r="D97" s="47" t="s">
        <v>112</v>
      </c>
      <c r="E97" s="48" t="s">
        <v>112</v>
      </c>
      <c r="F97" s="48" t="s">
        <v>112</v>
      </c>
      <c r="G97" s="53" t="s">
        <v>112</v>
      </c>
      <c r="H97" s="3" t="s">
        <v>112</v>
      </c>
      <c r="I97" s="3" t="s">
        <v>112</v>
      </c>
    </row>
    <row r="98" spans="1:12" customFormat="1" ht="12.75" hidden="1" x14ac:dyDescent="0.2">
      <c r="A98" s="10">
        <v>0</v>
      </c>
      <c r="B98" s="47">
        <v>0</v>
      </c>
      <c r="C98" s="3" t="s">
        <v>112</v>
      </c>
      <c r="D98" s="47" t="s">
        <v>112</v>
      </c>
      <c r="E98" s="48" t="s">
        <v>112</v>
      </c>
      <c r="F98" s="48" t="s">
        <v>112</v>
      </c>
      <c r="G98" s="53" t="s">
        <v>112</v>
      </c>
      <c r="H98" s="3" t="s">
        <v>112</v>
      </c>
      <c r="I98" s="3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18059.379523591509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0.4013195449687002</v>
      </c>
      <c r="G100" s="35" t="s">
        <v>112</v>
      </c>
      <c r="H100" s="59" t="s">
        <v>112</v>
      </c>
      <c r="I100" s="59" t="s">
        <v>112</v>
      </c>
    </row>
    <row r="101" spans="1:12" customFormat="1" ht="12.75" hidden="1" x14ac:dyDescent="0.2">
      <c r="A101" s="10">
        <v>0</v>
      </c>
      <c r="B101" s="5">
        <v>0</v>
      </c>
      <c r="C101" s="3" t="s">
        <v>112</v>
      </c>
      <c r="D101" s="16" t="s">
        <v>112</v>
      </c>
      <c r="E101" s="16" t="s">
        <v>112</v>
      </c>
      <c r="F101" s="15" t="s">
        <v>112</v>
      </c>
      <c r="G101" s="20" t="s">
        <v>112</v>
      </c>
      <c r="H101" s="3" t="s">
        <v>112</v>
      </c>
      <c r="I101" s="3" t="s">
        <v>112</v>
      </c>
    </row>
    <row r="102" spans="1:12" customFormat="1" ht="12.75" hidden="1" x14ac:dyDescent="0.2">
      <c r="A102" s="10">
        <v>0</v>
      </c>
      <c r="B102" s="5">
        <v>0</v>
      </c>
      <c r="C102" s="54" t="s">
        <v>112</v>
      </c>
      <c r="D102" s="21" t="s">
        <v>112</v>
      </c>
      <c r="E102" s="21" t="s">
        <v>112</v>
      </c>
      <c r="F102" s="21" t="s">
        <v>112</v>
      </c>
      <c r="G102" s="22" t="s">
        <v>112</v>
      </c>
      <c r="H102" s="3" t="s">
        <v>112</v>
      </c>
      <c r="I102" s="3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2185.6491344050628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customFormat="1" ht="12.75" x14ac:dyDescent="0.2">
      <c r="A107" s="10">
        <v>1</v>
      </c>
      <c r="B107" s="4" t="s">
        <v>176</v>
      </c>
      <c r="C107" s="3" t="s">
        <v>112</v>
      </c>
      <c r="D107" s="47">
        <v>1</v>
      </c>
      <c r="E107" s="48" t="s">
        <v>112</v>
      </c>
      <c r="F107" s="16">
        <v>170.99</v>
      </c>
      <c r="G107" s="16">
        <v>170.99</v>
      </c>
      <c r="H107" s="3" t="s">
        <v>112</v>
      </c>
      <c r="I107" s="3" t="s">
        <v>112</v>
      </c>
    </row>
    <row r="108" spans="1:12" customFormat="1" ht="12.75" x14ac:dyDescent="0.2">
      <c r="A108" s="10">
        <v>1</v>
      </c>
      <c r="B108" s="4" t="s">
        <v>177</v>
      </c>
      <c r="C108" s="3" t="s">
        <v>112</v>
      </c>
      <c r="D108" s="47">
        <v>1</v>
      </c>
      <c r="E108" s="48" t="s">
        <v>112</v>
      </c>
      <c r="F108" s="273">
        <v>0.57899999999999996</v>
      </c>
      <c r="G108" s="16">
        <v>99.003209999999996</v>
      </c>
      <c r="H108" s="14" t="s">
        <v>112</v>
      </c>
      <c r="I108" s="3" t="s">
        <v>112</v>
      </c>
    </row>
    <row r="109" spans="1:12" customFormat="1" ht="12.75" x14ac:dyDescent="0.2">
      <c r="A109" s="10">
        <v>1</v>
      </c>
      <c r="B109" s="4" t="s">
        <v>178</v>
      </c>
      <c r="C109" s="3" t="s">
        <v>112</v>
      </c>
      <c r="D109" s="47">
        <v>1</v>
      </c>
      <c r="E109" s="48" t="s">
        <v>112</v>
      </c>
      <c r="F109" s="16">
        <v>1032.6500000000001</v>
      </c>
      <c r="G109" s="16">
        <v>1032.6500000000001</v>
      </c>
      <c r="H109" s="14" t="s">
        <v>112</v>
      </c>
      <c r="I109" s="3" t="s">
        <v>112</v>
      </c>
    </row>
    <row r="110" spans="1:12" customFormat="1" ht="12.75" hidden="1" x14ac:dyDescent="0.2">
      <c r="A110" s="10">
        <v>0</v>
      </c>
      <c r="B110" s="4" t="e">
        <v>#N/A</v>
      </c>
      <c r="C110" s="3" t="s">
        <v>112</v>
      </c>
      <c r="D110" s="47" t="s">
        <v>112</v>
      </c>
      <c r="E110" s="48" t="s">
        <v>112</v>
      </c>
      <c r="F110" s="48" t="s">
        <v>112</v>
      </c>
      <c r="G110" s="53" t="s">
        <v>112</v>
      </c>
      <c r="H110" s="3" t="s">
        <v>112</v>
      </c>
      <c r="I110" s="3" t="s">
        <v>112</v>
      </c>
    </row>
    <row r="111" spans="1:12" customFormat="1" ht="12.75" hidden="1" x14ac:dyDescent="0.2">
      <c r="A111" s="10">
        <v>0</v>
      </c>
      <c r="B111" s="55" t="s">
        <v>179</v>
      </c>
      <c r="C111" s="3" t="s">
        <v>112</v>
      </c>
      <c r="D111" s="47" t="s">
        <v>112</v>
      </c>
      <c r="E111" s="48" t="s">
        <v>112</v>
      </c>
      <c r="F111" s="51" t="s">
        <v>112</v>
      </c>
      <c r="G111" s="56" t="s">
        <v>112</v>
      </c>
      <c r="H111" s="14" t="s">
        <v>112</v>
      </c>
      <c r="I111" s="3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16702.345446907806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0.37116323215350683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10">
        <v>101.14398843246535</v>
      </c>
    </row>
    <row r="114" spans="1:14" hidden="1" x14ac:dyDescent="0.2"/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 D73:G73">
    <cfRule type="cellIs" dxfId="20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86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25000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27777.777777777777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10</v>
      </c>
      <c r="H12" s="73" t="s">
        <v>2</v>
      </c>
      <c r="I12" s="61" t="s">
        <v>112</v>
      </c>
    </row>
    <row r="13" spans="1:9" hidden="1" x14ac:dyDescent="0.2">
      <c r="A13" s="10">
        <v>0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4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4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12.4</v>
      </c>
      <c r="H18" s="73" t="s">
        <v>2</v>
      </c>
      <c r="I18" s="25" t="s">
        <v>112</v>
      </c>
    </row>
    <row r="19" spans="1:14" customFormat="1" ht="12.75" x14ac:dyDescent="0.2">
      <c r="A19" s="10">
        <v>1</v>
      </c>
      <c r="B19" s="24" t="s">
        <v>112</v>
      </c>
      <c r="C19" s="21" t="s">
        <v>112</v>
      </c>
      <c r="D19" s="68" t="s">
        <v>112</v>
      </c>
      <c r="E19" s="69" t="s">
        <v>112</v>
      </c>
      <c r="F19" s="69" t="s">
        <v>112</v>
      </c>
      <c r="G19" s="69" t="s">
        <v>112</v>
      </c>
      <c r="H19" s="69" t="s">
        <v>112</v>
      </c>
      <c r="I19" s="68" t="s">
        <v>112</v>
      </c>
    </row>
    <row r="20" spans="1:14" customFormat="1" ht="12.75" hidden="1" x14ac:dyDescent="0.2">
      <c r="A20" s="10">
        <v>0</v>
      </c>
      <c r="B20" s="24" t="s">
        <v>122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4" customFormat="1" ht="12.75" x14ac:dyDescent="0.2">
      <c r="A21" s="10">
        <v>1</v>
      </c>
      <c r="B21" s="24" t="s">
        <v>123</v>
      </c>
      <c r="C21" s="15" t="s">
        <v>112</v>
      </c>
      <c r="D21" s="15" t="s">
        <v>112</v>
      </c>
      <c r="E21" s="14" t="s">
        <v>112</v>
      </c>
      <c r="F21" s="14" t="s">
        <v>112</v>
      </c>
      <c r="G21" s="217">
        <v>47619</v>
      </c>
      <c r="H21" s="14" t="s">
        <v>124</v>
      </c>
      <c r="I21" s="14" t="s">
        <v>112</v>
      </c>
    </row>
    <row r="22" spans="1:14" customFormat="1" ht="12.75" hidden="1" x14ac:dyDescent="0.2">
      <c r="A22" s="10">
        <v>0</v>
      </c>
      <c r="B22" s="24" t="s">
        <v>112</v>
      </c>
      <c r="C22" s="15" t="s">
        <v>112</v>
      </c>
      <c r="D22" s="17" t="s">
        <v>112</v>
      </c>
      <c r="E22" s="14" t="s">
        <v>112</v>
      </c>
      <c r="F22" s="18" t="s">
        <v>112</v>
      </c>
      <c r="G22" s="15" t="s">
        <v>112</v>
      </c>
      <c r="H22" s="14" t="s">
        <v>112</v>
      </c>
      <c r="I22" s="14" t="s">
        <v>112</v>
      </c>
    </row>
    <row r="23" spans="1:14" customFormat="1" ht="12.75" hidden="1" x14ac:dyDescent="0.2">
      <c r="A23" s="10">
        <v>0</v>
      </c>
      <c r="B23" s="24" t="s">
        <v>112</v>
      </c>
      <c r="C23" s="15" t="s">
        <v>112</v>
      </c>
      <c r="D23" s="17" t="s">
        <v>112</v>
      </c>
      <c r="E23" s="14" t="s">
        <v>112</v>
      </c>
      <c r="F23" s="18" t="s">
        <v>112</v>
      </c>
      <c r="G23" s="15" t="s">
        <v>112</v>
      </c>
      <c r="H23" s="14" t="s">
        <v>112</v>
      </c>
      <c r="I23" s="14" t="s">
        <v>112</v>
      </c>
    </row>
    <row r="24" spans="1:14" customFormat="1" ht="14.25" hidden="1" x14ac:dyDescent="0.2">
      <c r="A24" s="10">
        <v>0</v>
      </c>
      <c r="B24" s="24" t="s">
        <v>112</v>
      </c>
      <c r="C24" s="15" t="s">
        <v>112</v>
      </c>
      <c r="D24" s="17" t="s">
        <v>112</v>
      </c>
      <c r="E24" s="19" t="s">
        <v>112</v>
      </c>
      <c r="F24" s="18" t="s">
        <v>112</v>
      </c>
      <c r="G24" s="15" t="s">
        <v>112</v>
      </c>
      <c r="H24" s="14" t="s">
        <v>112</v>
      </c>
      <c r="I24" s="14" t="s">
        <v>112</v>
      </c>
    </row>
    <row r="25" spans="1:14" customFormat="1" ht="12.75" hidden="1" x14ac:dyDescent="0.2">
      <c r="A25" s="10">
        <v>0</v>
      </c>
      <c r="B25" s="24" t="s">
        <v>112</v>
      </c>
      <c r="C25" s="15" t="s">
        <v>112</v>
      </c>
      <c r="D25" s="15" t="s">
        <v>112</v>
      </c>
      <c r="E25" s="14" t="s">
        <v>112</v>
      </c>
      <c r="F25" s="18" t="s">
        <v>112</v>
      </c>
      <c r="G25" s="15" t="s">
        <v>112</v>
      </c>
      <c r="H25" s="14" t="s">
        <v>112</v>
      </c>
      <c r="I25" s="14" t="s">
        <v>112</v>
      </c>
    </row>
    <row r="26" spans="1:14" customFormat="1" ht="12.75" hidden="1" x14ac:dyDescent="0.2">
      <c r="A26" s="10">
        <v>0</v>
      </c>
      <c r="B26" s="24" t="s">
        <v>112</v>
      </c>
      <c r="C26" s="15" t="s">
        <v>112</v>
      </c>
      <c r="D26" s="17" t="s">
        <v>112</v>
      </c>
      <c r="E26" s="14" t="s">
        <v>112</v>
      </c>
      <c r="F26" s="18" t="s">
        <v>112</v>
      </c>
      <c r="G26" s="15" t="s">
        <v>112</v>
      </c>
      <c r="H26" s="14" t="s">
        <v>112</v>
      </c>
      <c r="I26" s="14" t="s">
        <v>112</v>
      </c>
    </row>
    <row r="27" spans="1:14" customFormat="1" ht="12.75" hidden="1" x14ac:dyDescent="0.2">
      <c r="A27" s="10">
        <v>0</v>
      </c>
      <c r="B27" s="24" t="s">
        <v>112</v>
      </c>
      <c r="C27" s="15" t="s">
        <v>112</v>
      </c>
      <c r="D27" s="15" t="s">
        <v>112</v>
      </c>
      <c r="E27" s="14" t="s">
        <v>112</v>
      </c>
      <c r="F27" s="18" t="s">
        <v>112</v>
      </c>
      <c r="G27" s="15" t="s">
        <v>112</v>
      </c>
      <c r="H27" s="14" t="s">
        <v>112</v>
      </c>
      <c r="I27" s="14" t="s">
        <v>112</v>
      </c>
    </row>
    <row r="28" spans="1:14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4" x14ac:dyDescent="0.2">
      <c r="A29" s="10">
        <v>1</v>
      </c>
      <c r="B29" s="146">
        <v>0</v>
      </c>
      <c r="C29" s="38" t="s">
        <v>112</v>
      </c>
      <c r="D29" s="147" t="s">
        <v>125</v>
      </c>
      <c r="E29" s="148"/>
      <c r="F29" s="148" t="s">
        <v>126</v>
      </c>
      <c r="G29" s="148" t="s">
        <v>127</v>
      </c>
      <c r="H29" s="148" t="s">
        <v>112</v>
      </c>
      <c r="I29" s="147" t="s">
        <v>128</v>
      </c>
    </row>
    <row r="30" spans="1:14" x14ac:dyDescent="0.2">
      <c r="A30" s="10">
        <v>1</v>
      </c>
      <c r="B30" s="149" t="s">
        <v>129</v>
      </c>
      <c r="C30" s="42" t="s">
        <v>112</v>
      </c>
      <c r="D30" s="150" t="s">
        <v>3</v>
      </c>
      <c r="E30" s="150"/>
      <c r="F30" s="150" t="s">
        <v>130</v>
      </c>
      <c r="G30" s="150" t="s">
        <v>108</v>
      </c>
      <c r="H30" s="150" t="s">
        <v>112</v>
      </c>
      <c r="I30" s="151" t="s">
        <v>131</v>
      </c>
    </row>
    <row r="31" spans="1:14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/>
      <c r="F31" s="91" t="s">
        <v>112</v>
      </c>
      <c r="G31" s="91" t="s">
        <v>112</v>
      </c>
      <c r="H31" s="91">
        <v>175.94597380558997</v>
      </c>
      <c r="I31" s="27" t="s">
        <v>112</v>
      </c>
      <c r="L31" s="63">
        <f>+H31</f>
        <v>175.94597380558997</v>
      </c>
      <c r="N31" s="219">
        <v>83.376867934535284</v>
      </c>
    </row>
    <row r="32" spans="1:14" customFormat="1" ht="12.75" hidden="1" x14ac:dyDescent="0.2">
      <c r="A32" s="10">
        <v>0</v>
      </c>
      <c r="B32" s="4" t="s">
        <v>277</v>
      </c>
      <c r="C32" s="44" t="s">
        <v>112</v>
      </c>
      <c r="D32" s="1" t="s">
        <v>112</v>
      </c>
      <c r="E32" s="3" t="s">
        <v>112</v>
      </c>
      <c r="F32" s="45" t="s">
        <v>112</v>
      </c>
      <c r="G32" s="14" t="s">
        <v>112</v>
      </c>
      <c r="H32" s="14" t="s">
        <v>112</v>
      </c>
      <c r="I32" s="14" t="s">
        <v>112</v>
      </c>
    </row>
    <row r="33" spans="1:14" x14ac:dyDescent="0.2">
      <c r="A33" s="10">
        <v>1</v>
      </c>
      <c r="B33" s="26" t="s">
        <v>134</v>
      </c>
      <c r="C33" s="27" t="s">
        <v>112</v>
      </c>
      <c r="D33" s="27">
        <v>20000</v>
      </c>
      <c r="E33" s="27"/>
      <c r="F33" s="71">
        <v>8.7972986902794988E-3</v>
      </c>
      <c r="G33" s="27">
        <v>175.94597380558997</v>
      </c>
      <c r="H33" s="27" t="s">
        <v>112</v>
      </c>
      <c r="I33" s="27">
        <v>1.0953030837706894</v>
      </c>
    </row>
    <row r="34" spans="1:14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/>
      <c r="F34" s="93" t="s">
        <v>112</v>
      </c>
      <c r="G34" s="91" t="s">
        <v>112</v>
      </c>
      <c r="H34" s="91">
        <v>4251.702000066809</v>
      </c>
      <c r="I34" s="27" t="s">
        <v>112</v>
      </c>
      <c r="L34" s="10">
        <f>SUBTOTAL(9,G35:G51)</f>
        <v>4251.7020000668108</v>
      </c>
      <c r="N34" s="219">
        <v>89.92446926921167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47619</v>
      </c>
      <c r="E35" s="27"/>
      <c r="F35" s="71">
        <v>2.9700000000000001E-2</v>
      </c>
      <c r="G35" s="27">
        <v>1414.2843</v>
      </c>
      <c r="H35" s="27" t="s">
        <v>112</v>
      </c>
      <c r="I35" s="27">
        <v>8.804236446070103</v>
      </c>
      <c r="M35" s="219">
        <v>75.189873417721515</v>
      </c>
    </row>
    <row r="36" spans="1:14" x14ac:dyDescent="0.2">
      <c r="A36" s="10">
        <v>1</v>
      </c>
      <c r="B36" s="26" t="s">
        <v>136</v>
      </c>
      <c r="C36" s="27" t="s">
        <v>112</v>
      </c>
      <c r="D36" s="27">
        <v>47619</v>
      </c>
      <c r="E36" s="27"/>
      <c r="F36" s="71">
        <v>1.47E-2</v>
      </c>
      <c r="G36" s="27">
        <v>699.99929999999995</v>
      </c>
      <c r="H36" s="27" t="s">
        <v>112</v>
      </c>
      <c r="I36" s="27">
        <v>4.3576523823983333</v>
      </c>
      <c r="M36" s="219">
        <v>100</v>
      </c>
    </row>
    <row r="37" spans="1:14" x14ac:dyDescent="0.2">
      <c r="A37" s="10">
        <v>1</v>
      </c>
      <c r="B37" s="26" t="s">
        <v>138</v>
      </c>
      <c r="C37" s="27" t="s">
        <v>112</v>
      </c>
      <c r="D37" s="27">
        <v>2</v>
      </c>
      <c r="E37" s="27"/>
      <c r="F37" s="71">
        <v>4.76</v>
      </c>
      <c r="G37" s="27">
        <v>9.52</v>
      </c>
      <c r="H37" s="27" t="s">
        <v>112</v>
      </c>
      <c r="I37" s="27">
        <v>5.9264131664749004E-2</v>
      </c>
    </row>
    <row r="38" spans="1:14" x14ac:dyDescent="0.2">
      <c r="A38" s="10">
        <v>1</v>
      </c>
      <c r="B38" s="11" t="s">
        <v>139</v>
      </c>
      <c r="C38" s="75" t="s">
        <v>112</v>
      </c>
      <c r="D38" s="27">
        <v>1.3</v>
      </c>
      <c r="E38" s="9" t="s">
        <v>112</v>
      </c>
      <c r="F38" s="28">
        <v>5.76</v>
      </c>
      <c r="G38" s="27">
        <v>7.4879999999999995</v>
      </c>
      <c r="H38" s="24" t="s">
        <v>112</v>
      </c>
      <c r="I38" s="24">
        <v>4.6614476670760553E-2</v>
      </c>
    </row>
    <row r="39" spans="1:14" x14ac:dyDescent="0.2">
      <c r="A39" s="10">
        <v>1</v>
      </c>
      <c r="B39" s="11" t="s">
        <v>204</v>
      </c>
      <c r="C39" s="75" t="s">
        <v>112</v>
      </c>
      <c r="D39" s="27">
        <v>4</v>
      </c>
      <c r="E39" s="9" t="s">
        <v>112</v>
      </c>
      <c r="F39" s="28">
        <v>12.8</v>
      </c>
      <c r="G39" s="27">
        <v>51.2</v>
      </c>
      <c r="H39" s="24" t="s">
        <v>112</v>
      </c>
      <c r="I39" s="24">
        <v>0.31873146441545686</v>
      </c>
    </row>
    <row r="40" spans="1:14" ht="12.75" x14ac:dyDescent="0.2">
      <c r="A40" s="10">
        <v>1</v>
      </c>
      <c r="B40" s="11" t="s">
        <v>141</v>
      </c>
      <c r="C40" s="75" t="s">
        <v>112</v>
      </c>
      <c r="D40" s="27">
        <v>257.44697689142134</v>
      </c>
      <c r="E40" s="9" t="s">
        <v>112</v>
      </c>
      <c r="F40" s="28">
        <v>0.23797231624119125</v>
      </c>
      <c r="G40" s="27">
        <v>61.265253400143976</v>
      </c>
      <c r="H40" s="24" t="s">
        <v>112</v>
      </c>
      <c r="I40" s="24">
        <v>0.38138992058617061</v>
      </c>
      <c r="L40"/>
    </row>
    <row r="41" spans="1:14" hidden="1" x14ac:dyDescent="0.2">
      <c r="A41" s="10">
        <v>0</v>
      </c>
      <c r="B41" s="26" t="s">
        <v>53</v>
      </c>
      <c r="C41" s="27" t="s">
        <v>112</v>
      </c>
      <c r="D41" s="27">
        <v>66.222222222222229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hidden="1" x14ac:dyDescent="0.2">
      <c r="A42" s="10">
        <v>0</v>
      </c>
      <c r="B42" s="26" t="s">
        <v>12</v>
      </c>
      <c r="C42" s="27" t="s">
        <v>112</v>
      </c>
      <c r="D42" s="27">
        <v>-7.5</v>
      </c>
      <c r="E42" s="27" t="s">
        <v>112</v>
      </c>
      <c r="F42" s="27" t="s">
        <v>112</v>
      </c>
      <c r="G42" s="27" t="s">
        <v>112</v>
      </c>
      <c r="H42" s="27" t="s">
        <v>112</v>
      </c>
      <c r="I42" s="27" t="s">
        <v>112</v>
      </c>
    </row>
    <row r="43" spans="1:14" hidden="1" x14ac:dyDescent="0.2">
      <c r="A43" s="10">
        <v>0</v>
      </c>
      <c r="B43" s="26" t="s">
        <v>54</v>
      </c>
      <c r="C43" s="27" t="s">
        <v>112</v>
      </c>
      <c r="D43" s="27">
        <v>20</v>
      </c>
      <c r="E43" s="27"/>
      <c r="F43" s="27" t="s">
        <v>112</v>
      </c>
      <c r="G43" s="27" t="s">
        <v>112</v>
      </c>
      <c r="H43" s="27" t="s">
        <v>112</v>
      </c>
      <c r="I43" s="27" t="s">
        <v>112</v>
      </c>
    </row>
    <row r="44" spans="1:14" x14ac:dyDescent="0.2">
      <c r="A44" s="10">
        <v>1</v>
      </c>
      <c r="B44" s="26" t="s">
        <v>142</v>
      </c>
      <c r="C44" s="27" t="s">
        <v>112</v>
      </c>
      <c r="D44" s="27" t="s">
        <v>112</v>
      </c>
      <c r="E44" s="27"/>
      <c r="F44" s="71" t="s">
        <v>112</v>
      </c>
      <c r="G44" s="27">
        <v>224.62848000000031</v>
      </c>
      <c r="H44" s="27" t="s">
        <v>112</v>
      </c>
      <c r="I44" s="27">
        <v>1.398362585543325</v>
      </c>
    </row>
    <row r="45" spans="1:14" hidden="1" x14ac:dyDescent="0.2">
      <c r="A45" s="10">
        <v>0</v>
      </c>
      <c r="B45" s="26" t="s">
        <v>143</v>
      </c>
      <c r="C45" s="27" t="s">
        <v>112</v>
      </c>
      <c r="D45" s="27">
        <v>2</v>
      </c>
      <c r="E45" s="27"/>
      <c r="F45" s="71">
        <v>32.64</v>
      </c>
      <c r="G45" s="27">
        <v>65.28</v>
      </c>
      <c r="H45" s="27" t="s">
        <v>112</v>
      </c>
      <c r="I45" s="27">
        <v>0.40638261712970741</v>
      </c>
    </row>
    <row r="46" spans="1:14" hidden="1" x14ac:dyDescent="0.2">
      <c r="A46" s="10">
        <v>0</v>
      </c>
      <c r="B46" s="26" t="s">
        <v>185</v>
      </c>
      <c r="C46" s="27" t="s">
        <v>112</v>
      </c>
      <c r="D46" s="27">
        <v>4</v>
      </c>
      <c r="E46" s="27"/>
      <c r="F46" s="71">
        <v>15.606000000000002</v>
      </c>
      <c r="G46" s="27">
        <v>62.424000000000007</v>
      </c>
      <c r="H46" s="27" t="s">
        <v>112</v>
      </c>
      <c r="I46" s="27">
        <v>0.38860337763028274</v>
      </c>
    </row>
    <row r="47" spans="1:14" hidden="1" x14ac:dyDescent="0.2">
      <c r="A47" s="10">
        <v>0</v>
      </c>
      <c r="B47" s="26" t="s">
        <v>220</v>
      </c>
      <c r="C47" s="27" t="s">
        <v>112</v>
      </c>
      <c r="D47" s="27">
        <v>0.2</v>
      </c>
      <c r="E47" s="27"/>
      <c r="F47" s="71">
        <v>57.548400000000001</v>
      </c>
      <c r="G47" s="27">
        <v>11.509680000000001</v>
      </c>
      <c r="H47" s="27" t="s">
        <v>112</v>
      </c>
      <c r="I47" s="27">
        <v>7.1650335182681546E-2</v>
      </c>
    </row>
    <row r="48" spans="1:14" hidden="1" x14ac:dyDescent="0.2">
      <c r="A48" s="10">
        <v>0</v>
      </c>
      <c r="B48" s="26" t="s">
        <v>148</v>
      </c>
      <c r="C48" s="27" t="s">
        <v>112</v>
      </c>
      <c r="D48" s="27">
        <v>1</v>
      </c>
      <c r="E48" s="27"/>
      <c r="F48" s="71">
        <v>64.77</v>
      </c>
      <c r="G48" s="27">
        <v>64.77</v>
      </c>
      <c r="H48" s="27" t="s">
        <v>112</v>
      </c>
      <c r="I48" s="27">
        <v>0.40320775293338157</v>
      </c>
    </row>
    <row r="49" spans="1:14" hidden="1" x14ac:dyDescent="0.2">
      <c r="A49" s="10">
        <v>0</v>
      </c>
      <c r="B49" s="26" t="s">
        <v>150</v>
      </c>
      <c r="C49" s="27" t="s">
        <v>112</v>
      </c>
      <c r="D49" s="27">
        <v>0.8</v>
      </c>
      <c r="E49" s="27"/>
      <c r="F49" s="71">
        <v>25.806000000000004</v>
      </c>
      <c r="G49" s="27">
        <v>20.644800000000004</v>
      </c>
      <c r="H49" s="27" t="s">
        <v>112</v>
      </c>
      <c r="I49" s="27">
        <v>0.12851850266727</v>
      </c>
    </row>
    <row r="50" spans="1:14" x14ac:dyDescent="0.2">
      <c r="A50" s="10">
        <v>1</v>
      </c>
      <c r="B50" s="26" t="s">
        <v>239</v>
      </c>
      <c r="C50" s="27" t="s">
        <v>112</v>
      </c>
      <c r="D50" s="27">
        <v>56.666666666666664</v>
      </c>
      <c r="E50" s="27"/>
      <c r="F50" s="71">
        <v>6.6408823529411753</v>
      </c>
      <c r="G50" s="27">
        <v>376.31666666666661</v>
      </c>
      <c r="H50" s="27" t="s">
        <v>112</v>
      </c>
      <c r="I50" s="27">
        <v>2.3426555127072262</v>
      </c>
    </row>
    <row r="51" spans="1:14" s="176" customFormat="1" x14ac:dyDescent="0.2">
      <c r="A51" s="10">
        <v>1</v>
      </c>
      <c r="B51" s="26" t="s">
        <v>151</v>
      </c>
      <c r="C51" s="27" t="s">
        <v>112</v>
      </c>
      <c r="D51" s="27">
        <v>2500</v>
      </c>
      <c r="E51" s="27"/>
      <c r="F51" s="71">
        <v>0.56279999999999997</v>
      </c>
      <c r="G51" s="27">
        <v>1407</v>
      </c>
      <c r="H51" s="91" t="s">
        <v>112</v>
      </c>
      <c r="I51" s="91">
        <v>8.7588900475106986</v>
      </c>
      <c r="L51" s="10">
        <f>SUBTOTAL(9,G52:G74)</f>
        <v>5794.3641340873501</v>
      </c>
      <c r="N51" s="219" t="e">
        <v>#VALUE!</v>
      </c>
    </row>
    <row r="52" spans="1:14" x14ac:dyDescent="0.2">
      <c r="A52" s="10">
        <v>1</v>
      </c>
      <c r="B52" s="43" t="s">
        <v>152</v>
      </c>
      <c r="C52" s="91" t="s">
        <v>112</v>
      </c>
      <c r="D52" s="91" t="s">
        <v>112</v>
      </c>
      <c r="E52" s="91"/>
      <c r="F52" s="93" t="s">
        <v>112</v>
      </c>
      <c r="G52" s="91" t="s">
        <v>112</v>
      </c>
      <c r="H52" s="91">
        <v>5794.3641340873501</v>
      </c>
      <c r="I52" s="91" t="s">
        <v>112</v>
      </c>
    </row>
    <row r="53" spans="1:14" x14ac:dyDescent="0.2">
      <c r="A53" s="10">
        <v>1</v>
      </c>
      <c r="B53" s="26" t="s">
        <v>153</v>
      </c>
      <c r="C53" s="27" t="s">
        <v>112</v>
      </c>
      <c r="D53" s="27">
        <v>1.4</v>
      </c>
      <c r="E53" s="27"/>
      <c r="F53" s="71">
        <v>45</v>
      </c>
      <c r="G53" s="27">
        <v>62.999999999999993</v>
      </c>
      <c r="H53" s="27" t="s">
        <v>112</v>
      </c>
      <c r="I53" s="27">
        <v>0.39218910660495665</v>
      </c>
    </row>
    <row r="54" spans="1:14" x14ac:dyDescent="0.2">
      <c r="A54" s="10">
        <v>1</v>
      </c>
      <c r="B54" s="26" t="s">
        <v>154</v>
      </c>
      <c r="C54" s="27" t="s">
        <v>112</v>
      </c>
      <c r="D54" s="70">
        <v>630</v>
      </c>
      <c r="E54" s="27"/>
      <c r="F54" s="72">
        <v>0.2</v>
      </c>
      <c r="G54" s="27">
        <v>126</v>
      </c>
      <c r="H54" s="27" t="s">
        <v>112</v>
      </c>
      <c r="I54" s="27">
        <v>0.7843782132099133</v>
      </c>
    </row>
    <row r="55" spans="1:14" x14ac:dyDescent="0.2">
      <c r="A55" s="10">
        <v>1</v>
      </c>
      <c r="B55" s="11" t="s">
        <v>155</v>
      </c>
      <c r="C55" s="75" t="s">
        <v>112</v>
      </c>
      <c r="D55" s="27">
        <v>800000</v>
      </c>
      <c r="E55" s="9" t="s">
        <v>112</v>
      </c>
      <c r="F55" s="28">
        <v>2.5000000000000001E-4</v>
      </c>
      <c r="G55" s="27">
        <v>200</v>
      </c>
      <c r="H55" s="95" t="s">
        <v>112</v>
      </c>
      <c r="I55" s="24">
        <v>1.2450447828728781</v>
      </c>
    </row>
    <row r="56" spans="1:14" x14ac:dyDescent="0.2">
      <c r="A56" s="10">
        <v>1</v>
      </c>
      <c r="B56" s="11" t="s">
        <v>156</v>
      </c>
      <c r="C56" s="75" t="s">
        <v>112</v>
      </c>
      <c r="D56" s="27">
        <v>25000</v>
      </c>
      <c r="E56" s="9" t="s">
        <v>112</v>
      </c>
      <c r="F56" s="28">
        <v>0.05</v>
      </c>
      <c r="G56" s="27">
        <v>1250</v>
      </c>
      <c r="H56" s="24" t="s">
        <v>112</v>
      </c>
      <c r="I56" s="24">
        <v>7.7815298929554881</v>
      </c>
    </row>
    <row r="57" spans="1:14" x14ac:dyDescent="0.2">
      <c r="A57" s="10">
        <v>1</v>
      </c>
      <c r="B57" s="11" t="s">
        <v>157</v>
      </c>
      <c r="C57" s="75" t="s">
        <v>112</v>
      </c>
      <c r="D57" s="27">
        <v>733.97</v>
      </c>
      <c r="E57" s="9" t="s">
        <v>112</v>
      </c>
      <c r="F57" s="28">
        <v>4.6262068965517242</v>
      </c>
      <c r="G57" s="27">
        <v>3395.4970758620693</v>
      </c>
      <c r="H57" s="24" t="s">
        <v>112</v>
      </c>
      <c r="I57" s="24">
        <v>21.137729597810914</v>
      </c>
    </row>
    <row r="58" spans="1:14" hidden="1" x14ac:dyDescent="0.2">
      <c r="A58" s="10">
        <v>0</v>
      </c>
      <c r="B58" s="11">
        <v>0</v>
      </c>
      <c r="C58" s="75" t="s">
        <v>112</v>
      </c>
      <c r="D58" s="27" t="s">
        <v>112</v>
      </c>
      <c r="E58" s="9" t="s">
        <v>112</v>
      </c>
      <c r="F58" s="154" t="s">
        <v>112</v>
      </c>
      <c r="G58" s="27" t="s">
        <v>112</v>
      </c>
      <c r="H58" s="24" t="s">
        <v>112</v>
      </c>
      <c r="I58" s="24" t="s">
        <v>112</v>
      </c>
    </row>
    <row r="59" spans="1:14" customFormat="1" ht="12.75" hidden="1" x14ac:dyDescent="0.2">
      <c r="A59" s="10">
        <v>0</v>
      </c>
      <c r="B59" s="4">
        <v>0</v>
      </c>
      <c r="C59" s="44" t="s">
        <v>112</v>
      </c>
      <c r="D59" s="27" t="s">
        <v>112</v>
      </c>
      <c r="E59" s="9" t="s">
        <v>112</v>
      </c>
      <c r="F59" s="28" t="s">
        <v>112</v>
      </c>
      <c r="G59" s="27" t="s">
        <v>112</v>
      </c>
      <c r="H59" s="14" t="s">
        <v>112</v>
      </c>
      <c r="I59" s="14" t="s">
        <v>112</v>
      </c>
    </row>
    <row r="60" spans="1:14" customFormat="1" ht="12.75" hidden="1" x14ac:dyDescent="0.2">
      <c r="A60" s="10">
        <v>0</v>
      </c>
      <c r="B60" s="4">
        <v>0</v>
      </c>
      <c r="C60" s="44" t="s">
        <v>112</v>
      </c>
      <c r="D60" s="27" t="s">
        <v>112</v>
      </c>
      <c r="E60" s="9" t="s">
        <v>112</v>
      </c>
      <c r="F60" s="28" t="s">
        <v>112</v>
      </c>
      <c r="G60" s="27" t="s">
        <v>112</v>
      </c>
      <c r="H60" s="3" t="s">
        <v>112</v>
      </c>
      <c r="I60" s="14" t="s">
        <v>112</v>
      </c>
    </row>
    <row r="61" spans="1:14" customFormat="1" ht="12.75" hidden="1" x14ac:dyDescent="0.2">
      <c r="A61" s="10">
        <v>0</v>
      </c>
      <c r="B61" s="4">
        <v>0</v>
      </c>
      <c r="C61" s="44" t="s">
        <v>112</v>
      </c>
      <c r="D61" s="27" t="s">
        <v>112</v>
      </c>
      <c r="E61" s="9" t="s">
        <v>112</v>
      </c>
      <c r="F61" s="28" t="s">
        <v>112</v>
      </c>
      <c r="G61" s="27" t="s">
        <v>112</v>
      </c>
      <c r="H61" s="3" t="s">
        <v>112</v>
      </c>
      <c r="I61" s="14" t="s">
        <v>112</v>
      </c>
    </row>
    <row r="62" spans="1:14" customFormat="1" ht="12.75" hidden="1" x14ac:dyDescent="0.2">
      <c r="A62" s="10">
        <v>0</v>
      </c>
      <c r="B62" s="4">
        <v>0</v>
      </c>
      <c r="C62" s="44" t="s">
        <v>112</v>
      </c>
      <c r="D62" s="27" t="s">
        <v>112</v>
      </c>
      <c r="E62" s="9" t="s">
        <v>112</v>
      </c>
      <c r="F62" s="173" t="s">
        <v>112</v>
      </c>
      <c r="G62" s="27" t="s">
        <v>112</v>
      </c>
      <c r="H62" s="3" t="s">
        <v>112</v>
      </c>
      <c r="I62" s="14" t="s">
        <v>112</v>
      </c>
    </row>
    <row r="63" spans="1:14" customFormat="1" ht="12.75" hidden="1" x14ac:dyDescent="0.2">
      <c r="A63" s="10">
        <v>0</v>
      </c>
      <c r="B63" s="4">
        <v>0</v>
      </c>
      <c r="C63" s="44" t="s">
        <v>112</v>
      </c>
      <c r="D63" s="27" t="s">
        <v>112</v>
      </c>
      <c r="E63" s="9" t="s">
        <v>112</v>
      </c>
      <c r="F63" s="173" t="s">
        <v>112</v>
      </c>
      <c r="G63" s="27" t="s">
        <v>112</v>
      </c>
      <c r="H63" s="3" t="s">
        <v>112</v>
      </c>
      <c r="I63" s="14" t="s">
        <v>112</v>
      </c>
    </row>
    <row r="64" spans="1:14" customFormat="1" ht="12.75" hidden="1" x14ac:dyDescent="0.2">
      <c r="A64" s="10">
        <v>0</v>
      </c>
      <c r="B64" s="4">
        <v>0</v>
      </c>
      <c r="C64" s="44" t="s">
        <v>112</v>
      </c>
      <c r="D64" s="27" t="s">
        <v>112</v>
      </c>
      <c r="E64" s="9" t="s">
        <v>112</v>
      </c>
      <c r="F64" s="173" t="s">
        <v>112</v>
      </c>
      <c r="G64" s="27" t="s">
        <v>112</v>
      </c>
      <c r="H64" s="3" t="s">
        <v>112</v>
      </c>
      <c r="I64" s="14" t="s">
        <v>112</v>
      </c>
    </row>
    <row r="65" spans="1:14" customFormat="1" ht="12.75" hidden="1" x14ac:dyDescent="0.2">
      <c r="A65" s="10">
        <v>0</v>
      </c>
      <c r="B65" s="4">
        <v>0</v>
      </c>
      <c r="C65" s="44" t="s">
        <v>112</v>
      </c>
      <c r="D65" s="27" t="s">
        <v>112</v>
      </c>
      <c r="E65" s="9" t="s">
        <v>112</v>
      </c>
      <c r="F65" s="173" t="s">
        <v>112</v>
      </c>
      <c r="G65" s="27" t="s">
        <v>112</v>
      </c>
      <c r="H65" s="3" t="s">
        <v>112</v>
      </c>
      <c r="I65" s="14" t="s">
        <v>112</v>
      </c>
    </row>
    <row r="66" spans="1:14" customFormat="1" ht="12.75" hidden="1" x14ac:dyDescent="0.2">
      <c r="A66" s="10">
        <v>0</v>
      </c>
      <c r="B66" s="4">
        <v>0</v>
      </c>
      <c r="C66" s="44" t="s">
        <v>112</v>
      </c>
      <c r="D66" s="27" t="s">
        <v>112</v>
      </c>
      <c r="E66" s="9" t="s">
        <v>112</v>
      </c>
      <c r="F66" s="173" t="s">
        <v>112</v>
      </c>
      <c r="G66" s="27" t="s">
        <v>112</v>
      </c>
      <c r="H66" s="3" t="s">
        <v>112</v>
      </c>
      <c r="I66" s="14" t="s">
        <v>112</v>
      </c>
    </row>
    <row r="67" spans="1:14" customFormat="1" ht="12.75" hidden="1" x14ac:dyDescent="0.2">
      <c r="A67" s="10">
        <v>0</v>
      </c>
      <c r="B67" s="4">
        <v>0</v>
      </c>
      <c r="C67" s="44" t="s">
        <v>112</v>
      </c>
      <c r="D67" s="27" t="s">
        <v>112</v>
      </c>
      <c r="E67" s="9" t="s">
        <v>112</v>
      </c>
      <c r="F67" s="173" t="s">
        <v>112</v>
      </c>
      <c r="G67" s="27" t="s">
        <v>112</v>
      </c>
      <c r="H67" s="3" t="s">
        <v>112</v>
      </c>
      <c r="I67" s="14" t="s">
        <v>112</v>
      </c>
    </row>
    <row r="68" spans="1:14" customFormat="1" ht="12.75" hidden="1" x14ac:dyDescent="0.2">
      <c r="A68" s="10">
        <v>0</v>
      </c>
      <c r="B68" s="4">
        <v>0</v>
      </c>
      <c r="C68" s="44" t="s">
        <v>112</v>
      </c>
      <c r="D68" s="27" t="s">
        <v>112</v>
      </c>
      <c r="E68" s="9" t="s">
        <v>112</v>
      </c>
      <c r="F68" s="173" t="s">
        <v>112</v>
      </c>
      <c r="G68" s="27" t="s">
        <v>112</v>
      </c>
      <c r="H68" s="3" t="s">
        <v>112</v>
      </c>
      <c r="I68" s="14" t="s">
        <v>112</v>
      </c>
    </row>
    <row r="69" spans="1:14" customFormat="1" ht="12.75" hidden="1" x14ac:dyDescent="0.2">
      <c r="A69" s="10">
        <v>0</v>
      </c>
      <c r="B69" s="4">
        <v>0</v>
      </c>
      <c r="C69" s="44" t="s">
        <v>112</v>
      </c>
      <c r="D69" s="27" t="s">
        <v>112</v>
      </c>
      <c r="E69" s="9" t="s">
        <v>112</v>
      </c>
      <c r="F69" s="173" t="s">
        <v>112</v>
      </c>
      <c r="G69" s="27" t="s">
        <v>112</v>
      </c>
      <c r="H69" s="3" t="s">
        <v>112</v>
      </c>
      <c r="I69" s="14" t="s">
        <v>112</v>
      </c>
    </row>
    <row r="70" spans="1:14" customFormat="1" ht="12.75" hidden="1" x14ac:dyDescent="0.2">
      <c r="A70" s="10">
        <v>0</v>
      </c>
      <c r="B70" s="4">
        <v>0</v>
      </c>
      <c r="C70" s="44" t="s">
        <v>112</v>
      </c>
      <c r="D70" s="27" t="s">
        <v>112</v>
      </c>
      <c r="E70" s="9" t="s">
        <v>112</v>
      </c>
      <c r="F70" s="173" t="s">
        <v>112</v>
      </c>
      <c r="G70" s="27" t="s">
        <v>112</v>
      </c>
      <c r="H70" s="3" t="s">
        <v>112</v>
      </c>
      <c r="I70" s="14" t="s">
        <v>112</v>
      </c>
    </row>
    <row r="71" spans="1:14" customFormat="1" ht="12.75" hidden="1" x14ac:dyDescent="0.2">
      <c r="A71" s="10">
        <v>0</v>
      </c>
      <c r="B71" s="4">
        <v>0</v>
      </c>
      <c r="C71" s="44" t="s">
        <v>112</v>
      </c>
      <c r="D71" s="27" t="s">
        <v>112</v>
      </c>
      <c r="E71" s="9" t="s">
        <v>112</v>
      </c>
      <c r="F71" s="173" t="s">
        <v>112</v>
      </c>
      <c r="G71" s="27" t="s">
        <v>112</v>
      </c>
      <c r="H71" s="3" t="s">
        <v>112</v>
      </c>
      <c r="I71" s="14" t="s">
        <v>112</v>
      </c>
    </row>
    <row r="72" spans="1:14" customFormat="1" ht="12.75" hidden="1" x14ac:dyDescent="0.2">
      <c r="A72" s="10">
        <v>0</v>
      </c>
      <c r="B72" s="4">
        <v>0</v>
      </c>
      <c r="C72" s="44" t="s">
        <v>112</v>
      </c>
      <c r="D72" s="27" t="s">
        <v>112</v>
      </c>
      <c r="E72" s="9" t="s">
        <v>112</v>
      </c>
      <c r="F72" s="173" t="s">
        <v>112</v>
      </c>
      <c r="G72" s="27" t="s">
        <v>112</v>
      </c>
      <c r="H72" s="3" t="s">
        <v>112</v>
      </c>
      <c r="I72" s="1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9" t="s">
        <v>112</v>
      </c>
      <c r="F73" s="28" t="s">
        <v>112</v>
      </c>
      <c r="G73" s="27">
        <v>731.6</v>
      </c>
      <c r="H73" s="24" t="s">
        <v>112</v>
      </c>
      <c r="I73" s="24">
        <v>4.5543738157489884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9"/>
      <c r="F74" s="28" t="s">
        <v>112</v>
      </c>
      <c r="G74" s="27">
        <v>28.267058225280003</v>
      </c>
      <c r="H74" s="27" t="s">
        <v>112</v>
      </c>
      <c r="I74" s="27">
        <v>0.17596876685274374</v>
      </c>
    </row>
    <row r="75" spans="1:14" x14ac:dyDescent="0.2">
      <c r="A75" s="10">
        <v>1</v>
      </c>
      <c r="B75" s="103" t="s">
        <v>160</v>
      </c>
      <c r="C75" s="104" t="s">
        <v>112</v>
      </c>
      <c r="D75" s="91" t="s">
        <v>112</v>
      </c>
      <c r="E75" s="92"/>
      <c r="F75" s="93" t="s">
        <v>112</v>
      </c>
      <c r="G75" s="91" t="s">
        <v>112</v>
      </c>
      <c r="H75" s="91">
        <v>1183.7126560000002</v>
      </c>
      <c r="I75" s="27" t="s">
        <v>112</v>
      </c>
      <c r="L75" s="63">
        <f>SUM(G76:G80)</f>
        <v>1183.7126560000002</v>
      </c>
      <c r="N75" s="219">
        <v>100.70379228203907</v>
      </c>
    </row>
    <row r="76" spans="1:14" hidden="1" x14ac:dyDescent="0.2">
      <c r="A76" s="10">
        <v>0</v>
      </c>
      <c r="B76" s="26">
        <v>0</v>
      </c>
      <c r="C76" s="24" t="s">
        <v>112</v>
      </c>
      <c r="D76" s="27" t="s">
        <v>112</v>
      </c>
      <c r="E76" s="27" t="s">
        <v>112</v>
      </c>
      <c r="F76" s="27" t="s">
        <v>112</v>
      </c>
      <c r="G76" s="27" t="s">
        <v>112</v>
      </c>
      <c r="H76" s="27" t="s">
        <v>112</v>
      </c>
      <c r="I76" s="27" t="s">
        <v>112</v>
      </c>
    </row>
    <row r="77" spans="1:14" x14ac:dyDescent="0.2">
      <c r="A77" s="10">
        <v>1</v>
      </c>
      <c r="B77" s="26" t="s">
        <v>196</v>
      </c>
      <c r="C77" s="24" t="s">
        <v>112</v>
      </c>
      <c r="D77" s="27">
        <v>84</v>
      </c>
      <c r="E77" s="27"/>
      <c r="F77" s="71" t="s">
        <v>112</v>
      </c>
      <c r="G77" s="27">
        <v>700</v>
      </c>
      <c r="H77" s="27" t="s">
        <v>112</v>
      </c>
      <c r="I77" s="27">
        <v>4.3576567400550736</v>
      </c>
    </row>
    <row r="78" spans="1:14" x14ac:dyDescent="0.2">
      <c r="A78" s="10">
        <v>1</v>
      </c>
      <c r="B78" s="26" t="s">
        <v>161</v>
      </c>
      <c r="C78" s="24" t="s">
        <v>112</v>
      </c>
      <c r="D78" s="27">
        <v>0.7</v>
      </c>
      <c r="E78" s="27"/>
      <c r="F78" s="71" t="s">
        <v>112</v>
      </c>
      <c r="G78" s="27">
        <v>483.71265600000004</v>
      </c>
      <c r="H78" s="27" t="s">
        <v>112</v>
      </c>
      <c r="I78" s="27">
        <v>3.0112195938119162</v>
      </c>
    </row>
    <row r="79" spans="1:14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4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4" customFormat="1" ht="12.75" hidden="1" x14ac:dyDescent="0.2">
      <c r="A81" s="10">
        <v>0</v>
      </c>
      <c r="B81" s="4">
        <v>0</v>
      </c>
      <c r="C81" s="3" t="s">
        <v>112</v>
      </c>
      <c r="D81" s="16" t="s">
        <v>112</v>
      </c>
      <c r="E81" s="48" t="s">
        <v>112</v>
      </c>
      <c r="F81" s="44" t="s">
        <v>112</v>
      </c>
      <c r="G81" s="49" t="s">
        <v>112</v>
      </c>
      <c r="H81" s="3" t="s">
        <v>112</v>
      </c>
      <c r="I81" s="1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3127.4490781532281</v>
      </c>
      <c r="I82" s="27" t="s">
        <v>112</v>
      </c>
      <c r="L82" s="63">
        <f>SUM(G83:G84)</f>
        <v>3127.4490781532281</v>
      </c>
      <c r="N82" s="219">
        <v>101.55071327933294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87.247012834546922</v>
      </c>
      <c r="E83" s="27"/>
      <c r="F83" s="71">
        <v>21.427802147625641</v>
      </c>
      <c r="G83" s="27">
        <v>1869.5117289900263</v>
      </c>
      <c r="H83" s="27" t="s">
        <v>112</v>
      </c>
      <c r="I83" s="27">
        <v>11.638129123493432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209.07945395307684</v>
      </c>
      <c r="E84" s="27"/>
      <c r="F84" s="71">
        <v>6.0165517241379316</v>
      </c>
      <c r="G84" s="27">
        <v>1257.9373491632018</v>
      </c>
      <c r="H84" s="27" t="s">
        <v>112</v>
      </c>
      <c r="I84" s="27">
        <v>7.8309416687829136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1062.0852773282586</v>
      </c>
      <c r="I85" s="27" t="s">
        <v>112</v>
      </c>
      <c r="L85" s="63">
        <f>SUM(G87:G91)</f>
        <v>1062.0852773282586</v>
      </c>
      <c r="N85" s="219">
        <v>104.63753382708711</v>
      </c>
    </row>
    <row r="86" spans="1:14" customFormat="1" ht="12.75" hidden="1" x14ac:dyDescent="0.2">
      <c r="A86" s="10">
        <v>0</v>
      </c>
      <c r="B86" s="5" t="s">
        <v>166</v>
      </c>
      <c r="C86" s="3" t="s">
        <v>112</v>
      </c>
      <c r="D86" s="47" t="s">
        <v>112</v>
      </c>
      <c r="E86" s="48" t="s">
        <v>112</v>
      </c>
      <c r="F86" s="50" t="s">
        <v>112</v>
      </c>
      <c r="G86" s="2" t="s">
        <v>112</v>
      </c>
      <c r="H86" s="3" t="s">
        <v>112</v>
      </c>
      <c r="I86" s="1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429.69579270877512</v>
      </c>
      <c r="H87" s="27" t="s">
        <v>112</v>
      </c>
      <c r="I87" s="27">
        <v>2.6749525246724311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466.45533260489356</v>
      </c>
      <c r="H88" s="27" t="s">
        <v>112</v>
      </c>
      <c r="I88" s="27">
        <v>2.9037888915147794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165.93415201458996</v>
      </c>
      <c r="H89" s="27" t="s">
        <v>112</v>
      </c>
      <c r="I89" s="27">
        <v>1.0329772513310016</v>
      </c>
    </row>
    <row r="90" spans="1:14" customFormat="1" ht="12.75" hidden="1" x14ac:dyDescent="0.2">
      <c r="A90" s="10">
        <v>0</v>
      </c>
      <c r="B90" s="4">
        <v>0</v>
      </c>
      <c r="C90" s="3" t="s">
        <v>112</v>
      </c>
      <c r="D90" s="3" t="s">
        <v>112</v>
      </c>
      <c r="E90" s="48" t="s">
        <v>112</v>
      </c>
      <c r="F90" s="44" t="s">
        <v>112</v>
      </c>
      <c r="G90" s="15" t="s">
        <v>112</v>
      </c>
      <c r="H90" s="16" t="s">
        <v>112</v>
      </c>
      <c r="I90" s="14" t="s">
        <v>112</v>
      </c>
    </row>
    <row r="91" spans="1:14" customFormat="1" ht="12.75" hidden="1" x14ac:dyDescent="0.2">
      <c r="A91" s="10">
        <v>0</v>
      </c>
      <c r="B91" s="5" t="s">
        <v>170</v>
      </c>
      <c r="C91" s="3" t="s">
        <v>112</v>
      </c>
      <c r="D91" s="51" t="s">
        <v>112</v>
      </c>
      <c r="E91" s="48" t="s">
        <v>112</v>
      </c>
      <c r="F91" s="44" t="s">
        <v>112</v>
      </c>
      <c r="G91" s="52" t="s">
        <v>112</v>
      </c>
      <c r="H91" s="3" t="s">
        <v>112</v>
      </c>
      <c r="I91" s="1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468.42009525416393</v>
      </c>
      <c r="H92" s="27" t="s">
        <v>112</v>
      </c>
      <c r="I92" s="27">
        <v>2.9160199789450671</v>
      </c>
      <c r="L92" s="63">
        <f>+G92</f>
        <v>468.42009525416393</v>
      </c>
    </row>
    <row r="93" spans="1:14" customFormat="1" ht="12.75" hidden="1" x14ac:dyDescent="0.2">
      <c r="A93" s="10">
        <v>0</v>
      </c>
      <c r="B93" s="3">
        <v>0</v>
      </c>
      <c r="C93" s="3" t="s">
        <v>112</v>
      </c>
      <c r="D93" s="3" t="s">
        <v>112</v>
      </c>
      <c r="E93" s="48" t="s">
        <v>112</v>
      </c>
      <c r="F93" s="44" t="s">
        <v>112</v>
      </c>
      <c r="G93" s="15" t="s">
        <v>112</v>
      </c>
      <c r="H93" s="14" t="s">
        <v>112</v>
      </c>
      <c r="I93" s="1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16063.679214695399</v>
      </c>
      <c r="H94" s="38" t="s">
        <v>112</v>
      </c>
      <c r="I94" s="38">
        <v>100.00000000000003</v>
      </c>
      <c r="K94" s="63"/>
      <c r="L94" s="63">
        <f>SUM(L31:L92)</f>
        <v>16063.679214695401</v>
      </c>
    </row>
    <row r="95" spans="1:14" customFormat="1" ht="12.75" hidden="1" x14ac:dyDescent="0.2">
      <c r="A95" s="10">
        <v>0</v>
      </c>
      <c r="B95" s="5" t="s">
        <v>49</v>
      </c>
      <c r="C95" s="3" t="s">
        <v>112</v>
      </c>
      <c r="D95" s="3" t="s">
        <v>112</v>
      </c>
      <c r="E95" s="48" t="s">
        <v>112</v>
      </c>
      <c r="F95" s="44" t="s">
        <v>112</v>
      </c>
      <c r="G95" s="15" t="s">
        <v>112</v>
      </c>
      <c r="H95" s="14" t="s">
        <v>112</v>
      </c>
      <c r="I95" s="3" t="s">
        <v>112</v>
      </c>
    </row>
    <row r="96" spans="1:14" customFormat="1" ht="12.75" hidden="1" x14ac:dyDescent="0.2">
      <c r="A96" s="10">
        <v>0</v>
      </c>
      <c r="B96" s="47">
        <v>0</v>
      </c>
      <c r="C96" s="3" t="s">
        <v>112</v>
      </c>
      <c r="D96" s="47" t="s">
        <v>112</v>
      </c>
      <c r="E96" s="48" t="s">
        <v>112</v>
      </c>
      <c r="F96" s="48" t="s">
        <v>112</v>
      </c>
      <c r="G96" s="53" t="s">
        <v>112</v>
      </c>
      <c r="H96" s="14" t="s">
        <v>112</v>
      </c>
      <c r="I96" s="3" t="s">
        <v>112</v>
      </c>
    </row>
    <row r="97" spans="1:12" customFormat="1" ht="12.75" hidden="1" x14ac:dyDescent="0.2">
      <c r="A97" s="10">
        <v>0</v>
      </c>
      <c r="B97" s="47">
        <v>0</v>
      </c>
      <c r="C97" s="3" t="s">
        <v>112</v>
      </c>
      <c r="D97" s="47" t="s">
        <v>112</v>
      </c>
      <c r="E97" s="48" t="s">
        <v>112</v>
      </c>
      <c r="F97" s="48" t="s">
        <v>112</v>
      </c>
      <c r="G97" s="53" t="s">
        <v>112</v>
      </c>
      <c r="H97" s="3" t="s">
        <v>112</v>
      </c>
      <c r="I97" s="3" t="s">
        <v>112</v>
      </c>
    </row>
    <row r="98" spans="1:12" customFormat="1" ht="12.75" hidden="1" x14ac:dyDescent="0.2">
      <c r="A98" s="10">
        <v>0</v>
      </c>
      <c r="B98" s="47">
        <v>0</v>
      </c>
      <c r="C98" s="3" t="s">
        <v>112</v>
      </c>
      <c r="D98" s="47" t="s">
        <v>112</v>
      </c>
      <c r="E98" s="48" t="s">
        <v>112</v>
      </c>
      <c r="F98" s="48" t="s">
        <v>112</v>
      </c>
      <c r="G98" s="53" t="s">
        <v>112</v>
      </c>
      <c r="H98" s="3" t="s">
        <v>112</v>
      </c>
      <c r="I98" s="3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16063.679214695399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0.64254716858781602</v>
      </c>
      <c r="G100" s="35" t="s">
        <v>112</v>
      </c>
      <c r="H100" s="59" t="s">
        <v>112</v>
      </c>
      <c r="I100" s="59" t="s">
        <v>112</v>
      </c>
    </row>
    <row r="101" spans="1:12" customFormat="1" ht="12.75" hidden="1" x14ac:dyDescent="0.2">
      <c r="A101" s="10">
        <v>0</v>
      </c>
      <c r="B101" s="5">
        <v>0</v>
      </c>
      <c r="C101" s="3" t="s">
        <v>112</v>
      </c>
      <c r="D101" s="16" t="s">
        <v>112</v>
      </c>
      <c r="E101" s="16" t="s">
        <v>112</v>
      </c>
      <c r="F101" s="15" t="s">
        <v>112</v>
      </c>
      <c r="G101" s="20" t="s">
        <v>112</v>
      </c>
      <c r="H101" s="3" t="s">
        <v>112</v>
      </c>
      <c r="I101" s="3" t="s">
        <v>112</v>
      </c>
    </row>
    <row r="102" spans="1:12" customFormat="1" ht="12.75" hidden="1" x14ac:dyDescent="0.2">
      <c r="A102" s="10">
        <v>0</v>
      </c>
      <c r="B102" s="5">
        <v>0</v>
      </c>
      <c r="C102" s="54" t="s">
        <v>112</v>
      </c>
      <c r="D102" s="21" t="s">
        <v>112</v>
      </c>
      <c r="E102" s="21" t="s">
        <v>112</v>
      </c>
      <c r="F102" s="21" t="s">
        <v>112</v>
      </c>
      <c r="G102" s="22" t="s">
        <v>112</v>
      </c>
      <c r="H102" s="3" t="s">
        <v>112</v>
      </c>
      <c r="I102" s="3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1869.5117289900263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customFormat="1" ht="12.75" x14ac:dyDescent="0.2">
      <c r="A107" s="10">
        <v>1</v>
      </c>
      <c r="B107" s="4" t="s">
        <v>176</v>
      </c>
      <c r="C107" s="3" t="s">
        <v>112</v>
      </c>
      <c r="D107" s="47">
        <v>1</v>
      </c>
      <c r="E107" s="48" t="s">
        <v>112</v>
      </c>
      <c r="F107" s="16">
        <v>170.99</v>
      </c>
      <c r="G107" s="16">
        <v>170.99</v>
      </c>
      <c r="H107" s="3" t="s">
        <v>112</v>
      </c>
      <c r="I107" s="3" t="s">
        <v>112</v>
      </c>
    </row>
    <row r="108" spans="1:12" customFormat="1" ht="12.75" x14ac:dyDescent="0.2">
      <c r="A108" s="10">
        <v>1</v>
      </c>
      <c r="B108" s="4" t="s">
        <v>177</v>
      </c>
      <c r="C108" s="3" t="s">
        <v>112</v>
      </c>
      <c r="D108" s="47">
        <v>1</v>
      </c>
      <c r="E108" s="48" t="s">
        <v>112</v>
      </c>
      <c r="F108" s="273">
        <v>0.57899999999999996</v>
      </c>
      <c r="G108" s="16">
        <v>99.003209999999996</v>
      </c>
      <c r="H108" s="14" t="s">
        <v>112</v>
      </c>
      <c r="I108" s="3" t="s">
        <v>112</v>
      </c>
    </row>
    <row r="109" spans="1:12" customFormat="1" ht="12.75" x14ac:dyDescent="0.2">
      <c r="A109" s="10">
        <v>1</v>
      </c>
      <c r="B109" s="4" t="s">
        <v>178</v>
      </c>
      <c r="C109" s="3" t="s">
        <v>112</v>
      </c>
      <c r="D109" s="47">
        <v>1</v>
      </c>
      <c r="E109" s="48" t="s">
        <v>112</v>
      </c>
      <c r="F109" s="16">
        <v>1032.6500000000001</v>
      </c>
      <c r="G109" s="16">
        <v>1032.6500000000001</v>
      </c>
      <c r="H109" s="14" t="s">
        <v>112</v>
      </c>
      <c r="I109" s="3" t="s">
        <v>112</v>
      </c>
    </row>
    <row r="110" spans="1:12" customFormat="1" ht="12.75" hidden="1" x14ac:dyDescent="0.2">
      <c r="A110" s="10">
        <v>0</v>
      </c>
      <c r="B110" s="4" t="e">
        <v>#N/A</v>
      </c>
      <c r="C110" s="3" t="s">
        <v>112</v>
      </c>
      <c r="D110" s="47" t="s">
        <v>112</v>
      </c>
      <c r="E110" s="48" t="s">
        <v>112</v>
      </c>
      <c r="F110" s="48" t="s">
        <v>112</v>
      </c>
      <c r="G110" s="53" t="s">
        <v>112</v>
      </c>
      <c r="H110" s="3" t="s">
        <v>112</v>
      </c>
      <c r="I110" s="3" t="s">
        <v>112</v>
      </c>
    </row>
    <row r="111" spans="1:12" customFormat="1" ht="12.75" hidden="1" x14ac:dyDescent="0.2">
      <c r="A111" s="10">
        <v>0</v>
      </c>
      <c r="B111" s="55" t="s">
        <v>179</v>
      </c>
      <c r="C111" s="3" t="s">
        <v>112</v>
      </c>
      <c r="D111" s="47" t="s">
        <v>112</v>
      </c>
      <c r="E111" s="48" t="s">
        <v>112</v>
      </c>
      <c r="F111" s="51" t="s">
        <v>112</v>
      </c>
      <c r="G111" s="56" t="s">
        <v>112</v>
      </c>
      <c r="H111" s="14" t="s">
        <v>112</v>
      </c>
      <c r="I111" s="3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14706.645138011696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0.58826580552046781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219">
        <v>100.65360794838372</v>
      </c>
    </row>
    <row r="114" spans="1:14" hidden="1" x14ac:dyDescent="0.2"/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 D73:G73">
    <cfRule type="cellIs" dxfId="19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10"/>
    <col min="8" max="8" width="8.140625" style="10" customWidth="1"/>
    <col min="9" max="9" width="8.28515625" style="23" customWidth="1"/>
    <col min="10" max="10" width="9.140625" style="10"/>
    <col min="11" max="11" width="0" style="10" hidden="1" customWidth="1"/>
    <col min="12" max="14" width="9.140625" style="10" hidden="1" customWidth="1"/>
    <col min="15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95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84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20000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22222.222222222223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10</v>
      </c>
      <c r="H12" s="73" t="s">
        <v>2</v>
      </c>
      <c r="I12" s="61" t="s">
        <v>112</v>
      </c>
    </row>
    <row r="13" spans="1:9" hidden="1" x14ac:dyDescent="0.2">
      <c r="A13" s="10">
        <v>0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12.4</v>
      </c>
      <c r="H18" s="73" t="s">
        <v>2</v>
      </c>
      <c r="I18" s="25" t="s">
        <v>112</v>
      </c>
    </row>
    <row r="19" spans="1:12" ht="12.75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  <c r="L19"/>
    </row>
    <row r="20" spans="1:12" customFormat="1" ht="12.75" hidden="1" x14ac:dyDescent="0.2">
      <c r="A20" s="10">
        <v>0</v>
      </c>
      <c r="B20" s="24" t="s">
        <v>122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ht="12.75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35000</v>
      </c>
      <c r="H21" s="24" t="s">
        <v>124</v>
      </c>
      <c r="I21" s="24" t="s">
        <v>112</v>
      </c>
      <c r="L21"/>
    </row>
    <row r="22" spans="1:12" customFormat="1" ht="12.75" hidden="1" x14ac:dyDescent="0.2">
      <c r="A22" s="10">
        <v>0</v>
      </c>
      <c r="B22" s="24" t="s">
        <v>112</v>
      </c>
      <c r="C22" s="15" t="s">
        <v>112</v>
      </c>
      <c r="D22" s="17" t="s">
        <v>112</v>
      </c>
      <c r="E22" s="14" t="s">
        <v>112</v>
      </c>
      <c r="F22" s="18" t="s">
        <v>112</v>
      </c>
      <c r="G22" s="15" t="s">
        <v>112</v>
      </c>
      <c r="H22" s="14" t="s">
        <v>112</v>
      </c>
      <c r="I22" s="14" t="s">
        <v>112</v>
      </c>
    </row>
    <row r="23" spans="1:12" customFormat="1" ht="12.75" hidden="1" x14ac:dyDescent="0.2">
      <c r="A23" s="10">
        <v>0</v>
      </c>
      <c r="B23" s="24" t="s">
        <v>112</v>
      </c>
      <c r="C23" s="15" t="s">
        <v>112</v>
      </c>
      <c r="D23" s="17" t="s">
        <v>112</v>
      </c>
      <c r="E23" s="14" t="s">
        <v>112</v>
      </c>
      <c r="F23" s="18" t="s">
        <v>112</v>
      </c>
      <c r="G23" s="15" t="s">
        <v>112</v>
      </c>
      <c r="H23" s="14" t="s">
        <v>112</v>
      </c>
      <c r="I23" s="14" t="s">
        <v>112</v>
      </c>
    </row>
    <row r="24" spans="1:12" customFormat="1" ht="14.25" hidden="1" x14ac:dyDescent="0.2">
      <c r="A24" s="10">
        <v>0</v>
      </c>
      <c r="B24" s="24" t="s">
        <v>112</v>
      </c>
      <c r="C24" s="15" t="s">
        <v>112</v>
      </c>
      <c r="D24" s="17" t="s">
        <v>112</v>
      </c>
      <c r="E24" s="19" t="s">
        <v>112</v>
      </c>
      <c r="F24" s="18" t="s">
        <v>112</v>
      </c>
      <c r="G24" s="15" t="s">
        <v>112</v>
      </c>
      <c r="H24" s="14" t="s">
        <v>112</v>
      </c>
      <c r="I24" s="14" t="s">
        <v>112</v>
      </c>
    </row>
    <row r="25" spans="1:12" customFormat="1" ht="12.75" hidden="1" x14ac:dyDescent="0.2">
      <c r="A25" s="10">
        <v>0</v>
      </c>
      <c r="B25" s="24" t="s">
        <v>112</v>
      </c>
      <c r="C25" s="15" t="s">
        <v>112</v>
      </c>
      <c r="D25" s="15" t="s">
        <v>112</v>
      </c>
      <c r="E25" s="14" t="s">
        <v>112</v>
      </c>
      <c r="F25" s="18" t="s">
        <v>112</v>
      </c>
      <c r="G25" s="15" t="s">
        <v>112</v>
      </c>
      <c r="H25" s="14" t="s">
        <v>112</v>
      </c>
      <c r="I25" s="14" t="s">
        <v>112</v>
      </c>
    </row>
    <row r="26" spans="1:12" customFormat="1" ht="12.75" hidden="1" x14ac:dyDescent="0.2">
      <c r="A26" s="10">
        <v>0</v>
      </c>
      <c r="B26" s="24" t="s">
        <v>112</v>
      </c>
      <c r="C26" s="15" t="s">
        <v>112</v>
      </c>
      <c r="D26" s="17" t="s">
        <v>112</v>
      </c>
      <c r="E26" s="14" t="s">
        <v>112</v>
      </c>
      <c r="F26" s="18" t="s">
        <v>112</v>
      </c>
      <c r="G26" s="15" t="s">
        <v>112</v>
      </c>
      <c r="H26" s="14" t="s">
        <v>112</v>
      </c>
      <c r="I26" s="14" t="s">
        <v>112</v>
      </c>
    </row>
    <row r="27" spans="1:12" customFormat="1" ht="12.75" hidden="1" x14ac:dyDescent="0.2">
      <c r="A27" s="10">
        <v>0</v>
      </c>
      <c r="B27" s="24" t="s">
        <v>112</v>
      </c>
      <c r="C27" s="15" t="s">
        <v>112</v>
      </c>
      <c r="D27" s="15" t="s">
        <v>112</v>
      </c>
      <c r="E27" s="14" t="s">
        <v>112</v>
      </c>
      <c r="F27" s="18" t="s">
        <v>112</v>
      </c>
      <c r="G27" s="15" t="s">
        <v>112</v>
      </c>
      <c r="H27" s="14" t="s">
        <v>112</v>
      </c>
      <c r="I27" s="1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112</v>
      </c>
      <c r="D29" s="147" t="s">
        <v>125</v>
      </c>
      <c r="E29" s="148"/>
      <c r="F29" s="148" t="s">
        <v>126</v>
      </c>
      <c r="G29" s="148" t="s">
        <v>127</v>
      </c>
      <c r="H29" s="148" t="s">
        <v>112</v>
      </c>
      <c r="I29" s="147" t="s">
        <v>128</v>
      </c>
    </row>
    <row r="30" spans="1:12" x14ac:dyDescent="0.2">
      <c r="A30" s="10">
        <v>1</v>
      </c>
      <c r="B30" s="149" t="s">
        <v>129</v>
      </c>
      <c r="C30" s="42" t="s">
        <v>112</v>
      </c>
      <c r="D30" s="150" t="s">
        <v>3</v>
      </c>
      <c r="E30" s="150"/>
      <c r="F30" s="150" t="s">
        <v>130</v>
      </c>
      <c r="G30" s="150" t="s">
        <v>108</v>
      </c>
      <c r="H30" s="150" t="s">
        <v>112</v>
      </c>
      <c r="I30" s="151" t="s">
        <v>131</v>
      </c>
    </row>
    <row r="31" spans="1:12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/>
      <c r="F31" s="91" t="s">
        <v>112</v>
      </c>
      <c r="G31" s="91" t="s">
        <v>112</v>
      </c>
      <c r="H31" s="91">
        <v>87.972986902794986</v>
      </c>
      <c r="I31" s="27" t="s">
        <v>112</v>
      </c>
      <c r="L31" s="63">
        <f>+H31</f>
        <v>87.972986902794986</v>
      </c>
    </row>
    <row r="32" spans="1:12" customFormat="1" ht="12.75" hidden="1" x14ac:dyDescent="0.2">
      <c r="A32" s="10">
        <v>0</v>
      </c>
      <c r="B32" s="4" t="s">
        <v>133</v>
      </c>
      <c r="C32" s="44" t="s">
        <v>112</v>
      </c>
      <c r="D32" s="1" t="s">
        <v>112</v>
      </c>
      <c r="E32" s="3" t="s">
        <v>112</v>
      </c>
      <c r="F32" s="45" t="s">
        <v>112</v>
      </c>
      <c r="G32" s="14" t="s">
        <v>112</v>
      </c>
      <c r="H32" s="14" t="s">
        <v>112</v>
      </c>
      <c r="I32" s="14" t="s">
        <v>112</v>
      </c>
    </row>
    <row r="33" spans="1:13" x14ac:dyDescent="0.2">
      <c r="A33" s="10">
        <v>1</v>
      </c>
      <c r="B33" s="26" t="s">
        <v>134</v>
      </c>
      <c r="C33" s="27" t="s">
        <v>112</v>
      </c>
      <c r="D33" s="27">
        <v>10000</v>
      </c>
      <c r="E33" s="27"/>
      <c r="F33" s="71">
        <v>8.7972986902794988E-3</v>
      </c>
      <c r="G33" s="27">
        <v>87.972986902794986</v>
      </c>
      <c r="H33" s="27" t="s">
        <v>112</v>
      </c>
      <c r="I33" s="27">
        <v>0.64602131379409511</v>
      </c>
    </row>
    <row r="34" spans="1:13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/>
      <c r="F34" s="93" t="s">
        <v>112</v>
      </c>
      <c r="G34" s="91" t="s">
        <v>112</v>
      </c>
      <c r="H34" s="91">
        <v>4063.4218690998541</v>
      </c>
      <c r="I34" s="27" t="s">
        <v>112</v>
      </c>
      <c r="L34" s="10">
        <f>SUBTOTAL(9,G35:G53)</f>
        <v>4063.4218690998546</v>
      </c>
    </row>
    <row r="35" spans="1:13" x14ac:dyDescent="0.2">
      <c r="A35" s="10">
        <v>1</v>
      </c>
      <c r="B35" s="26" t="s">
        <v>136</v>
      </c>
      <c r="C35" s="27" t="s">
        <v>112</v>
      </c>
      <c r="D35" s="27">
        <v>35000</v>
      </c>
      <c r="E35" s="27"/>
      <c r="F35" s="71">
        <v>2.3900000000000001E-2</v>
      </c>
      <c r="G35" s="27">
        <v>836.5</v>
      </c>
      <c r="H35" s="27" t="s">
        <v>112</v>
      </c>
      <c r="I35" s="27">
        <v>6.1427586809785995</v>
      </c>
      <c r="M35" s="10">
        <v>102.13675213675214</v>
      </c>
    </row>
    <row r="36" spans="1:13" x14ac:dyDescent="0.2">
      <c r="A36" s="10">
        <v>1</v>
      </c>
      <c r="B36" s="26" t="s">
        <v>137</v>
      </c>
      <c r="C36" s="27" t="s">
        <v>112</v>
      </c>
      <c r="D36" s="27">
        <v>35000</v>
      </c>
      <c r="E36" s="27"/>
      <c r="F36" s="71">
        <v>2.7400000000000001E-2</v>
      </c>
      <c r="G36" s="27">
        <v>959</v>
      </c>
      <c r="H36" s="27" t="s">
        <v>112</v>
      </c>
      <c r="I36" s="27">
        <v>7.0423258518332057</v>
      </c>
      <c r="M36" s="10">
        <v>71.168831168831176</v>
      </c>
    </row>
    <row r="37" spans="1:13" x14ac:dyDescent="0.2">
      <c r="A37" s="10">
        <v>1</v>
      </c>
      <c r="B37" s="26" t="s">
        <v>138</v>
      </c>
      <c r="C37" s="27" t="s">
        <v>112</v>
      </c>
      <c r="D37" s="27">
        <v>2</v>
      </c>
      <c r="E37" s="27"/>
      <c r="F37" s="71">
        <v>4.76</v>
      </c>
      <c r="G37" s="27">
        <v>9.52</v>
      </c>
      <c r="H37" s="27" t="s">
        <v>112</v>
      </c>
      <c r="I37" s="27">
        <v>6.9909220134986572E-2</v>
      </c>
    </row>
    <row r="38" spans="1:13" x14ac:dyDescent="0.2">
      <c r="A38" s="10">
        <v>1</v>
      </c>
      <c r="B38" s="11" t="s">
        <v>139</v>
      </c>
      <c r="C38" s="75" t="s">
        <v>112</v>
      </c>
      <c r="D38" s="27">
        <v>1.3</v>
      </c>
      <c r="E38" s="9" t="s">
        <v>112</v>
      </c>
      <c r="F38" s="28">
        <v>5.76</v>
      </c>
      <c r="G38" s="27">
        <v>7.4879999999999995</v>
      </c>
      <c r="H38" s="24" t="s">
        <v>112</v>
      </c>
      <c r="I38" s="24">
        <v>5.4987420207014644E-2</v>
      </c>
    </row>
    <row r="39" spans="1:13" x14ac:dyDescent="0.2">
      <c r="A39" s="10">
        <v>1</v>
      </c>
      <c r="B39" s="11" t="s">
        <v>140</v>
      </c>
      <c r="C39" s="75" t="s">
        <v>112</v>
      </c>
      <c r="D39" s="27">
        <v>4</v>
      </c>
      <c r="E39" s="9" t="s">
        <v>112</v>
      </c>
      <c r="F39" s="28">
        <v>6.25</v>
      </c>
      <c r="G39" s="27">
        <v>25</v>
      </c>
      <c r="H39" s="24" t="s">
        <v>112</v>
      </c>
      <c r="I39" s="24">
        <v>0.18358513690910339</v>
      </c>
    </row>
    <row r="40" spans="1:13" ht="12.75" x14ac:dyDescent="0.2">
      <c r="A40" s="10">
        <v>1</v>
      </c>
      <c r="B40" s="11" t="s">
        <v>141</v>
      </c>
      <c r="C40" s="75" t="s">
        <v>112</v>
      </c>
      <c r="D40" s="27">
        <v>1181.0383032605255</v>
      </c>
      <c r="E40" s="9" t="s">
        <v>112</v>
      </c>
      <c r="F40" s="28">
        <v>0.28066003463626538</v>
      </c>
      <c r="G40" s="27">
        <v>331.47025109985515</v>
      </c>
      <c r="H40" s="24" t="s">
        <v>112</v>
      </c>
      <c r="I40" s="24">
        <v>2.4341204571784716</v>
      </c>
      <c r="L40"/>
      <c r="M40" s="10">
        <v>81.95597784194895</v>
      </c>
    </row>
    <row r="41" spans="1:13" hidden="1" x14ac:dyDescent="0.2">
      <c r="A41" s="10">
        <v>0</v>
      </c>
      <c r="B41" s="26" t="s">
        <v>53</v>
      </c>
      <c r="C41" s="27" t="s">
        <v>112</v>
      </c>
      <c r="D41" s="27">
        <v>157.11111111111111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3" hidden="1" x14ac:dyDescent="0.2">
      <c r="A42" s="10">
        <v>0</v>
      </c>
      <c r="B42" s="26" t="s">
        <v>12</v>
      </c>
      <c r="C42" s="27" t="s">
        <v>112</v>
      </c>
      <c r="D42" s="27">
        <v>42.000000000000007</v>
      </c>
      <c r="E42" s="27" t="s">
        <v>112</v>
      </c>
      <c r="F42" s="27" t="s">
        <v>112</v>
      </c>
      <c r="G42" s="27" t="s">
        <v>112</v>
      </c>
      <c r="H42" s="27" t="s">
        <v>112</v>
      </c>
      <c r="I42" s="27" t="s">
        <v>112</v>
      </c>
    </row>
    <row r="43" spans="1:13" hidden="1" x14ac:dyDescent="0.2">
      <c r="A43" s="10">
        <v>0</v>
      </c>
      <c r="B43" s="26" t="s">
        <v>54</v>
      </c>
      <c r="C43" s="27" t="s">
        <v>112</v>
      </c>
      <c r="D43" s="27">
        <v>213.33333333333331</v>
      </c>
      <c r="E43" s="27"/>
      <c r="F43" s="27" t="s">
        <v>112</v>
      </c>
      <c r="G43" s="27" t="s">
        <v>112</v>
      </c>
      <c r="H43" s="27" t="s">
        <v>112</v>
      </c>
      <c r="I43" s="27" t="s">
        <v>112</v>
      </c>
    </row>
    <row r="44" spans="1:13" x14ac:dyDescent="0.2">
      <c r="A44" s="10">
        <v>1</v>
      </c>
      <c r="B44" s="26" t="s">
        <v>142</v>
      </c>
      <c r="C44" s="27" t="s">
        <v>112</v>
      </c>
      <c r="D44" s="27" t="s">
        <v>112</v>
      </c>
      <c r="E44" s="27"/>
      <c r="F44" s="71" t="s">
        <v>112</v>
      </c>
      <c r="G44" s="27">
        <v>487.44361799999933</v>
      </c>
      <c r="H44" s="27" t="s">
        <v>112</v>
      </c>
      <c r="I44" s="27">
        <v>3.5794961338399425</v>
      </c>
    </row>
    <row r="45" spans="1:13" hidden="1" x14ac:dyDescent="0.2">
      <c r="A45" s="10">
        <v>0</v>
      </c>
      <c r="B45" s="26" t="s">
        <v>143</v>
      </c>
      <c r="C45" s="27" t="s">
        <v>112</v>
      </c>
      <c r="D45" s="27">
        <v>2</v>
      </c>
      <c r="E45" s="27"/>
      <c r="F45" s="71">
        <v>32.64</v>
      </c>
      <c r="G45" s="27">
        <v>65.28</v>
      </c>
      <c r="H45" s="27" t="s">
        <v>112</v>
      </c>
      <c r="I45" s="27">
        <v>0.47937750949705082</v>
      </c>
    </row>
    <row r="46" spans="1:13" hidden="1" x14ac:dyDescent="0.2">
      <c r="A46" s="10">
        <v>0</v>
      </c>
      <c r="B46" s="26" t="s">
        <v>144</v>
      </c>
      <c r="C46" s="27" t="s">
        <v>112</v>
      </c>
      <c r="D46" s="27">
        <v>2</v>
      </c>
      <c r="E46" s="27"/>
      <c r="F46" s="71">
        <v>52.479000000000006</v>
      </c>
      <c r="G46" s="27">
        <v>104.95800000000001</v>
      </c>
      <c r="H46" s="27" t="s">
        <v>112</v>
      </c>
      <c r="I46" s="27">
        <v>0.77074915198822702</v>
      </c>
    </row>
    <row r="47" spans="1:13" hidden="1" x14ac:dyDescent="0.2">
      <c r="A47" s="10">
        <v>0</v>
      </c>
      <c r="B47" s="26" t="s">
        <v>145</v>
      </c>
      <c r="C47" s="27" t="s">
        <v>112</v>
      </c>
      <c r="D47" s="27">
        <v>0.17</v>
      </c>
      <c r="E47" s="27"/>
      <c r="F47" s="71">
        <v>164.3424</v>
      </c>
      <c r="G47" s="27">
        <v>27.938208000000003</v>
      </c>
      <c r="H47" s="27" t="s">
        <v>112</v>
      </c>
      <c r="I47" s="27">
        <v>0.20516158962700032</v>
      </c>
    </row>
    <row r="48" spans="1:13" hidden="1" x14ac:dyDescent="0.2">
      <c r="A48" s="10">
        <v>0</v>
      </c>
      <c r="B48" s="26" t="s">
        <v>146</v>
      </c>
      <c r="C48" s="27" t="s">
        <v>112</v>
      </c>
      <c r="D48" s="27">
        <v>1.5</v>
      </c>
      <c r="E48" s="27"/>
      <c r="F48" s="71">
        <v>26.785200000000003</v>
      </c>
      <c r="G48" s="27">
        <v>40.177800000000005</v>
      </c>
      <c r="H48" s="27" t="s">
        <v>112</v>
      </c>
      <c r="I48" s="27">
        <v>0.29504187654826303</v>
      </c>
    </row>
    <row r="49" spans="1:15" hidden="1" x14ac:dyDescent="0.2">
      <c r="A49" s="10">
        <v>0</v>
      </c>
      <c r="B49" s="26" t="s">
        <v>147</v>
      </c>
      <c r="C49" s="27" t="s">
        <v>112</v>
      </c>
      <c r="D49" s="27">
        <v>0.45</v>
      </c>
      <c r="E49" s="27"/>
      <c r="F49" s="71">
        <v>41.401800000000001</v>
      </c>
      <c r="G49" s="27">
        <v>18.63081</v>
      </c>
      <c r="H49" s="27" t="s">
        <v>112</v>
      </c>
      <c r="I49" s="27">
        <v>0.13681359218309971</v>
      </c>
    </row>
    <row r="50" spans="1:15" hidden="1" x14ac:dyDescent="0.2">
      <c r="A50" s="10">
        <v>0</v>
      </c>
      <c r="B50" s="26" t="s">
        <v>148</v>
      </c>
      <c r="C50" s="27" t="s">
        <v>112</v>
      </c>
      <c r="D50" s="27">
        <v>1</v>
      </c>
      <c r="E50" s="27"/>
      <c r="F50" s="71">
        <v>64.77</v>
      </c>
      <c r="G50" s="27">
        <v>64.77</v>
      </c>
      <c r="H50" s="27" t="s">
        <v>112</v>
      </c>
      <c r="I50" s="27">
        <v>0.47563237270410502</v>
      </c>
    </row>
    <row r="51" spans="1:15" hidden="1" x14ac:dyDescent="0.2">
      <c r="A51" s="10">
        <v>0</v>
      </c>
      <c r="B51" s="26" t="s">
        <v>149</v>
      </c>
      <c r="C51" s="27" t="s">
        <v>112</v>
      </c>
      <c r="D51" s="27">
        <v>2</v>
      </c>
      <c r="E51" s="27"/>
      <c r="F51" s="71">
        <v>46.716000000000001</v>
      </c>
      <c r="G51" s="27">
        <v>93.432000000000002</v>
      </c>
      <c r="H51" s="27" t="s">
        <v>112</v>
      </c>
      <c r="I51" s="27">
        <v>0.68610906046765396</v>
      </c>
      <c r="L51" s="63"/>
    </row>
    <row r="52" spans="1:15" hidden="1" x14ac:dyDescent="0.2">
      <c r="A52" s="10">
        <v>0</v>
      </c>
      <c r="B52" s="26" t="s">
        <v>150</v>
      </c>
      <c r="C52" s="27" t="s">
        <v>112</v>
      </c>
      <c r="D52" s="27">
        <v>2.8000000000000003</v>
      </c>
      <c r="E52" s="27"/>
      <c r="F52" s="71">
        <v>25.806000000000001</v>
      </c>
      <c r="G52" s="27">
        <v>72.256800000000013</v>
      </c>
      <c r="H52" s="27" t="s">
        <v>112</v>
      </c>
      <c r="I52" s="27">
        <v>0.53061098082454816</v>
      </c>
    </row>
    <row r="53" spans="1:15" s="176" customFormat="1" x14ac:dyDescent="0.2">
      <c r="A53" s="176">
        <v>1</v>
      </c>
      <c r="B53" s="26" t="s">
        <v>151</v>
      </c>
      <c r="C53" s="27" t="s">
        <v>112</v>
      </c>
      <c r="D53" s="27">
        <v>2500</v>
      </c>
      <c r="E53" s="27"/>
      <c r="F53" s="71">
        <v>0.56279999999999997</v>
      </c>
      <c r="G53" s="27">
        <v>1407</v>
      </c>
      <c r="H53" s="27" t="s">
        <v>112</v>
      </c>
      <c r="I53" s="27">
        <v>10.332171505244339</v>
      </c>
      <c r="L53" s="10">
        <f>SUBTOTAL(9,G54:G74)</f>
        <v>4727.9055409839011</v>
      </c>
      <c r="N53" s="10"/>
      <c r="O53" s="10"/>
    </row>
    <row r="54" spans="1:15" x14ac:dyDescent="0.2">
      <c r="A54" s="10">
        <v>1</v>
      </c>
      <c r="B54" s="43" t="s">
        <v>152</v>
      </c>
      <c r="C54" s="91" t="s">
        <v>112</v>
      </c>
      <c r="D54" s="178" t="s">
        <v>112</v>
      </c>
      <c r="E54" s="91"/>
      <c r="F54" s="93" t="s">
        <v>112</v>
      </c>
      <c r="G54" s="91" t="s">
        <v>112</v>
      </c>
      <c r="H54" s="91">
        <v>4727.9055409839011</v>
      </c>
      <c r="I54" s="91" t="s">
        <v>112</v>
      </c>
    </row>
    <row r="55" spans="1:15" x14ac:dyDescent="0.2">
      <c r="A55" s="10">
        <v>1</v>
      </c>
      <c r="B55" s="11" t="s">
        <v>153</v>
      </c>
      <c r="C55" s="75" t="s">
        <v>112</v>
      </c>
      <c r="D55" s="27">
        <v>1.4</v>
      </c>
      <c r="E55" s="9" t="s">
        <v>112</v>
      </c>
      <c r="F55" s="28">
        <v>45</v>
      </c>
      <c r="G55" s="27">
        <v>62.999999999999993</v>
      </c>
      <c r="H55" s="95" t="s">
        <v>112</v>
      </c>
      <c r="I55" s="24">
        <v>0.46263454501094048</v>
      </c>
    </row>
    <row r="56" spans="1:15" x14ac:dyDescent="0.2">
      <c r="A56" s="10">
        <v>1</v>
      </c>
      <c r="B56" s="11" t="s">
        <v>154</v>
      </c>
      <c r="C56" s="75" t="s">
        <v>112</v>
      </c>
      <c r="D56" s="27">
        <v>398</v>
      </c>
      <c r="E56" s="9" t="s">
        <v>112</v>
      </c>
      <c r="F56" s="154">
        <v>0.2</v>
      </c>
      <c r="G56" s="27">
        <v>79.600000000000009</v>
      </c>
      <c r="H56" s="24" t="s">
        <v>112</v>
      </c>
      <c r="I56" s="24">
        <v>0.58453507591858533</v>
      </c>
      <c r="M56" s="10">
        <v>100</v>
      </c>
    </row>
    <row r="57" spans="1:15" x14ac:dyDescent="0.2">
      <c r="A57" s="10">
        <v>1</v>
      </c>
      <c r="B57" s="11" t="s">
        <v>155</v>
      </c>
      <c r="C57" s="75" t="s">
        <v>112</v>
      </c>
      <c r="D57" s="27">
        <v>1600000</v>
      </c>
      <c r="E57" s="9" t="s">
        <v>112</v>
      </c>
      <c r="F57" s="28">
        <v>2.5000000000000001E-4</v>
      </c>
      <c r="G57" s="27">
        <v>400</v>
      </c>
      <c r="H57" s="24" t="s">
        <v>112</v>
      </c>
      <c r="I57" s="24">
        <v>2.9373621905456542</v>
      </c>
    </row>
    <row r="58" spans="1:15" x14ac:dyDescent="0.2">
      <c r="A58" s="10">
        <v>1</v>
      </c>
      <c r="B58" s="11" t="s">
        <v>156</v>
      </c>
      <c r="C58" s="75" t="s">
        <v>112</v>
      </c>
      <c r="D58" s="27">
        <v>20000</v>
      </c>
      <c r="E58" s="9" t="s">
        <v>112</v>
      </c>
      <c r="F58" s="154">
        <v>0.05</v>
      </c>
      <c r="G58" s="27">
        <v>1000</v>
      </c>
      <c r="H58" s="24" t="s">
        <v>112</v>
      </c>
      <c r="I58" s="24">
        <v>7.3434054763641354</v>
      </c>
    </row>
    <row r="59" spans="1:15" customFormat="1" ht="12.75" x14ac:dyDescent="0.2">
      <c r="A59" s="10">
        <v>1</v>
      </c>
      <c r="B59" s="4" t="s">
        <v>157</v>
      </c>
      <c r="C59" s="44" t="s">
        <v>112</v>
      </c>
      <c r="D59" s="27">
        <v>418</v>
      </c>
      <c r="E59" s="9" t="s">
        <v>112</v>
      </c>
      <c r="F59" s="28">
        <v>4.6262068965517242</v>
      </c>
      <c r="G59" s="27">
        <v>1933.7544827586207</v>
      </c>
      <c r="H59" s="14" t="s">
        <v>112</v>
      </c>
      <c r="I59" s="14">
        <v>14.200343258633353</v>
      </c>
    </row>
    <row r="60" spans="1:15" customFormat="1" ht="12.75" hidden="1" x14ac:dyDescent="0.2">
      <c r="A60" s="10">
        <v>0</v>
      </c>
      <c r="B60" s="4">
        <v>0</v>
      </c>
      <c r="C60" s="44" t="s">
        <v>112</v>
      </c>
      <c r="D60" s="27" t="s">
        <v>112</v>
      </c>
      <c r="E60" s="9" t="s">
        <v>112</v>
      </c>
      <c r="F60" s="28" t="s">
        <v>112</v>
      </c>
      <c r="G60" s="27" t="s">
        <v>112</v>
      </c>
      <c r="H60" s="3" t="s">
        <v>112</v>
      </c>
      <c r="I60" s="14" t="s">
        <v>112</v>
      </c>
    </row>
    <row r="61" spans="1:15" customFormat="1" ht="12.75" hidden="1" x14ac:dyDescent="0.2">
      <c r="A61" s="10">
        <v>0</v>
      </c>
      <c r="B61" s="4">
        <v>0</v>
      </c>
      <c r="C61" s="44" t="s">
        <v>112</v>
      </c>
      <c r="D61" s="27" t="s">
        <v>112</v>
      </c>
      <c r="E61" s="9" t="s">
        <v>112</v>
      </c>
      <c r="F61" s="28" t="s">
        <v>112</v>
      </c>
      <c r="G61" s="27" t="s">
        <v>112</v>
      </c>
      <c r="H61" s="3" t="s">
        <v>112</v>
      </c>
      <c r="I61" s="14" t="s">
        <v>112</v>
      </c>
    </row>
    <row r="62" spans="1:15" customFormat="1" ht="12.75" hidden="1" x14ac:dyDescent="0.2">
      <c r="A62" s="10">
        <v>0</v>
      </c>
      <c r="B62" s="4">
        <v>0</v>
      </c>
      <c r="C62" s="44" t="s">
        <v>112</v>
      </c>
      <c r="D62" s="27" t="s">
        <v>112</v>
      </c>
      <c r="E62" s="9" t="s">
        <v>112</v>
      </c>
      <c r="F62" s="173" t="s">
        <v>112</v>
      </c>
      <c r="G62" s="27" t="s">
        <v>112</v>
      </c>
      <c r="H62" s="3" t="s">
        <v>112</v>
      </c>
      <c r="I62" s="14" t="s">
        <v>112</v>
      </c>
    </row>
    <row r="63" spans="1:15" customFormat="1" ht="12.75" hidden="1" x14ac:dyDescent="0.2">
      <c r="A63" s="10">
        <v>0</v>
      </c>
      <c r="B63" s="4">
        <v>0</v>
      </c>
      <c r="C63" s="44" t="s">
        <v>112</v>
      </c>
      <c r="D63" s="27" t="s">
        <v>112</v>
      </c>
      <c r="E63" s="9" t="s">
        <v>112</v>
      </c>
      <c r="F63" s="173" t="s">
        <v>112</v>
      </c>
      <c r="G63" s="27" t="s">
        <v>112</v>
      </c>
      <c r="H63" s="3" t="s">
        <v>112</v>
      </c>
      <c r="I63" s="14" t="s">
        <v>112</v>
      </c>
    </row>
    <row r="64" spans="1:15" customFormat="1" ht="12.75" hidden="1" x14ac:dyDescent="0.2">
      <c r="A64" s="10">
        <v>0</v>
      </c>
      <c r="B64" s="4">
        <v>0</v>
      </c>
      <c r="C64" s="44" t="s">
        <v>112</v>
      </c>
      <c r="D64" s="27" t="s">
        <v>112</v>
      </c>
      <c r="E64" s="9" t="s">
        <v>112</v>
      </c>
      <c r="F64" s="173" t="s">
        <v>112</v>
      </c>
      <c r="G64" s="27" t="s">
        <v>112</v>
      </c>
      <c r="H64" s="3" t="s">
        <v>112</v>
      </c>
      <c r="I64" s="14" t="s">
        <v>112</v>
      </c>
    </row>
    <row r="65" spans="1:12" customFormat="1" ht="12.75" hidden="1" x14ac:dyDescent="0.2">
      <c r="A65" s="10">
        <v>0</v>
      </c>
      <c r="B65" s="4">
        <v>0</v>
      </c>
      <c r="C65" s="44" t="s">
        <v>112</v>
      </c>
      <c r="D65" s="27" t="s">
        <v>112</v>
      </c>
      <c r="E65" s="9" t="s">
        <v>112</v>
      </c>
      <c r="F65" s="173" t="s">
        <v>112</v>
      </c>
      <c r="G65" s="27" t="s">
        <v>112</v>
      </c>
      <c r="H65" s="3" t="s">
        <v>112</v>
      </c>
      <c r="I65" s="14" t="s">
        <v>112</v>
      </c>
    </row>
    <row r="66" spans="1:12" customFormat="1" ht="12.75" hidden="1" x14ac:dyDescent="0.2">
      <c r="A66" s="10">
        <v>0</v>
      </c>
      <c r="B66" s="4">
        <v>0</v>
      </c>
      <c r="C66" s="44" t="s">
        <v>112</v>
      </c>
      <c r="D66" s="27" t="s">
        <v>112</v>
      </c>
      <c r="E66" s="9" t="s">
        <v>112</v>
      </c>
      <c r="F66" s="173" t="s">
        <v>112</v>
      </c>
      <c r="G66" s="27" t="s">
        <v>112</v>
      </c>
      <c r="H66" s="3" t="s">
        <v>112</v>
      </c>
      <c r="I66" s="14" t="s">
        <v>112</v>
      </c>
    </row>
    <row r="67" spans="1:12" customFormat="1" ht="12.75" hidden="1" x14ac:dyDescent="0.2">
      <c r="A67" s="10">
        <v>0</v>
      </c>
      <c r="B67" s="4">
        <v>0</v>
      </c>
      <c r="C67" s="44" t="s">
        <v>112</v>
      </c>
      <c r="D67" s="27" t="s">
        <v>112</v>
      </c>
      <c r="E67" s="9" t="s">
        <v>112</v>
      </c>
      <c r="F67" s="173" t="s">
        <v>112</v>
      </c>
      <c r="G67" s="27" t="s">
        <v>112</v>
      </c>
      <c r="H67" s="3" t="s">
        <v>112</v>
      </c>
      <c r="I67" s="14" t="s">
        <v>112</v>
      </c>
    </row>
    <row r="68" spans="1:12" customFormat="1" ht="12.75" hidden="1" x14ac:dyDescent="0.2">
      <c r="A68" s="10">
        <v>0</v>
      </c>
      <c r="B68" s="4">
        <v>0</v>
      </c>
      <c r="C68" s="44" t="s">
        <v>112</v>
      </c>
      <c r="D68" s="27" t="s">
        <v>112</v>
      </c>
      <c r="E68" s="9" t="s">
        <v>112</v>
      </c>
      <c r="F68" s="173" t="s">
        <v>112</v>
      </c>
      <c r="G68" s="27" t="s">
        <v>112</v>
      </c>
      <c r="H68" s="3" t="s">
        <v>112</v>
      </c>
      <c r="I68" s="14" t="s">
        <v>112</v>
      </c>
    </row>
    <row r="69" spans="1:12" customFormat="1" ht="12.75" hidden="1" x14ac:dyDescent="0.2">
      <c r="A69" s="10">
        <v>0</v>
      </c>
      <c r="B69" s="4">
        <v>0</v>
      </c>
      <c r="C69" s="44" t="s">
        <v>112</v>
      </c>
      <c r="D69" s="27" t="s">
        <v>112</v>
      </c>
      <c r="E69" s="9" t="s">
        <v>112</v>
      </c>
      <c r="F69" s="173" t="s">
        <v>112</v>
      </c>
      <c r="G69" s="27" t="s">
        <v>112</v>
      </c>
      <c r="H69" s="3" t="s">
        <v>112</v>
      </c>
      <c r="I69" s="14" t="s">
        <v>112</v>
      </c>
    </row>
    <row r="70" spans="1:12" customFormat="1" ht="12.75" hidden="1" x14ac:dyDescent="0.2">
      <c r="A70" s="10">
        <v>0</v>
      </c>
      <c r="B70" s="4">
        <v>0</v>
      </c>
      <c r="C70" s="44" t="s">
        <v>112</v>
      </c>
      <c r="D70" s="27" t="s">
        <v>112</v>
      </c>
      <c r="E70" s="9" t="s">
        <v>112</v>
      </c>
      <c r="F70" s="173" t="s">
        <v>112</v>
      </c>
      <c r="G70" s="27" t="s">
        <v>112</v>
      </c>
      <c r="H70" s="3" t="s">
        <v>112</v>
      </c>
      <c r="I70" s="14" t="s">
        <v>112</v>
      </c>
    </row>
    <row r="71" spans="1:12" customFormat="1" ht="12.75" hidden="1" x14ac:dyDescent="0.2">
      <c r="A71" s="10">
        <v>0</v>
      </c>
      <c r="B71" s="4">
        <v>0</v>
      </c>
      <c r="C71" s="44" t="s">
        <v>112</v>
      </c>
      <c r="D71" s="27" t="s">
        <v>112</v>
      </c>
      <c r="E71" s="9" t="s">
        <v>112</v>
      </c>
      <c r="F71" s="173" t="s">
        <v>112</v>
      </c>
      <c r="G71" s="27" t="s">
        <v>112</v>
      </c>
      <c r="H71" s="3" t="s">
        <v>112</v>
      </c>
      <c r="I71" s="14" t="s">
        <v>112</v>
      </c>
    </row>
    <row r="72" spans="1:12" customFormat="1" ht="12.75" hidden="1" x14ac:dyDescent="0.2">
      <c r="A72" s="10">
        <v>0</v>
      </c>
      <c r="B72" s="4">
        <v>0</v>
      </c>
      <c r="C72" s="44" t="s">
        <v>112</v>
      </c>
      <c r="D72" s="27" t="s">
        <v>112</v>
      </c>
      <c r="E72" s="9" t="s">
        <v>112</v>
      </c>
      <c r="F72" s="173" t="s">
        <v>112</v>
      </c>
      <c r="G72" s="27" t="s">
        <v>112</v>
      </c>
      <c r="H72" s="3" t="s">
        <v>112</v>
      </c>
      <c r="I72" s="14" t="s">
        <v>112</v>
      </c>
    </row>
    <row r="73" spans="1:12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9" t="s">
        <v>112</v>
      </c>
      <c r="F73" s="28" t="s">
        <v>112</v>
      </c>
      <c r="G73" s="27">
        <v>1240</v>
      </c>
      <c r="H73" s="24" t="s">
        <v>112</v>
      </c>
      <c r="I73" s="24">
        <v>9.1058227906915281</v>
      </c>
    </row>
    <row r="74" spans="1:12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9"/>
      <c r="F74" s="28" t="s">
        <v>112</v>
      </c>
      <c r="G74" s="27">
        <v>11.551058225280004</v>
      </c>
      <c r="H74" s="27" t="s">
        <v>112</v>
      </c>
      <c r="I74" s="27">
        <v>8.4824104229322184E-2</v>
      </c>
    </row>
    <row r="75" spans="1:12" x14ac:dyDescent="0.2">
      <c r="A75" s="10">
        <v>1</v>
      </c>
      <c r="B75" s="103" t="s">
        <v>160</v>
      </c>
      <c r="C75" s="104" t="s">
        <v>112</v>
      </c>
      <c r="D75" s="91" t="s">
        <v>112</v>
      </c>
      <c r="E75" s="92"/>
      <c r="F75" s="93" t="s">
        <v>112</v>
      </c>
      <c r="G75" s="91" t="s">
        <v>112</v>
      </c>
      <c r="H75" s="91">
        <v>483.71265600000004</v>
      </c>
      <c r="I75" s="27" t="s">
        <v>112</v>
      </c>
      <c r="L75" s="63">
        <f>SUM(G76:G80)</f>
        <v>483.71265600000004</v>
      </c>
    </row>
    <row r="76" spans="1:12" hidden="1" x14ac:dyDescent="0.2">
      <c r="A76" s="10">
        <v>0</v>
      </c>
      <c r="B76" s="26">
        <v>0</v>
      </c>
      <c r="C76" s="24" t="s">
        <v>112</v>
      </c>
      <c r="D76" s="27" t="s">
        <v>112</v>
      </c>
      <c r="E76" s="27" t="s">
        <v>112</v>
      </c>
      <c r="F76" s="27" t="s">
        <v>112</v>
      </c>
      <c r="G76" s="27" t="s">
        <v>112</v>
      </c>
      <c r="H76" s="27" t="s">
        <v>112</v>
      </c>
      <c r="I76" s="27" t="s">
        <v>112</v>
      </c>
    </row>
    <row r="77" spans="1:12" hidden="1" x14ac:dyDescent="0.2">
      <c r="A77" s="10">
        <v>0</v>
      </c>
      <c r="B77" s="26">
        <v>0</v>
      </c>
      <c r="C77" s="24" t="s">
        <v>112</v>
      </c>
      <c r="D77" s="27" t="s">
        <v>112</v>
      </c>
      <c r="E77" s="27"/>
      <c r="F77" s="71" t="s">
        <v>112</v>
      </c>
      <c r="G77" s="27" t="s">
        <v>112</v>
      </c>
      <c r="H77" s="27" t="s">
        <v>112</v>
      </c>
      <c r="I77" s="27" t="s">
        <v>112</v>
      </c>
    </row>
    <row r="78" spans="1:12" x14ac:dyDescent="0.2">
      <c r="A78" s="10">
        <v>1</v>
      </c>
      <c r="B78" s="26" t="s">
        <v>161</v>
      </c>
      <c r="C78" s="24" t="s">
        <v>112</v>
      </c>
      <c r="D78" s="27">
        <v>0.7</v>
      </c>
      <c r="E78" s="27"/>
      <c r="F78" s="71" t="s">
        <v>112</v>
      </c>
      <c r="G78" s="27">
        <v>483.71265600000004</v>
      </c>
      <c r="H78" s="27" t="s">
        <v>112</v>
      </c>
      <c r="I78" s="27">
        <v>3.552098167057042</v>
      </c>
    </row>
    <row r="79" spans="1:12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2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3" customFormat="1" ht="12.75" hidden="1" x14ac:dyDescent="0.2">
      <c r="A81" s="10">
        <v>0</v>
      </c>
      <c r="B81" s="4">
        <v>0</v>
      </c>
      <c r="C81" s="3" t="s">
        <v>112</v>
      </c>
      <c r="D81" s="16" t="s">
        <v>112</v>
      </c>
      <c r="E81" s="48" t="s">
        <v>112</v>
      </c>
      <c r="F81" s="44" t="s">
        <v>112</v>
      </c>
      <c r="G81" s="49" t="s">
        <v>112</v>
      </c>
      <c r="H81" s="3" t="s">
        <v>112</v>
      </c>
      <c r="I81" s="14" t="s">
        <v>112</v>
      </c>
    </row>
    <row r="82" spans="1:13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2985.5108799823133</v>
      </c>
      <c r="I82" s="27" t="s">
        <v>112</v>
      </c>
      <c r="L82" s="63">
        <f>SUM(G83:G84)</f>
        <v>2985.5108799823133</v>
      </c>
    </row>
    <row r="83" spans="1:13" x14ac:dyDescent="0.2">
      <c r="A83" s="10">
        <v>1</v>
      </c>
      <c r="B83" s="31" t="s">
        <v>163</v>
      </c>
      <c r="C83" s="24" t="s">
        <v>112</v>
      </c>
      <c r="D83" s="27">
        <v>97.146187476079504</v>
      </c>
      <c r="E83" s="27"/>
      <c r="F83" s="71">
        <v>20.726619496178436</v>
      </c>
      <c r="G83" s="27">
        <v>2013.5120633211147</v>
      </c>
      <c r="H83" s="27" t="s">
        <v>112</v>
      </c>
      <c r="I83" s="27">
        <v>14.786035512517524</v>
      </c>
      <c r="M83" s="10">
        <v>100.70201243637823</v>
      </c>
    </row>
    <row r="84" spans="1:13" x14ac:dyDescent="0.2">
      <c r="A84" s="10">
        <v>1</v>
      </c>
      <c r="B84" s="31" t="s">
        <v>164</v>
      </c>
      <c r="C84" s="24" t="s">
        <v>112</v>
      </c>
      <c r="D84" s="27">
        <v>161.55413619426153</v>
      </c>
      <c r="E84" s="27"/>
      <c r="F84" s="71">
        <v>6.0165517241379316</v>
      </c>
      <c r="G84" s="27">
        <v>971.99881666119848</v>
      </c>
      <c r="H84" s="27" t="s">
        <v>112</v>
      </c>
      <c r="I84" s="27">
        <v>7.1377814332893044</v>
      </c>
      <c r="M84" s="10">
        <v>102.63328170035884</v>
      </c>
    </row>
    <row r="85" spans="1:13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913.11284509915936</v>
      </c>
      <c r="I85" s="27" t="s">
        <v>112</v>
      </c>
      <c r="L85" s="63">
        <f>SUM(G87:G91)</f>
        <v>913.11284509915936</v>
      </c>
    </row>
    <row r="86" spans="1:13" customFormat="1" ht="12.75" hidden="1" x14ac:dyDescent="0.2">
      <c r="A86" s="10">
        <v>0</v>
      </c>
      <c r="B86" s="5" t="s">
        <v>166</v>
      </c>
      <c r="C86" s="3" t="s">
        <v>112</v>
      </c>
      <c r="D86" s="47" t="s">
        <v>112</v>
      </c>
      <c r="E86" s="48" t="s">
        <v>112</v>
      </c>
      <c r="F86" s="50" t="s">
        <v>112</v>
      </c>
      <c r="G86" s="2" t="s">
        <v>112</v>
      </c>
      <c r="H86" s="3" t="s">
        <v>112</v>
      </c>
      <c r="I86" s="14" t="s">
        <v>112</v>
      </c>
    </row>
    <row r="87" spans="1:13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338.7514323292433</v>
      </c>
      <c r="H87" s="27" t="s">
        <v>112</v>
      </c>
      <c r="I87" s="27">
        <v>2.4875891232927603</v>
      </c>
    </row>
    <row r="88" spans="1:13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360.42655989097278</v>
      </c>
      <c r="H88" s="27" t="s">
        <v>112</v>
      </c>
      <c r="I88" s="27">
        <v>2.6467583737304556</v>
      </c>
    </row>
    <row r="89" spans="1:13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213.93485287894327</v>
      </c>
      <c r="H89" s="27" t="s">
        <v>112</v>
      </c>
      <c r="I89" s="27">
        <v>1.5710103702163878</v>
      </c>
    </row>
    <row r="90" spans="1:13" customFormat="1" ht="12.75" hidden="1" x14ac:dyDescent="0.2">
      <c r="A90" s="10">
        <v>0</v>
      </c>
      <c r="B90" s="4">
        <v>0</v>
      </c>
      <c r="C90" s="3" t="s">
        <v>112</v>
      </c>
      <c r="D90" s="3" t="s">
        <v>112</v>
      </c>
      <c r="E90" s="48" t="s">
        <v>112</v>
      </c>
      <c r="F90" s="44" t="s">
        <v>112</v>
      </c>
      <c r="G90" s="15" t="s">
        <v>112</v>
      </c>
      <c r="H90" s="16" t="s">
        <v>112</v>
      </c>
      <c r="I90" s="14" t="s">
        <v>112</v>
      </c>
    </row>
    <row r="91" spans="1:13" customFormat="1" ht="12.75" hidden="1" x14ac:dyDescent="0.2">
      <c r="A91" s="10">
        <v>0</v>
      </c>
      <c r="B91" s="5" t="s">
        <v>170</v>
      </c>
      <c r="C91" s="3" t="s">
        <v>112</v>
      </c>
      <c r="D91" s="51" t="s">
        <v>112</v>
      </c>
      <c r="E91" s="48" t="s">
        <v>112</v>
      </c>
      <c r="F91" s="44" t="s">
        <v>112</v>
      </c>
      <c r="G91" s="52" t="s">
        <v>112</v>
      </c>
      <c r="H91" s="3" t="s">
        <v>112</v>
      </c>
      <c r="I91" s="14" t="s">
        <v>112</v>
      </c>
    </row>
    <row r="92" spans="1:13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356.02335548515606</v>
      </c>
      <c r="H92" s="27" t="s">
        <v>112</v>
      </c>
      <c r="I92" s="27">
        <v>2.6144238583832307</v>
      </c>
      <c r="L92" s="63">
        <f>+G92</f>
        <v>356.02335548515606</v>
      </c>
    </row>
    <row r="93" spans="1:13" customFormat="1" ht="12.75" hidden="1" x14ac:dyDescent="0.2">
      <c r="A93" s="10">
        <v>0</v>
      </c>
      <c r="B93" s="3">
        <v>0</v>
      </c>
      <c r="C93" s="3" t="s">
        <v>112</v>
      </c>
      <c r="D93" s="3" t="s">
        <v>112</v>
      </c>
      <c r="E93" s="48" t="s">
        <v>112</v>
      </c>
      <c r="F93" s="44" t="s">
        <v>112</v>
      </c>
      <c r="G93" s="15" t="s">
        <v>112</v>
      </c>
      <c r="H93" s="14" t="s">
        <v>112</v>
      </c>
      <c r="I93" s="14" t="s">
        <v>112</v>
      </c>
    </row>
    <row r="94" spans="1:13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13617.660133553181</v>
      </c>
      <c r="H94" s="38" t="s">
        <v>112</v>
      </c>
      <c r="I94" s="38">
        <v>100</v>
      </c>
      <c r="K94" s="63"/>
      <c r="L94" s="63">
        <f>SUM(L31:L92)</f>
        <v>13617.66013355318</v>
      </c>
    </row>
    <row r="95" spans="1:13" customFormat="1" ht="12.75" hidden="1" x14ac:dyDescent="0.2">
      <c r="A95" s="10">
        <v>0</v>
      </c>
      <c r="B95" s="5" t="s">
        <v>49</v>
      </c>
      <c r="C95" s="3" t="s">
        <v>112</v>
      </c>
      <c r="D95" s="3" t="s">
        <v>112</v>
      </c>
      <c r="E95" s="48" t="s">
        <v>112</v>
      </c>
      <c r="F95" s="44" t="s">
        <v>112</v>
      </c>
      <c r="G95" s="15" t="s">
        <v>112</v>
      </c>
      <c r="H95" s="14" t="s">
        <v>112</v>
      </c>
      <c r="I95" s="3" t="s">
        <v>112</v>
      </c>
    </row>
    <row r="96" spans="1:13" customFormat="1" ht="12.75" hidden="1" x14ac:dyDescent="0.2">
      <c r="A96" s="10">
        <v>0</v>
      </c>
      <c r="B96" s="47">
        <v>0</v>
      </c>
      <c r="C96" s="3" t="s">
        <v>112</v>
      </c>
      <c r="D96" s="47" t="s">
        <v>112</v>
      </c>
      <c r="E96" s="48" t="s">
        <v>112</v>
      </c>
      <c r="F96" s="48" t="s">
        <v>112</v>
      </c>
      <c r="G96" s="53" t="s">
        <v>112</v>
      </c>
      <c r="H96" s="14" t="s">
        <v>112</v>
      </c>
      <c r="I96" s="3" t="s">
        <v>112</v>
      </c>
    </row>
    <row r="97" spans="1:12" customFormat="1" ht="12.75" hidden="1" x14ac:dyDescent="0.2">
      <c r="A97" s="10">
        <v>0</v>
      </c>
      <c r="B97" s="47">
        <v>0</v>
      </c>
      <c r="C97" s="3" t="s">
        <v>112</v>
      </c>
      <c r="D97" s="47" t="s">
        <v>112</v>
      </c>
      <c r="E97" s="48" t="s">
        <v>112</v>
      </c>
      <c r="F97" s="48" t="s">
        <v>112</v>
      </c>
      <c r="G97" s="53" t="s">
        <v>112</v>
      </c>
      <c r="H97" s="3" t="s">
        <v>112</v>
      </c>
      <c r="I97" s="3" t="s">
        <v>112</v>
      </c>
    </row>
    <row r="98" spans="1:12" customFormat="1" ht="12.75" hidden="1" x14ac:dyDescent="0.2">
      <c r="A98" s="10">
        <v>0</v>
      </c>
      <c r="B98" s="47">
        <v>0</v>
      </c>
      <c r="C98" s="3" t="s">
        <v>112</v>
      </c>
      <c r="D98" s="47" t="s">
        <v>112</v>
      </c>
      <c r="E98" s="48" t="s">
        <v>112</v>
      </c>
      <c r="F98" s="48" t="s">
        <v>112</v>
      </c>
      <c r="G98" s="53" t="s">
        <v>112</v>
      </c>
      <c r="H98" s="3" t="s">
        <v>112</v>
      </c>
      <c r="I98" s="3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13617.660133553181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58">
        <v>0.68088300667765911</v>
      </c>
      <c r="G100" s="35" t="s">
        <v>112</v>
      </c>
      <c r="H100" s="59" t="s">
        <v>112</v>
      </c>
      <c r="I100" s="59" t="s">
        <v>112</v>
      </c>
    </row>
    <row r="101" spans="1:12" customFormat="1" ht="12.75" hidden="1" x14ac:dyDescent="0.2">
      <c r="A101" s="10">
        <v>0</v>
      </c>
      <c r="B101" s="5">
        <v>0</v>
      </c>
      <c r="C101" s="3" t="s">
        <v>112</v>
      </c>
      <c r="D101" s="16" t="s">
        <v>112</v>
      </c>
      <c r="E101" s="16" t="s">
        <v>112</v>
      </c>
      <c r="F101" s="15" t="s">
        <v>112</v>
      </c>
      <c r="G101" s="20" t="s">
        <v>112</v>
      </c>
      <c r="H101" s="3" t="s">
        <v>112</v>
      </c>
      <c r="I101" s="3" t="s">
        <v>112</v>
      </c>
    </row>
    <row r="102" spans="1:12" customFormat="1" ht="12.75" hidden="1" x14ac:dyDescent="0.2">
      <c r="A102" s="10">
        <v>0</v>
      </c>
      <c r="B102" s="5">
        <v>0</v>
      </c>
      <c r="C102" s="54" t="s">
        <v>112</v>
      </c>
      <c r="D102" s="21" t="s">
        <v>112</v>
      </c>
      <c r="E102" s="21" t="s">
        <v>112</v>
      </c>
      <c r="F102" s="21" t="s">
        <v>112</v>
      </c>
      <c r="G102" s="22" t="s">
        <v>112</v>
      </c>
      <c r="H102" s="3" t="s">
        <v>112</v>
      </c>
      <c r="I102" s="3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2013.5120633211147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customFormat="1" ht="12.75" x14ac:dyDescent="0.2">
      <c r="A107" s="10">
        <v>1</v>
      </c>
      <c r="B107" s="4" t="s">
        <v>176</v>
      </c>
      <c r="C107" s="3" t="s">
        <v>112</v>
      </c>
      <c r="D107" s="47">
        <v>1</v>
      </c>
      <c r="E107" s="48" t="s">
        <v>112</v>
      </c>
      <c r="F107" s="16">
        <v>170.99</v>
      </c>
      <c r="G107" s="16">
        <v>170.99</v>
      </c>
      <c r="H107" s="3" t="s">
        <v>112</v>
      </c>
      <c r="I107" s="3" t="s">
        <v>112</v>
      </c>
    </row>
    <row r="108" spans="1:12" customFormat="1" ht="12.75" x14ac:dyDescent="0.2">
      <c r="A108" s="10">
        <v>1</v>
      </c>
      <c r="B108" s="4" t="s">
        <v>177</v>
      </c>
      <c r="C108" s="3" t="s">
        <v>112</v>
      </c>
      <c r="D108" s="47">
        <v>1</v>
      </c>
      <c r="E108" s="48" t="s">
        <v>112</v>
      </c>
      <c r="F108" s="273">
        <v>0.57899999999999996</v>
      </c>
      <c r="G108" s="16">
        <v>99.003209999999996</v>
      </c>
      <c r="H108" s="14" t="s">
        <v>112</v>
      </c>
      <c r="I108" s="3" t="s">
        <v>112</v>
      </c>
    </row>
    <row r="109" spans="1:12" customFormat="1" ht="12.75" x14ac:dyDescent="0.2">
      <c r="A109" s="10">
        <v>1</v>
      </c>
      <c r="B109" s="4" t="s">
        <v>178</v>
      </c>
      <c r="C109" s="3" t="s">
        <v>112</v>
      </c>
      <c r="D109" s="47">
        <v>1</v>
      </c>
      <c r="E109" s="48" t="s">
        <v>112</v>
      </c>
      <c r="F109" s="16">
        <v>1032.6500000000001</v>
      </c>
      <c r="G109" s="16">
        <v>1032.6500000000001</v>
      </c>
      <c r="H109" s="14" t="s">
        <v>112</v>
      </c>
      <c r="I109" s="3" t="s">
        <v>112</v>
      </c>
    </row>
    <row r="110" spans="1:12" customFormat="1" ht="12.75" hidden="1" x14ac:dyDescent="0.2">
      <c r="A110" s="10">
        <v>0</v>
      </c>
      <c r="B110" s="4" t="e">
        <v>#N/A</v>
      </c>
      <c r="C110" s="3" t="s">
        <v>112</v>
      </c>
      <c r="D110" s="47" t="s">
        <v>112</v>
      </c>
      <c r="E110" s="48" t="s">
        <v>112</v>
      </c>
      <c r="F110" s="48" t="s">
        <v>112</v>
      </c>
      <c r="G110" s="53" t="s">
        <v>112</v>
      </c>
      <c r="H110" s="3" t="s">
        <v>112</v>
      </c>
      <c r="I110" s="3" t="s">
        <v>112</v>
      </c>
    </row>
    <row r="111" spans="1:12" customFormat="1" ht="12.75" hidden="1" x14ac:dyDescent="0.2">
      <c r="A111" s="10">
        <v>0</v>
      </c>
      <c r="B111" s="55" t="s">
        <v>179</v>
      </c>
      <c r="C111" s="3" t="s">
        <v>112</v>
      </c>
      <c r="D111" s="47" t="s">
        <v>112</v>
      </c>
      <c r="E111" s="48" t="s">
        <v>112</v>
      </c>
      <c r="F111" s="51" t="s">
        <v>112</v>
      </c>
      <c r="G111" s="56" t="s">
        <v>112</v>
      </c>
      <c r="H111" s="14" t="s">
        <v>112</v>
      </c>
      <c r="I111" s="3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12260.626056869478</v>
      </c>
      <c r="H112" s="35" t="s">
        <v>112</v>
      </c>
      <c r="I112" s="34" t="s">
        <v>112</v>
      </c>
      <c r="L112" s="63" t="e">
        <f>+L94-G105-G106</f>
        <v>#VALUE!</v>
      </c>
    </row>
    <row r="113" spans="1:13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0.61303130284347385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M113" s="10">
        <v>99.502902732062452</v>
      </c>
    </row>
    <row r="114" spans="1:13" hidden="1" x14ac:dyDescent="0.2"/>
    <row r="115" spans="1:13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 D73:G73">
    <cfRule type="cellIs" dxfId="18" priority="1" stopIfTrue="1" operator="equal">
      <formula>0</formula>
    </cfRule>
  </conditionalFormatting>
  <pageMargins left="0.75" right="0.75" top="1" bottom="1" header="0" footer="0"/>
  <pageSetup paperSize="9" scale="90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7109375" style="10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9.140625" style="10" customWidth="1"/>
    <col min="12" max="14" width="9.140625" style="10" hidden="1" customWidth="1"/>
    <col min="15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180</v>
      </c>
      <c r="C7" s="24"/>
      <c r="D7" s="61"/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35000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38888.888888888891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10.288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122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181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750000</v>
      </c>
      <c r="H21" s="24" t="s">
        <v>182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2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112</v>
      </c>
      <c r="D29" s="147" t="s">
        <v>125</v>
      </c>
      <c r="E29" s="148"/>
      <c r="F29" s="148" t="s">
        <v>126</v>
      </c>
      <c r="G29" s="148" t="s">
        <v>127</v>
      </c>
      <c r="H29" s="148" t="s">
        <v>112</v>
      </c>
      <c r="I29" s="147" t="s">
        <v>128</v>
      </c>
    </row>
    <row r="30" spans="1:12" x14ac:dyDescent="0.2">
      <c r="A30" s="10">
        <v>1</v>
      </c>
      <c r="B30" s="149" t="s">
        <v>129</v>
      </c>
      <c r="C30" s="42" t="s">
        <v>112</v>
      </c>
      <c r="D30" s="150" t="s">
        <v>3</v>
      </c>
      <c r="E30" s="150"/>
      <c r="F30" s="150" t="s">
        <v>130</v>
      </c>
      <c r="G30" s="150" t="s">
        <v>108</v>
      </c>
      <c r="H30" s="150" t="s">
        <v>112</v>
      </c>
      <c r="I30" s="151" t="s">
        <v>131</v>
      </c>
    </row>
    <row r="31" spans="1:12" hidden="1" x14ac:dyDescent="0.2">
      <c r="A31" s="10">
        <v>0</v>
      </c>
      <c r="B31" s="32" t="s">
        <v>132</v>
      </c>
      <c r="C31" s="27" t="s">
        <v>112</v>
      </c>
      <c r="D31" s="27" t="s">
        <v>112</v>
      </c>
      <c r="E31" s="27"/>
      <c r="F31" s="27" t="s">
        <v>112</v>
      </c>
      <c r="G31" s="27" t="s">
        <v>112</v>
      </c>
      <c r="H31" s="27" t="s">
        <v>112</v>
      </c>
      <c r="I31" s="27" t="s">
        <v>112</v>
      </c>
      <c r="L31" s="63" t="str">
        <f>+H31</f>
        <v/>
      </c>
    </row>
    <row r="32" spans="1:12" hidden="1" x14ac:dyDescent="0.2">
      <c r="A32" s="10">
        <v>0</v>
      </c>
      <c r="B32" s="11" t="s">
        <v>183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3" t="s">
        <v>112</v>
      </c>
      <c r="G33" s="91" t="s">
        <v>112</v>
      </c>
      <c r="H33" s="91">
        <v>2130.3039874131409</v>
      </c>
      <c r="I33" s="91" t="s">
        <v>112</v>
      </c>
      <c r="L33" s="10">
        <f>SUBTOTAL(9,G34:G54)</f>
        <v>2130.3039874131405</v>
      </c>
      <c r="N33" s="219">
        <v>101.24450251346411</v>
      </c>
    </row>
    <row r="34" spans="1:14" x14ac:dyDescent="0.2">
      <c r="A34" s="10">
        <v>1</v>
      </c>
      <c r="B34" s="26" t="s">
        <v>136</v>
      </c>
      <c r="C34" s="27" t="s">
        <v>112</v>
      </c>
      <c r="D34" s="27">
        <v>750000</v>
      </c>
      <c r="E34" s="27"/>
      <c r="F34" s="71">
        <v>1.2999999999999999E-3</v>
      </c>
      <c r="G34" s="27">
        <v>975</v>
      </c>
      <c r="H34" s="27" t="s">
        <v>112</v>
      </c>
      <c r="I34" s="27">
        <v>7.7566829368029362</v>
      </c>
      <c r="M34" s="219">
        <v>100</v>
      </c>
    </row>
    <row r="35" spans="1:14" x14ac:dyDescent="0.2">
      <c r="A35" s="10">
        <v>1</v>
      </c>
      <c r="B35" s="26" t="s">
        <v>139</v>
      </c>
      <c r="C35" s="27" t="s">
        <v>112</v>
      </c>
      <c r="D35" s="27">
        <v>2</v>
      </c>
      <c r="E35" s="27"/>
      <c r="F35" s="71">
        <v>5.76</v>
      </c>
      <c r="G35" s="27">
        <v>11.52</v>
      </c>
      <c r="H35" s="27" t="s">
        <v>112</v>
      </c>
      <c r="I35" s="27">
        <v>9.1648192237917772E-2</v>
      </c>
    </row>
    <row r="36" spans="1:14" x14ac:dyDescent="0.2">
      <c r="A36" s="10">
        <v>1</v>
      </c>
      <c r="B36" s="26" t="s">
        <v>138</v>
      </c>
      <c r="C36" s="27" t="s">
        <v>112</v>
      </c>
      <c r="D36" s="27">
        <v>2</v>
      </c>
      <c r="E36" s="27"/>
      <c r="F36" s="71">
        <v>4.76</v>
      </c>
      <c r="G36" s="27">
        <v>9.52</v>
      </c>
      <c r="H36" s="27" t="s">
        <v>112</v>
      </c>
      <c r="I36" s="27">
        <v>7.5737047752168149E-2</v>
      </c>
    </row>
    <row r="37" spans="1:14" x14ac:dyDescent="0.2">
      <c r="A37" s="10">
        <v>1</v>
      </c>
      <c r="B37" s="26" t="s">
        <v>141</v>
      </c>
      <c r="C37" s="27" t="s">
        <v>112</v>
      </c>
      <c r="D37" s="27">
        <v>626.62393162393164</v>
      </c>
      <c r="E37" s="27"/>
      <c r="F37" s="71">
        <v>0.33412459506700359</v>
      </c>
      <c r="G37" s="27">
        <v>209.37046741313989</v>
      </c>
      <c r="H37" s="27" t="s">
        <v>112</v>
      </c>
      <c r="I37" s="27">
        <v>1.6656618790297</v>
      </c>
      <c r="M37" s="219">
        <v>83.796646991777237</v>
      </c>
    </row>
    <row r="38" spans="1:14" hidden="1" x14ac:dyDescent="0.2">
      <c r="A38" s="10">
        <v>0</v>
      </c>
      <c r="B38" s="11" t="s">
        <v>53</v>
      </c>
      <c r="C38" s="75" t="s">
        <v>112</v>
      </c>
      <c r="D38" s="27">
        <v>84</v>
      </c>
      <c r="E38" s="9" t="s">
        <v>112</v>
      </c>
      <c r="F38" s="28" t="s">
        <v>112</v>
      </c>
      <c r="G38" s="27" t="s">
        <v>112</v>
      </c>
      <c r="H38" s="24" t="s">
        <v>112</v>
      </c>
      <c r="I38" s="24" t="s">
        <v>112</v>
      </c>
    </row>
    <row r="39" spans="1:14" hidden="1" x14ac:dyDescent="0.2">
      <c r="A39" s="10">
        <v>0</v>
      </c>
      <c r="B39" s="11" t="s">
        <v>12</v>
      </c>
      <c r="C39" s="75" t="s">
        <v>112</v>
      </c>
      <c r="D39" s="82">
        <v>52.500000000000007</v>
      </c>
      <c r="E39" s="9" t="s">
        <v>112</v>
      </c>
      <c r="F39" s="13" t="s">
        <v>112</v>
      </c>
      <c r="G39" s="27" t="s">
        <v>112</v>
      </c>
      <c r="H39" s="24" t="s">
        <v>112</v>
      </c>
      <c r="I39" s="24" t="s">
        <v>112</v>
      </c>
    </row>
    <row r="40" spans="1:14" hidden="1" x14ac:dyDescent="0.2">
      <c r="A40" s="10">
        <v>0</v>
      </c>
      <c r="B40" s="11" t="s">
        <v>54</v>
      </c>
      <c r="C40" s="75" t="s">
        <v>112</v>
      </c>
      <c r="D40" s="82">
        <v>126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x14ac:dyDescent="0.2">
      <c r="A41" s="10">
        <v>1</v>
      </c>
      <c r="B41" s="26" t="s">
        <v>142</v>
      </c>
      <c r="C41" s="27" t="s">
        <v>112</v>
      </c>
      <c r="D41" s="27" t="s">
        <v>112</v>
      </c>
      <c r="E41" s="27" t="s">
        <v>112</v>
      </c>
      <c r="F41" s="70" t="s">
        <v>112</v>
      </c>
      <c r="G41" s="27">
        <v>714.89352000000054</v>
      </c>
      <c r="H41" s="27" t="s">
        <v>112</v>
      </c>
      <c r="I41" s="27">
        <v>5.6873870443230699</v>
      </c>
    </row>
    <row r="42" spans="1:14" hidden="1" x14ac:dyDescent="0.2">
      <c r="A42" s="10">
        <v>0</v>
      </c>
      <c r="B42" s="26" t="s">
        <v>184</v>
      </c>
      <c r="C42" s="27" t="s">
        <v>112</v>
      </c>
      <c r="D42" s="27">
        <v>0.6</v>
      </c>
      <c r="E42" s="27" t="s">
        <v>112</v>
      </c>
      <c r="F42" s="71">
        <v>54.977999999999994</v>
      </c>
      <c r="G42" s="27">
        <v>32.986799999999995</v>
      </c>
      <c r="H42" s="27" t="s">
        <v>112</v>
      </c>
      <c r="I42" s="27">
        <v>0.26242887046126262</v>
      </c>
    </row>
    <row r="43" spans="1:14" hidden="1" x14ac:dyDescent="0.2">
      <c r="A43" s="10">
        <v>0</v>
      </c>
      <c r="B43" s="26" t="s">
        <v>185</v>
      </c>
      <c r="C43" s="27" t="s">
        <v>112</v>
      </c>
      <c r="D43" s="27">
        <v>4</v>
      </c>
      <c r="E43" s="27"/>
      <c r="F43" s="71">
        <v>15.606000000000002</v>
      </c>
      <c r="G43" s="27">
        <v>62.424000000000007</v>
      </c>
      <c r="H43" s="27" t="s">
        <v>112</v>
      </c>
      <c r="I43" s="27">
        <v>0.49661864168921699</v>
      </c>
    </row>
    <row r="44" spans="1:14" hidden="1" x14ac:dyDescent="0.2">
      <c r="A44" s="10">
        <v>0</v>
      </c>
      <c r="B44" s="26" t="s">
        <v>186</v>
      </c>
      <c r="C44" s="27" t="s">
        <v>112</v>
      </c>
      <c r="D44" s="27">
        <v>0.8</v>
      </c>
      <c r="E44" s="27"/>
      <c r="F44" s="71">
        <v>46.175400000000003</v>
      </c>
      <c r="G44" s="27">
        <v>36.940320000000007</v>
      </c>
      <c r="H44" s="27" t="s">
        <v>112</v>
      </c>
      <c r="I44" s="27">
        <v>0.29388138443491313</v>
      </c>
    </row>
    <row r="45" spans="1:14" hidden="1" x14ac:dyDescent="0.2">
      <c r="A45" s="10">
        <v>0</v>
      </c>
      <c r="B45" s="26" t="s">
        <v>187</v>
      </c>
      <c r="C45" s="27" t="s">
        <v>112</v>
      </c>
      <c r="D45" s="27">
        <v>0.6</v>
      </c>
      <c r="E45" s="27"/>
      <c r="F45" s="71">
        <v>15.606</v>
      </c>
      <c r="G45" s="27">
        <v>9.3635999999999999</v>
      </c>
      <c r="H45" s="27" t="s">
        <v>112</v>
      </c>
      <c r="I45" s="27">
        <v>7.4492796253382537E-2</v>
      </c>
    </row>
    <row r="46" spans="1:14" hidden="1" x14ac:dyDescent="0.2">
      <c r="A46" s="10">
        <v>0</v>
      </c>
      <c r="B46" s="26" t="s">
        <v>188</v>
      </c>
      <c r="C46" s="27" t="s">
        <v>112</v>
      </c>
      <c r="D46" s="27">
        <v>0.45</v>
      </c>
      <c r="E46" s="27"/>
      <c r="F46" s="71">
        <v>225.828</v>
      </c>
      <c r="G46" s="27">
        <v>101.62260000000001</v>
      </c>
      <c r="H46" s="27" t="s">
        <v>112</v>
      </c>
      <c r="I46" s="27">
        <v>0.80846593580876946</v>
      </c>
    </row>
    <row r="47" spans="1:14" hidden="1" x14ac:dyDescent="0.2">
      <c r="A47" s="10">
        <v>0</v>
      </c>
      <c r="B47" s="26" t="s">
        <v>189</v>
      </c>
      <c r="C47" s="27" t="s">
        <v>112</v>
      </c>
      <c r="D47" s="27">
        <v>7</v>
      </c>
      <c r="E47" s="27"/>
      <c r="F47" s="71">
        <v>11.118</v>
      </c>
      <c r="G47" s="27">
        <v>77.826000000000008</v>
      </c>
      <c r="H47" s="27" t="s">
        <v>112</v>
      </c>
      <c r="I47" s="27">
        <v>0.61915036537397472</v>
      </c>
    </row>
    <row r="48" spans="1:14" hidden="1" x14ac:dyDescent="0.2">
      <c r="A48" s="10">
        <v>0</v>
      </c>
      <c r="B48" s="26" t="s">
        <v>190</v>
      </c>
      <c r="C48" s="27" t="s">
        <v>112</v>
      </c>
      <c r="D48" s="27">
        <v>1</v>
      </c>
      <c r="E48" s="27"/>
      <c r="F48" s="71">
        <v>139.09739999999999</v>
      </c>
      <c r="G48" s="27">
        <v>139.09739999999999</v>
      </c>
      <c r="H48" s="27" t="s">
        <v>112</v>
      </c>
      <c r="I48" s="27">
        <v>1.106599414496054</v>
      </c>
    </row>
    <row r="49" spans="1:14" hidden="1" x14ac:dyDescent="0.2">
      <c r="A49" s="10">
        <v>0</v>
      </c>
      <c r="B49" s="26" t="s">
        <v>191</v>
      </c>
      <c r="C49" s="27" t="s">
        <v>112</v>
      </c>
      <c r="D49" s="27">
        <v>1</v>
      </c>
      <c r="E49" s="27"/>
      <c r="F49" s="71">
        <v>61.5672</v>
      </c>
      <c r="G49" s="27">
        <v>61.5672</v>
      </c>
      <c r="H49" s="27" t="s">
        <v>112</v>
      </c>
      <c r="I49" s="27">
        <v>0.48980230739152181</v>
      </c>
    </row>
    <row r="50" spans="1:14" hidden="1" x14ac:dyDescent="0.2">
      <c r="A50" s="10">
        <v>0</v>
      </c>
      <c r="B50" s="26" t="s">
        <v>149</v>
      </c>
      <c r="C50" s="27" t="s">
        <v>112</v>
      </c>
      <c r="D50" s="27">
        <v>1</v>
      </c>
      <c r="E50" s="27"/>
      <c r="F50" s="71">
        <v>46.716000000000001</v>
      </c>
      <c r="G50" s="27">
        <v>46.716000000000001</v>
      </c>
      <c r="H50" s="27" t="s">
        <v>112</v>
      </c>
      <c r="I50" s="27">
        <v>0.37165251289813944</v>
      </c>
    </row>
    <row r="51" spans="1:14" hidden="1" x14ac:dyDescent="0.2">
      <c r="A51" s="10">
        <v>0</v>
      </c>
      <c r="B51" s="26" t="s">
        <v>192</v>
      </c>
      <c r="C51" s="27" t="s">
        <v>112</v>
      </c>
      <c r="D51" s="27">
        <v>2</v>
      </c>
      <c r="E51" s="27"/>
      <c r="F51" s="71">
        <v>8.7210000000000001</v>
      </c>
      <c r="G51" s="27">
        <v>17.442</v>
      </c>
      <c r="H51" s="27" t="s">
        <v>112</v>
      </c>
      <c r="I51" s="27">
        <v>0.13876109106022236</v>
      </c>
      <c r="L51" s="63"/>
    </row>
    <row r="52" spans="1:14" hidden="1" x14ac:dyDescent="0.2">
      <c r="A52" s="10">
        <v>0</v>
      </c>
      <c r="B52" s="26" t="s">
        <v>193</v>
      </c>
      <c r="C52" s="27" t="s">
        <v>112</v>
      </c>
      <c r="D52" s="27">
        <v>5</v>
      </c>
      <c r="E52" s="27"/>
      <c r="F52" s="71">
        <v>20.0838</v>
      </c>
      <c r="G52" s="27">
        <v>100.419</v>
      </c>
      <c r="H52" s="27" t="s">
        <v>112</v>
      </c>
      <c r="I52" s="27">
        <v>0.79889060905724507</v>
      </c>
    </row>
    <row r="53" spans="1:14" hidden="1" x14ac:dyDescent="0.2">
      <c r="A53" s="10">
        <v>0</v>
      </c>
      <c r="B53" s="26" t="s">
        <v>194</v>
      </c>
      <c r="C53" s="27" t="s">
        <v>112</v>
      </c>
      <c r="D53" s="27">
        <v>1.4000000000000001</v>
      </c>
      <c r="E53" s="27"/>
      <c r="F53" s="71">
        <v>20.349</v>
      </c>
      <c r="G53" s="27">
        <v>28.488600000000002</v>
      </c>
      <c r="H53" s="27" t="s">
        <v>112</v>
      </c>
      <c r="I53" s="27">
        <v>0.22664311539836324</v>
      </c>
    </row>
    <row r="54" spans="1:14" s="176" customFormat="1" x14ac:dyDescent="0.2">
      <c r="A54" s="10">
        <v>1</v>
      </c>
      <c r="B54" s="26" t="s">
        <v>195</v>
      </c>
      <c r="C54" s="27" t="s">
        <v>112</v>
      </c>
      <c r="D54" s="27">
        <v>3500</v>
      </c>
      <c r="E54" s="27"/>
      <c r="F54" s="71">
        <v>0.06</v>
      </c>
      <c r="G54" s="27">
        <v>210</v>
      </c>
      <c r="H54" s="27" t="s">
        <v>112</v>
      </c>
      <c r="I54" s="27">
        <v>1.6706701710037093</v>
      </c>
      <c r="L54" s="74">
        <f>SUM(G55:G74)</f>
        <v>4384.9655887106646</v>
      </c>
      <c r="N54" s="219" t="e">
        <v>#VALUE!</v>
      </c>
    </row>
    <row r="55" spans="1:14" x14ac:dyDescent="0.2">
      <c r="A55" s="176">
        <v>1</v>
      </c>
      <c r="B55" s="88" t="s">
        <v>152</v>
      </c>
      <c r="C55" s="167" t="s">
        <v>112</v>
      </c>
      <c r="D55" s="247" t="s">
        <v>112</v>
      </c>
      <c r="E55" s="168" t="s">
        <v>112</v>
      </c>
      <c r="F55" s="169" t="s">
        <v>112</v>
      </c>
      <c r="G55" s="91" t="s">
        <v>112</v>
      </c>
      <c r="H55" s="95">
        <v>4384.9655887106646</v>
      </c>
      <c r="I55" s="95" t="s">
        <v>112</v>
      </c>
    </row>
    <row r="56" spans="1:14" x14ac:dyDescent="0.2">
      <c r="A56" s="10">
        <v>1</v>
      </c>
      <c r="B56" s="11" t="s">
        <v>153</v>
      </c>
      <c r="C56" s="75" t="s">
        <v>112</v>
      </c>
      <c r="D56" s="27">
        <v>1.6</v>
      </c>
      <c r="E56" s="9" t="s">
        <v>112</v>
      </c>
      <c r="F56" s="28">
        <v>45</v>
      </c>
      <c r="G56" s="27">
        <v>72</v>
      </c>
      <c r="H56" s="9" t="s">
        <v>112</v>
      </c>
      <c r="I56" s="24">
        <v>0.5728012014869861</v>
      </c>
    </row>
    <row r="57" spans="1:14" x14ac:dyDescent="0.2">
      <c r="A57" s="10">
        <v>1</v>
      </c>
      <c r="B57" s="11" t="s">
        <v>154</v>
      </c>
      <c r="C57" s="75" t="s">
        <v>112</v>
      </c>
      <c r="D57" s="27">
        <v>3569</v>
      </c>
      <c r="E57" s="9" t="s">
        <v>112</v>
      </c>
      <c r="F57" s="154">
        <v>0.2</v>
      </c>
      <c r="G57" s="27">
        <v>713.80000000000007</v>
      </c>
      <c r="H57" s="9" t="s">
        <v>112</v>
      </c>
      <c r="I57" s="24">
        <v>5.6786874669640373</v>
      </c>
    </row>
    <row r="58" spans="1:14" x14ac:dyDescent="0.2">
      <c r="A58" s="10">
        <v>1</v>
      </c>
      <c r="B58" s="11" t="s">
        <v>155</v>
      </c>
      <c r="C58" s="75" t="s">
        <v>112</v>
      </c>
      <c r="D58" s="7">
        <v>1000000</v>
      </c>
      <c r="E58" s="9" t="s">
        <v>112</v>
      </c>
      <c r="F58" s="28">
        <v>2.5000000000000001E-4</v>
      </c>
      <c r="G58" s="27">
        <v>250</v>
      </c>
      <c r="H58" s="9" t="s">
        <v>112</v>
      </c>
      <c r="I58" s="24">
        <v>1.9888930607187014</v>
      </c>
    </row>
    <row r="59" spans="1:14" x14ac:dyDescent="0.2">
      <c r="A59" s="10">
        <v>1</v>
      </c>
      <c r="B59" s="11" t="s">
        <v>156</v>
      </c>
      <c r="C59" s="75" t="s">
        <v>112</v>
      </c>
      <c r="D59" s="7">
        <v>35000</v>
      </c>
      <c r="E59" s="9" t="s">
        <v>112</v>
      </c>
      <c r="F59" s="196">
        <v>0.05</v>
      </c>
      <c r="G59" s="7">
        <v>1750</v>
      </c>
      <c r="H59" s="9" t="s">
        <v>112</v>
      </c>
      <c r="I59" s="24">
        <v>13.922251425030913</v>
      </c>
    </row>
    <row r="60" spans="1:14" x14ac:dyDescent="0.2">
      <c r="A60" s="10">
        <v>1</v>
      </c>
      <c r="B60" s="11" t="s">
        <v>157</v>
      </c>
      <c r="C60" s="75" t="s">
        <v>112</v>
      </c>
      <c r="D60" s="7">
        <v>171</v>
      </c>
      <c r="E60" s="9" t="s">
        <v>112</v>
      </c>
      <c r="F60" s="196">
        <v>4.6262068965517242</v>
      </c>
      <c r="G60" s="7">
        <v>791.0813793103448</v>
      </c>
      <c r="H60" s="9" t="s">
        <v>112</v>
      </c>
      <c r="I60" s="24">
        <v>6.2935050630964957</v>
      </c>
    </row>
    <row r="61" spans="1:14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4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4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4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4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4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4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4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4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4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4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4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771.6</v>
      </c>
      <c r="H73" s="24" t="s">
        <v>112</v>
      </c>
      <c r="I73" s="24">
        <v>6.138519542602201</v>
      </c>
      <c r="M73" s="219">
        <v>100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36.484209400319997</v>
      </c>
      <c r="H74" s="27" t="s">
        <v>112</v>
      </c>
      <c r="I74" s="27">
        <v>0.29025276360841784</v>
      </c>
    </row>
    <row r="75" spans="1:14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1527.814464</v>
      </c>
      <c r="I75" s="91" t="s">
        <v>112</v>
      </c>
      <c r="L75" s="63">
        <f>SUM(G76:G81)</f>
        <v>1527.814464</v>
      </c>
      <c r="N75" s="219">
        <v>100.62267604520667</v>
      </c>
    </row>
    <row r="76" spans="1:14" x14ac:dyDescent="0.2">
      <c r="A76" s="10">
        <v>1</v>
      </c>
      <c r="B76" s="26" t="s">
        <v>196</v>
      </c>
      <c r="C76" s="24" t="s">
        <v>112</v>
      </c>
      <c r="D76" s="27">
        <v>117</v>
      </c>
      <c r="E76" s="27" t="s">
        <v>112</v>
      </c>
      <c r="F76" s="71" t="s">
        <v>112</v>
      </c>
      <c r="G76" s="27">
        <v>975</v>
      </c>
      <c r="H76" s="27" t="s">
        <v>112</v>
      </c>
      <c r="I76" s="27">
        <v>7.7566829368029362</v>
      </c>
    </row>
    <row r="77" spans="1:14" x14ac:dyDescent="0.2">
      <c r="A77" s="10">
        <v>1</v>
      </c>
      <c r="B77" s="26" t="s">
        <v>161</v>
      </c>
      <c r="C77" s="24" t="s">
        <v>112</v>
      </c>
      <c r="D77" s="70">
        <v>0.8</v>
      </c>
      <c r="E77" s="27"/>
      <c r="F77" s="71" t="s">
        <v>112</v>
      </c>
      <c r="G77" s="27">
        <v>552.81446400000004</v>
      </c>
      <c r="H77" s="27" t="s">
        <v>112</v>
      </c>
      <c r="I77" s="27">
        <v>4.3979554052581147</v>
      </c>
      <c r="M77" s="219">
        <v>101.74000000000001</v>
      </c>
    </row>
    <row r="78" spans="1:14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70" t="s">
        <v>112</v>
      </c>
      <c r="G78" s="27" t="s">
        <v>112</v>
      </c>
      <c r="H78" s="27" t="s">
        <v>112</v>
      </c>
      <c r="I78" s="27" t="s">
        <v>112</v>
      </c>
    </row>
    <row r="79" spans="1:14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70" t="s">
        <v>112</v>
      </c>
      <c r="G79" s="27" t="s">
        <v>112</v>
      </c>
      <c r="H79" s="27" t="s">
        <v>112</v>
      </c>
      <c r="I79" s="27" t="s">
        <v>112</v>
      </c>
    </row>
    <row r="80" spans="1:14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70" t="s">
        <v>112</v>
      </c>
      <c r="G80" s="27" t="s">
        <v>112</v>
      </c>
      <c r="H80" s="27" t="s">
        <v>112</v>
      </c>
      <c r="I80" s="27" t="s">
        <v>112</v>
      </c>
    </row>
    <row r="81" spans="1:14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3099.4208775753277</v>
      </c>
      <c r="I82" s="91" t="s">
        <v>112</v>
      </c>
      <c r="L82" s="63">
        <f>SUM(G83:G84)</f>
        <v>3099.4208775753277</v>
      </c>
      <c r="N82" s="219">
        <v>101.134799640279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101.05156246656433</v>
      </c>
      <c r="E83" s="27"/>
      <c r="F83" s="71">
        <v>20.517565648456777</v>
      </c>
      <c r="G83" s="27">
        <v>2073.3320667868647</v>
      </c>
      <c r="H83" s="27" t="s">
        <v>112</v>
      </c>
      <c r="I83" s="27">
        <v>16.494543040791836</v>
      </c>
      <c r="M83" s="219">
        <v>100.40927320196747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170.54433466795859</v>
      </c>
      <c r="E84" s="27"/>
      <c r="F84" s="71">
        <v>6.0165517241379316</v>
      </c>
      <c r="G84" s="27">
        <v>1026.0888107884628</v>
      </c>
      <c r="H84" s="27" t="s">
        <v>112</v>
      </c>
      <c r="I84" s="27">
        <v>8.1631236618331133</v>
      </c>
      <c r="M84" s="219">
        <v>102.63328170035884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904.92226097251751</v>
      </c>
      <c r="I85" s="91" t="s">
        <v>112</v>
      </c>
      <c r="L85" s="63">
        <f>SUM(G86:G91)</f>
        <v>904.92226097251751</v>
      </c>
      <c r="N85" s="219">
        <v>102.15752576489278</v>
      </c>
    </row>
    <row r="86" spans="1:14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355.95505954168351</v>
      </c>
      <c r="H87" s="27" t="s">
        <v>112</v>
      </c>
      <c r="I87" s="27">
        <v>2.8318261914006664</v>
      </c>
      <c r="M87" s="219">
        <v>103.54519087927055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380.48365273268985</v>
      </c>
      <c r="H88" s="27" t="s">
        <v>112</v>
      </c>
      <c r="I88" s="27">
        <v>3.0269651865478044</v>
      </c>
      <c r="M88" s="219">
        <v>106.60725282927439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168.4835486981442</v>
      </c>
      <c r="H89" s="27" t="s">
        <v>112</v>
      </c>
      <c r="I89" s="27">
        <v>1.3403830434040018</v>
      </c>
      <c r="M89" s="219">
        <v>91.003019661100211</v>
      </c>
    </row>
    <row r="90" spans="1:14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4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522.37885753929515</v>
      </c>
      <c r="H92" s="27" t="s">
        <v>112</v>
      </c>
      <c r="I92" s="27">
        <v>4.155822739304269</v>
      </c>
      <c r="L92" s="63">
        <f>+G92</f>
        <v>522.37885753929515</v>
      </c>
      <c r="M92" s="219">
        <v>99.60559522230318</v>
      </c>
    </row>
    <row r="93" spans="1:14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12569.806036210946</v>
      </c>
      <c r="H94" s="38" t="s">
        <v>112</v>
      </c>
      <c r="I94" s="38">
        <v>99.999999999999986</v>
      </c>
      <c r="K94" s="63"/>
      <c r="L94" s="63">
        <f>SUM(L31:L92)</f>
        <v>12569.806036210945</v>
      </c>
    </row>
    <row r="95" spans="1:14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4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12569.806036210946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0.35913731532031273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2073.3320667868647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11212.771959527243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0.32036491312934978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10">
        <v>103.76479437322146</v>
      </c>
    </row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C3:I3 I55:I73 D74:I80 I81 D82:I85 I86 D87:I89 I90:I91 I93 D92:I92 D31:I54 D55:H72">
    <cfRule type="cellIs" dxfId="17" priority="1" stopIfTrue="1" operator="equal">
      <formula>0</formula>
    </cfRule>
  </conditionalFormatting>
  <pageMargins left="0.75" right="0.75" top="1" bottom="1" header="0" footer="0"/>
  <pageSetup paperSize="9" scale="8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" style="10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0" style="10" hidden="1" customWidth="1"/>
    <col min="12" max="12" width="9.140625" style="10" hidden="1" customWidth="1"/>
    <col min="13" max="14" width="0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197</v>
      </c>
      <c r="C7" s="95"/>
      <c r="D7" s="61"/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35000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38888.888888888891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10.288</v>
      </c>
      <c r="H18" s="73" t="s">
        <v>2</v>
      </c>
      <c r="I18" s="25" t="s">
        <v>112</v>
      </c>
    </row>
    <row r="19" spans="1:12" customFormat="1" ht="12.75" x14ac:dyDescent="0.2">
      <c r="A19" s="10">
        <v>1</v>
      </c>
      <c r="B19" s="24" t="s">
        <v>112</v>
      </c>
      <c r="C19" s="21" t="s">
        <v>112</v>
      </c>
      <c r="D19" s="68" t="s">
        <v>112</v>
      </c>
      <c r="E19" s="69" t="s">
        <v>112</v>
      </c>
      <c r="F19" s="69" t="s">
        <v>112</v>
      </c>
      <c r="G19" s="69" t="s">
        <v>112</v>
      </c>
      <c r="H19" s="69" t="s">
        <v>112</v>
      </c>
      <c r="I19" s="68" t="s">
        <v>112</v>
      </c>
    </row>
    <row r="20" spans="1:12" customFormat="1" ht="12.75" hidden="1" x14ac:dyDescent="0.2">
      <c r="A20" s="10">
        <v>0</v>
      </c>
      <c r="B20" s="24" t="s">
        <v>122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customFormat="1" ht="12.75" x14ac:dyDescent="0.2">
      <c r="A21" s="10">
        <v>1</v>
      </c>
      <c r="B21" s="24" t="s">
        <v>181</v>
      </c>
      <c r="C21" s="15" t="s">
        <v>112</v>
      </c>
      <c r="D21" s="15" t="s">
        <v>112</v>
      </c>
      <c r="E21" s="14" t="s">
        <v>112</v>
      </c>
      <c r="F21" s="14" t="s">
        <v>112</v>
      </c>
      <c r="G21" s="217">
        <v>750000</v>
      </c>
      <c r="H21" s="14" t="s">
        <v>182</v>
      </c>
      <c r="I21" s="14" t="s">
        <v>112</v>
      </c>
    </row>
    <row r="22" spans="1:12" customFormat="1" ht="12.75" hidden="1" x14ac:dyDescent="0.2">
      <c r="A22" s="10">
        <v>0</v>
      </c>
      <c r="B22" s="24" t="s">
        <v>112</v>
      </c>
      <c r="C22" s="15" t="s">
        <v>112</v>
      </c>
      <c r="D22" s="17" t="s">
        <v>112</v>
      </c>
      <c r="E22" s="14" t="s">
        <v>112</v>
      </c>
      <c r="F22" s="18" t="s">
        <v>112</v>
      </c>
      <c r="G22" s="15" t="s">
        <v>112</v>
      </c>
      <c r="H22" s="14" t="s">
        <v>112</v>
      </c>
      <c r="I22" s="14" t="s">
        <v>112</v>
      </c>
    </row>
    <row r="23" spans="1:12" customFormat="1" ht="12.75" hidden="1" x14ac:dyDescent="0.2">
      <c r="A23" s="10">
        <v>0</v>
      </c>
      <c r="B23" s="24" t="s">
        <v>112</v>
      </c>
      <c r="C23" s="15" t="s">
        <v>112</v>
      </c>
      <c r="D23" s="17" t="s">
        <v>112</v>
      </c>
      <c r="E23" s="14" t="s">
        <v>112</v>
      </c>
      <c r="F23" s="18" t="s">
        <v>112</v>
      </c>
      <c r="G23" s="15" t="s">
        <v>112</v>
      </c>
      <c r="H23" s="14" t="s">
        <v>112</v>
      </c>
      <c r="I23" s="14" t="s">
        <v>112</v>
      </c>
    </row>
    <row r="24" spans="1:12" customFormat="1" ht="14.25" hidden="1" x14ac:dyDescent="0.2">
      <c r="A24" s="10">
        <v>0</v>
      </c>
      <c r="B24" s="24" t="s">
        <v>112</v>
      </c>
      <c r="C24" s="15" t="s">
        <v>112</v>
      </c>
      <c r="D24" s="17" t="s">
        <v>112</v>
      </c>
      <c r="E24" s="19" t="s">
        <v>112</v>
      </c>
      <c r="F24" s="18" t="s">
        <v>112</v>
      </c>
      <c r="G24" s="15" t="s">
        <v>112</v>
      </c>
      <c r="H24" s="14" t="s">
        <v>112</v>
      </c>
      <c r="I24" s="14" t="s">
        <v>112</v>
      </c>
    </row>
    <row r="25" spans="1:12" customFormat="1" ht="12.75" hidden="1" x14ac:dyDescent="0.2">
      <c r="A25" s="10">
        <v>0</v>
      </c>
      <c r="B25" s="24" t="s">
        <v>112</v>
      </c>
      <c r="C25" s="15" t="s">
        <v>112</v>
      </c>
      <c r="D25" s="15" t="s">
        <v>112</v>
      </c>
      <c r="E25" s="14" t="s">
        <v>112</v>
      </c>
      <c r="F25" s="18" t="s">
        <v>112</v>
      </c>
      <c r="G25" s="15" t="s">
        <v>112</v>
      </c>
      <c r="H25" s="14" t="s">
        <v>112</v>
      </c>
      <c r="I25" s="14" t="s">
        <v>112</v>
      </c>
    </row>
    <row r="26" spans="1:12" customFormat="1" ht="12.75" hidden="1" x14ac:dyDescent="0.2">
      <c r="A26" s="10">
        <v>0</v>
      </c>
      <c r="B26" s="24" t="s">
        <v>112</v>
      </c>
      <c r="C26" s="15" t="s">
        <v>112</v>
      </c>
      <c r="D26" s="17" t="s">
        <v>112</v>
      </c>
      <c r="E26" s="14" t="s">
        <v>112</v>
      </c>
      <c r="F26" s="18" t="s">
        <v>112</v>
      </c>
      <c r="G26" s="15" t="s">
        <v>112</v>
      </c>
      <c r="H26" s="14" t="s">
        <v>112</v>
      </c>
      <c r="I26" s="14" t="s">
        <v>112</v>
      </c>
    </row>
    <row r="27" spans="1:12" customFormat="1" ht="12.75" hidden="1" x14ac:dyDescent="0.2">
      <c r="A27" s="10">
        <v>0</v>
      </c>
      <c r="B27" s="24" t="s">
        <v>112</v>
      </c>
      <c r="C27" s="15" t="s">
        <v>112</v>
      </c>
      <c r="D27" s="15" t="s">
        <v>112</v>
      </c>
      <c r="E27" s="14" t="s">
        <v>112</v>
      </c>
      <c r="F27" s="18" t="s">
        <v>112</v>
      </c>
      <c r="G27" s="15" t="s">
        <v>112</v>
      </c>
      <c r="H27" s="14" t="s">
        <v>112</v>
      </c>
      <c r="I27" s="1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112</v>
      </c>
      <c r="D29" s="147" t="s">
        <v>125</v>
      </c>
      <c r="E29" s="148"/>
      <c r="F29" s="148" t="s">
        <v>126</v>
      </c>
      <c r="G29" s="148" t="s">
        <v>127</v>
      </c>
      <c r="H29" s="148" t="s">
        <v>112</v>
      </c>
      <c r="I29" s="147" t="s">
        <v>128</v>
      </c>
    </row>
    <row r="30" spans="1:12" x14ac:dyDescent="0.2">
      <c r="A30" s="10">
        <v>1</v>
      </c>
      <c r="B30" s="149" t="s">
        <v>129</v>
      </c>
      <c r="C30" s="42" t="s">
        <v>112</v>
      </c>
      <c r="D30" s="150" t="s">
        <v>3</v>
      </c>
      <c r="E30" s="150"/>
      <c r="F30" s="150" t="s">
        <v>130</v>
      </c>
      <c r="G30" s="150" t="s">
        <v>108</v>
      </c>
      <c r="H30" s="150" t="s">
        <v>112</v>
      </c>
      <c r="I30" s="151" t="s">
        <v>131</v>
      </c>
    </row>
    <row r="31" spans="1:12" hidden="1" x14ac:dyDescent="0.2">
      <c r="A31" s="10">
        <v>0</v>
      </c>
      <c r="B31" s="32" t="s">
        <v>132</v>
      </c>
      <c r="C31" s="27" t="s">
        <v>112</v>
      </c>
      <c r="D31" s="27" t="s">
        <v>112</v>
      </c>
      <c r="E31" s="27"/>
      <c r="F31" s="27" t="s">
        <v>112</v>
      </c>
      <c r="G31" s="27" t="s">
        <v>112</v>
      </c>
      <c r="H31" s="27" t="s">
        <v>112</v>
      </c>
      <c r="I31" s="27" t="s">
        <v>112</v>
      </c>
      <c r="L31" s="63" t="str">
        <f>+H31</f>
        <v/>
      </c>
    </row>
    <row r="32" spans="1:12" customFormat="1" ht="12.75" hidden="1" x14ac:dyDescent="0.2">
      <c r="A32" s="10">
        <v>0</v>
      </c>
      <c r="B32" s="4" t="s">
        <v>183</v>
      </c>
      <c r="C32" s="44" t="s">
        <v>112</v>
      </c>
      <c r="D32" s="1" t="s">
        <v>112</v>
      </c>
      <c r="E32" s="3" t="s">
        <v>112</v>
      </c>
      <c r="F32" s="45" t="s">
        <v>112</v>
      </c>
      <c r="G32" s="14" t="s">
        <v>112</v>
      </c>
      <c r="H32" s="14" t="s">
        <v>112</v>
      </c>
      <c r="I32" s="14" t="s">
        <v>112</v>
      </c>
    </row>
    <row r="33" spans="1:12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3" t="s">
        <v>112</v>
      </c>
      <c r="G33" s="91" t="s">
        <v>112</v>
      </c>
      <c r="H33" s="91">
        <v>2130.3039874131391</v>
      </c>
      <c r="I33" s="91" t="s">
        <v>112</v>
      </c>
      <c r="L33" s="10">
        <f>SUBTOTAL(9,G34:G54)</f>
        <v>2130.3039874131396</v>
      </c>
    </row>
    <row r="34" spans="1:12" x14ac:dyDescent="0.2">
      <c r="A34" s="10">
        <v>1</v>
      </c>
      <c r="B34" s="26" t="s">
        <v>136</v>
      </c>
      <c r="C34" s="27" t="s">
        <v>112</v>
      </c>
      <c r="D34" s="27">
        <v>750000</v>
      </c>
      <c r="E34" s="27"/>
      <c r="F34" s="71">
        <v>1.2999999999999999E-3</v>
      </c>
      <c r="G34" s="27">
        <v>975</v>
      </c>
      <c r="H34" s="27" t="s">
        <v>112</v>
      </c>
      <c r="I34" s="27">
        <v>7.1298147715937645</v>
      </c>
    </row>
    <row r="35" spans="1:12" x14ac:dyDescent="0.2">
      <c r="A35" s="10">
        <v>1</v>
      </c>
      <c r="B35" s="26" t="s">
        <v>139</v>
      </c>
      <c r="C35" s="27" t="s">
        <v>112</v>
      </c>
      <c r="D35" s="27">
        <v>2</v>
      </c>
      <c r="E35" s="27"/>
      <c r="F35" s="71">
        <v>5.76</v>
      </c>
      <c r="G35" s="27">
        <v>11.52</v>
      </c>
      <c r="H35" s="27" t="s">
        <v>112</v>
      </c>
      <c r="I35" s="27">
        <v>8.4241503762830933E-2</v>
      </c>
    </row>
    <row r="36" spans="1:12" x14ac:dyDescent="0.2">
      <c r="A36" s="10">
        <v>1</v>
      </c>
      <c r="B36" s="26" t="s">
        <v>138</v>
      </c>
      <c r="C36" s="27" t="s">
        <v>112</v>
      </c>
      <c r="D36" s="27">
        <v>2</v>
      </c>
      <c r="E36" s="27"/>
      <c r="F36" s="71">
        <v>4.76</v>
      </c>
      <c r="G36" s="27">
        <v>9.52</v>
      </c>
      <c r="H36" s="27" t="s">
        <v>112</v>
      </c>
      <c r="I36" s="27">
        <v>6.9616242692895E-2</v>
      </c>
    </row>
    <row r="37" spans="1:12" x14ac:dyDescent="0.2">
      <c r="A37" s="10">
        <v>1</v>
      </c>
      <c r="B37" s="26" t="s">
        <v>141</v>
      </c>
      <c r="C37" s="27" t="s">
        <v>112</v>
      </c>
      <c r="D37" s="27">
        <v>626.62393162393164</v>
      </c>
      <c r="E37" s="27"/>
      <c r="F37" s="71">
        <v>0.33412459506700359</v>
      </c>
      <c r="G37" s="27">
        <v>209.37046741313989</v>
      </c>
      <c r="H37" s="27" t="s">
        <v>112</v>
      </c>
      <c r="I37" s="27">
        <v>1.5310488731258418</v>
      </c>
    </row>
    <row r="38" spans="1:12" hidden="1" x14ac:dyDescent="0.2">
      <c r="A38" s="10">
        <v>0</v>
      </c>
      <c r="B38" s="11" t="s">
        <v>53</v>
      </c>
      <c r="C38" s="75" t="s">
        <v>112</v>
      </c>
      <c r="D38" s="27">
        <v>84</v>
      </c>
      <c r="E38" s="9" t="s">
        <v>112</v>
      </c>
      <c r="F38" s="28" t="s">
        <v>112</v>
      </c>
      <c r="G38" s="27" t="s">
        <v>112</v>
      </c>
      <c r="H38" s="24" t="s">
        <v>112</v>
      </c>
      <c r="I38" s="24" t="s">
        <v>112</v>
      </c>
    </row>
    <row r="39" spans="1:12" s="153" customFormat="1" ht="12.75" hidden="1" x14ac:dyDescent="0.2">
      <c r="A39" s="152">
        <v>0</v>
      </c>
      <c r="B39" s="4" t="s">
        <v>12</v>
      </c>
      <c r="C39" s="44" t="s">
        <v>112</v>
      </c>
      <c r="D39" s="46">
        <v>52.500000000000007</v>
      </c>
      <c r="E39" s="3" t="s">
        <v>112</v>
      </c>
      <c r="F39" s="6" t="s">
        <v>112</v>
      </c>
      <c r="G39" s="15" t="s">
        <v>112</v>
      </c>
      <c r="H39" s="14" t="s">
        <v>112</v>
      </c>
      <c r="I39" s="14" t="s">
        <v>112</v>
      </c>
    </row>
    <row r="40" spans="1:12" s="153" customFormat="1" ht="12.75" hidden="1" x14ac:dyDescent="0.2">
      <c r="A40" s="152">
        <v>0</v>
      </c>
      <c r="B40" s="4" t="s">
        <v>54</v>
      </c>
      <c r="C40" s="44" t="s">
        <v>112</v>
      </c>
      <c r="D40" s="46">
        <v>126</v>
      </c>
      <c r="E40" s="3" t="s">
        <v>112</v>
      </c>
      <c r="F40" s="6" t="s">
        <v>112</v>
      </c>
      <c r="G40" s="15" t="s">
        <v>112</v>
      </c>
      <c r="H40" s="14" t="s">
        <v>112</v>
      </c>
      <c r="I40" s="14" t="s">
        <v>112</v>
      </c>
    </row>
    <row r="41" spans="1:12" s="152" customFormat="1" x14ac:dyDescent="0.2">
      <c r="A41" s="152">
        <v>1</v>
      </c>
      <c r="B41" s="98" t="s">
        <v>142</v>
      </c>
      <c r="C41" s="99" t="s">
        <v>112</v>
      </c>
      <c r="D41" s="99" t="s">
        <v>112</v>
      </c>
      <c r="E41" s="99" t="s">
        <v>112</v>
      </c>
      <c r="F41" s="100" t="s">
        <v>112</v>
      </c>
      <c r="G41" s="99">
        <v>714.89351999999963</v>
      </c>
      <c r="H41" s="99" t="s">
        <v>112</v>
      </c>
      <c r="I41" s="99">
        <v>5.2277521836027274</v>
      </c>
    </row>
    <row r="42" spans="1:12" hidden="1" x14ac:dyDescent="0.2">
      <c r="A42" s="10">
        <v>0</v>
      </c>
      <c r="B42" s="26" t="s">
        <v>184</v>
      </c>
      <c r="C42" s="27" t="s">
        <v>112</v>
      </c>
      <c r="D42" s="27">
        <v>0.6</v>
      </c>
      <c r="E42" s="27" t="s">
        <v>112</v>
      </c>
      <c r="F42" s="71">
        <v>54.977999999999994</v>
      </c>
      <c r="G42" s="27">
        <v>32.986799999999995</v>
      </c>
      <c r="H42" s="27" t="s">
        <v>112</v>
      </c>
      <c r="I42" s="27">
        <v>0.24122028093088119</v>
      </c>
    </row>
    <row r="43" spans="1:12" hidden="1" x14ac:dyDescent="0.2">
      <c r="A43" s="10">
        <v>0</v>
      </c>
      <c r="B43" s="26" t="s">
        <v>185</v>
      </c>
      <c r="C43" s="27" t="s">
        <v>112</v>
      </c>
      <c r="D43" s="27">
        <v>4</v>
      </c>
      <c r="E43" s="27"/>
      <c r="F43" s="71">
        <v>15.606000000000002</v>
      </c>
      <c r="G43" s="27">
        <v>62.424000000000007</v>
      </c>
      <c r="H43" s="27" t="s">
        <v>112</v>
      </c>
      <c r="I43" s="27">
        <v>0.45648364851484025</v>
      </c>
    </row>
    <row r="44" spans="1:12" hidden="1" x14ac:dyDescent="0.2">
      <c r="A44" s="10">
        <v>0</v>
      </c>
      <c r="B44" s="26" t="s">
        <v>186</v>
      </c>
      <c r="C44" s="27" t="s">
        <v>112</v>
      </c>
      <c r="D44" s="27">
        <v>0.8</v>
      </c>
      <c r="E44" s="27"/>
      <c r="F44" s="71">
        <v>46.175400000000003</v>
      </c>
      <c r="G44" s="27">
        <v>36.940320000000007</v>
      </c>
      <c r="H44" s="27" t="s">
        <v>112</v>
      </c>
      <c r="I44" s="27">
        <v>0.27013091200348782</v>
      </c>
    </row>
    <row r="45" spans="1:12" hidden="1" x14ac:dyDescent="0.2">
      <c r="A45" s="10">
        <v>0</v>
      </c>
      <c r="B45" s="26" t="s">
        <v>187</v>
      </c>
      <c r="C45" s="27" t="s">
        <v>112</v>
      </c>
      <c r="D45" s="27">
        <v>0.6</v>
      </c>
      <c r="E45" s="27"/>
      <c r="F45" s="71">
        <v>15.606</v>
      </c>
      <c r="G45" s="27">
        <v>9.3635999999999999</v>
      </c>
      <c r="H45" s="27" t="s">
        <v>112</v>
      </c>
      <c r="I45" s="27">
        <v>6.8472547277226015E-2</v>
      </c>
    </row>
    <row r="46" spans="1:12" hidden="1" x14ac:dyDescent="0.2">
      <c r="A46" s="10">
        <v>0</v>
      </c>
      <c r="B46" s="26" t="s">
        <v>188</v>
      </c>
      <c r="C46" s="27" t="s">
        <v>112</v>
      </c>
      <c r="D46" s="27">
        <v>0.45</v>
      </c>
      <c r="E46" s="27"/>
      <c r="F46" s="71">
        <v>225.828</v>
      </c>
      <c r="G46" s="27">
        <v>101.62260000000001</v>
      </c>
      <c r="H46" s="27" t="s">
        <v>112</v>
      </c>
      <c r="I46" s="27">
        <v>0.74312852780283545</v>
      </c>
    </row>
    <row r="47" spans="1:12" hidden="1" x14ac:dyDescent="0.2">
      <c r="A47" s="10">
        <v>0</v>
      </c>
      <c r="B47" s="26" t="s">
        <v>189</v>
      </c>
      <c r="C47" s="27" t="s">
        <v>112</v>
      </c>
      <c r="D47" s="27">
        <v>7</v>
      </c>
      <c r="E47" s="27"/>
      <c r="F47" s="71">
        <v>11.118</v>
      </c>
      <c r="G47" s="27">
        <v>77.826000000000008</v>
      </c>
      <c r="H47" s="27" t="s">
        <v>112</v>
      </c>
      <c r="I47" s="27">
        <v>0.56911278401441678</v>
      </c>
    </row>
    <row r="48" spans="1:12" hidden="1" x14ac:dyDescent="0.2">
      <c r="A48" s="10">
        <v>0</v>
      </c>
      <c r="B48" s="26" t="s">
        <v>190</v>
      </c>
      <c r="C48" s="27" t="s">
        <v>112</v>
      </c>
      <c r="D48" s="27">
        <v>1</v>
      </c>
      <c r="E48" s="27"/>
      <c r="F48" s="71">
        <v>139.09739999999999</v>
      </c>
      <c r="G48" s="27">
        <v>139.09739999999999</v>
      </c>
      <c r="H48" s="27" t="s">
        <v>112</v>
      </c>
      <c r="I48" s="27">
        <v>1.0171678945746527</v>
      </c>
    </row>
    <row r="49" spans="1:12" hidden="1" x14ac:dyDescent="0.2">
      <c r="A49" s="10">
        <v>0</v>
      </c>
      <c r="B49" s="26" t="s">
        <v>191</v>
      </c>
      <c r="C49" s="27" t="s">
        <v>112</v>
      </c>
      <c r="D49" s="27">
        <v>1</v>
      </c>
      <c r="E49" s="27"/>
      <c r="F49" s="71">
        <v>61.5672</v>
      </c>
      <c r="G49" s="27">
        <v>61.5672</v>
      </c>
      <c r="H49" s="27" t="s">
        <v>112</v>
      </c>
      <c r="I49" s="27">
        <v>0.45021818667247959</v>
      </c>
    </row>
    <row r="50" spans="1:12" hidden="1" x14ac:dyDescent="0.2">
      <c r="A50" s="10">
        <v>0</v>
      </c>
      <c r="B50" s="26" t="s">
        <v>149</v>
      </c>
      <c r="C50" s="27" t="s">
        <v>112</v>
      </c>
      <c r="D50" s="27">
        <v>1</v>
      </c>
      <c r="E50" s="27"/>
      <c r="F50" s="71">
        <v>46.716000000000001</v>
      </c>
      <c r="G50" s="27">
        <v>46.716000000000001</v>
      </c>
      <c r="H50" s="27" t="s">
        <v>112</v>
      </c>
      <c r="I50" s="27">
        <v>0.34161684807156339</v>
      </c>
    </row>
    <row r="51" spans="1:12" hidden="1" x14ac:dyDescent="0.2">
      <c r="A51" s="10">
        <v>0</v>
      </c>
      <c r="B51" s="26" t="s">
        <v>192</v>
      </c>
      <c r="C51" s="27" t="s">
        <v>112</v>
      </c>
      <c r="D51" s="27">
        <v>2</v>
      </c>
      <c r="E51" s="27"/>
      <c r="F51" s="71">
        <v>8.7210000000000001</v>
      </c>
      <c r="G51" s="27">
        <v>17.442</v>
      </c>
      <c r="H51" s="27" t="s">
        <v>112</v>
      </c>
      <c r="I51" s="27">
        <v>0.12754690179091122</v>
      </c>
      <c r="L51" s="63"/>
    </row>
    <row r="52" spans="1:12" hidden="1" x14ac:dyDescent="0.2">
      <c r="A52" s="10">
        <v>0</v>
      </c>
      <c r="B52" s="26" t="s">
        <v>193</v>
      </c>
      <c r="C52" s="27" t="s">
        <v>112</v>
      </c>
      <c r="D52" s="27">
        <v>5</v>
      </c>
      <c r="E52" s="27"/>
      <c r="F52" s="71">
        <v>20.0838</v>
      </c>
      <c r="G52" s="27">
        <v>100.419</v>
      </c>
      <c r="H52" s="27" t="s">
        <v>112</v>
      </c>
      <c r="I52" s="27">
        <v>0.73432704569094787</v>
      </c>
      <c r="L52" s="152"/>
    </row>
    <row r="53" spans="1:12" hidden="1" x14ac:dyDescent="0.2">
      <c r="A53" s="10">
        <v>0</v>
      </c>
      <c r="B53" s="26" t="s">
        <v>194</v>
      </c>
      <c r="C53" s="27" t="s">
        <v>112</v>
      </c>
      <c r="D53" s="27">
        <v>1.4000000000000001</v>
      </c>
      <c r="E53" s="27"/>
      <c r="F53" s="71">
        <v>20.349</v>
      </c>
      <c r="G53" s="27">
        <v>28.488600000000002</v>
      </c>
      <c r="H53" s="27" t="s">
        <v>112</v>
      </c>
      <c r="I53" s="27">
        <v>0.20832660625848834</v>
      </c>
      <c r="L53" s="152"/>
    </row>
    <row r="54" spans="1:12" s="176" customFormat="1" x14ac:dyDescent="0.2">
      <c r="A54" s="10">
        <v>1</v>
      </c>
      <c r="B54" s="26" t="s">
        <v>195</v>
      </c>
      <c r="C54" s="27" t="s">
        <v>112</v>
      </c>
      <c r="D54" s="27">
        <v>3500</v>
      </c>
      <c r="E54" s="27"/>
      <c r="F54" s="71">
        <v>0.06</v>
      </c>
      <c r="G54" s="27">
        <v>210</v>
      </c>
      <c r="H54" s="27" t="s">
        <v>112</v>
      </c>
      <c r="I54" s="27">
        <v>1.5356524123432724</v>
      </c>
      <c r="L54" s="225">
        <f>SUM(G55:G74)</f>
        <v>5758.9490369865271</v>
      </c>
    </row>
    <row r="55" spans="1:12" x14ac:dyDescent="0.2">
      <c r="A55" s="176">
        <v>1</v>
      </c>
      <c r="B55" s="88" t="s">
        <v>152</v>
      </c>
      <c r="C55" s="167" t="s">
        <v>112</v>
      </c>
      <c r="D55" s="247" t="s">
        <v>112</v>
      </c>
      <c r="E55" s="168" t="s">
        <v>112</v>
      </c>
      <c r="F55" s="169" t="s">
        <v>112</v>
      </c>
      <c r="G55" s="91" t="s">
        <v>112</v>
      </c>
      <c r="H55" s="95">
        <v>5758.9490369865271</v>
      </c>
      <c r="I55" s="95" t="s">
        <v>112</v>
      </c>
    </row>
    <row r="56" spans="1:12" x14ac:dyDescent="0.2">
      <c r="A56" s="10">
        <v>1</v>
      </c>
      <c r="B56" s="11" t="s">
        <v>153</v>
      </c>
      <c r="C56" s="75" t="s">
        <v>112</v>
      </c>
      <c r="D56" s="27">
        <v>1.6</v>
      </c>
      <c r="E56" s="9" t="s">
        <v>112</v>
      </c>
      <c r="F56" s="28">
        <v>45</v>
      </c>
      <c r="G56" s="27">
        <v>72</v>
      </c>
      <c r="H56" s="9" t="s">
        <v>112</v>
      </c>
      <c r="I56" s="24">
        <v>0.52650939851769329</v>
      </c>
    </row>
    <row r="57" spans="1:12" ht="12.75" x14ac:dyDescent="0.2">
      <c r="A57" s="10">
        <v>1</v>
      </c>
      <c r="B57" s="11" t="s">
        <v>154</v>
      </c>
      <c r="C57" s="75" t="s">
        <v>112</v>
      </c>
      <c r="D57" s="27">
        <v>3569</v>
      </c>
      <c r="E57" s="9" t="s">
        <v>112</v>
      </c>
      <c r="F57" s="154">
        <v>0.2</v>
      </c>
      <c r="G57" s="27">
        <v>713.80000000000007</v>
      </c>
      <c r="H57" s="9" t="s">
        <v>112</v>
      </c>
      <c r="I57" s="24">
        <v>5.2197556758601324</v>
      </c>
      <c r="L57"/>
    </row>
    <row r="58" spans="1:12" ht="12.75" x14ac:dyDescent="0.2">
      <c r="A58" s="10">
        <v>1</v>
      </c>
      <c r="B58" s="11" t="s">
        <v>155</v>
      </c>
      <c r="C58" s="75" t="s">
        <v>112</v>
      </c>
      <c r="D58" s="27">
        <v>1000000</v>
      </c>
      <c r="E58" s="9" t="s">
        <v>112</v>
      </c>
      <c r="F58" s="28">
        <v>2.5000000000000001E-4</v>
      </c>
      <c r="G58" s="27">
        <v>250</v>
      </c>
      <c r="H58" s="9" t="s">
        <v>112</v>
      </c>
      <c r="I58" s="24">
        <v>1.8281576337419909</v>
      </c>
      <c r="L58"/>
    </row>
    <row r="59" spans="1:12" customFormat="1" ht="12.75" x14ac:dyDescent="0.2">
      <c r="A59" s="10">
        <v>1</v>
      </c>
      <c r="B59" s="4" t="s">
        <v>156</v>
      </c>
      <c r="C59" s="44" t="s">
        <v>112</v>
      </c>
      <c r="D59" s="1">
        <v>35000</v>
      </c>
      <c r="E59" s="3" t="s">
        <v>112</v>
      </c>
      <c r="F59" s="218">
        <v>0.05</v>
      </c>
      <c r="G59" s="1">
        <v>1750</v>
      </c>
      <c r="H59" s="3" t="s">
        <v>112</v>
      </c>
      <c r="I59" s="14">
        <v>12.797103436193936</v>
      </c>
    </row>
    <row r="60" spans="1:12" customFormat="1" ht="12.75" x14ac:dyDescent="0.2">
      <c r="A60" s="10">
        <v>1</v>
      </c>
      <c r="B60" s="4" t="s">
        <v>157</v>
      </c>
      <c r="C60" s="44" t="s">
        <v>112</v>
      </c>
      <c r="D60" s="1">
        <v>468</v>
      </c>
      <c r="E60" s="3" t="s">
        <v>112</v>
      </c>
      <c r="F60" s="218">
        <v>4.6262068965517242</v>
      </c>
      <c r="G60" s="1">
        <v>2165.0648275862068</v>
      </c>
      <c r="H60" s="3" t="s">
        <v>112</v>
      </c>
      <c r="I60" s="14">
        <v>15.832319168392045</v>
      </c>
    </row>
    <row r="61" spans="1:12" customFormat="1" ht="12.75" hidden="1" x14ac:dyDescent="0.2">
      <c r="A61" s="10">
        <v>0</v>
      </c>
      <c r="B61" s="4">
        <v>0</v>
      </c>
      <c r="C61" s="44" t="s">
        <v>112</v>
      </c>
      <c r="D61" s="1" t="s">
        <v>112</v>
      </c>
      <c r="E61" s="3" t="s">
        <v>112</v>
      </c>
      <c r="F61" s="3" t="s">
        <v>112</v>
      </c>
      <c r="G61" s="1" t="s">
        <v>112</v>
      </c>
      <c r="H61" s="3" t="s">
        <v>112</v>
      </c>
      <c r="I61" s="14" t="s">
        <v>112</v>
      </c>
    </row>
    <row r="62" spans="1:12" customFormat="1" ht="12.75" hidden="1" x14ac:dyDescent="0.2">
      <c r="A62" s="10">
        <v>0</v>
      </c>
      <c r="B62" s="4">
        <v>0</v>
      </c>
      <c r="C62" s="44" t="s">
        <v>112</v>
      </c>
      <c r="D62" s="1" t="s">
        <v>112</v>
      </c>
      <c r="E62" s="3" t="s">
        <v>112</v>
      </c>
      <c r="F62" s="3" t="s">
        <v>112</v>
      </c>
      <c r="G62" s="1" t="s">
        <v>112</v>
      </c>
      <c r="H62" s="3" t="s">
        <v>112</v>
      </c>
      <c r="I62" s="14" t="s">
        <v>112</v>
      </c>
    </row>
    <row r="63" spans="1:12" customFormat="1" ht="12.75" hidden="1" x14ac:dyDescent="0.2">
      <c r="A63" s="10">
        <v>0</v>
      </c>
      <c r="B63" s="4">
        <v>0</v>
      </c>
      <c r="C63" s="44" t="s">
        <v>112</v>
      </c>
      <c r="D63" s="1" t="s">
        <v>112</v>
      </c>
      <c r="E63" s="3" t="s">
        <v>112</v>
      </c>
      <c r="F63" s="3" t="s">
        <v>112</v>
      </c>
      <c r="G63" s="1" t="s">
        <v>112</v>
      </c>
      <c r="H63" s="3" t="s">
        <v>112</v>
      </c>
      <c r="I63" s="14" t="s">
        <v>112</v>
      </c>
    </row>
    <row r="64" spans="1:12" customFormat="1" ht="12.75" hidden="1" x14ac:dyDescent="0.2">
      <c r="A64" s="10">
        <v>0</v>
      </c>
      <c r="B64" s="4">
        <v>0</v>
      </c>
      <c r="C64" s="44" t="s">
        <v>112</v>
      </c>
      <c r="D64" s="1" t="s">
        <v>112</v>
      </c>
      <c r="E64" s="3" t="s">
        <v>112</v>
      </c>
      <c r="F64" s="3" t="s">
        <v>112</v>
      </c>
      <c r="G64" s="1" t="s">
        <v>112</v>
      </c>
      <c r="H64" s="3" t="s">
        <v>112</v>
      </c>
      <c r="I64" s="14" t="s">
        <v>112</v>
      </c>
    </row>
    <row r="65" spans="1:12" customFormat="1" ht="12.75" hidden="1" x14ac:dyDescent="0.2">
      <c r="A65" s="10">
        <v>0</v>
      </c>
      <c r="B65" s="4">
        <v>0</v>
      </c>
      <c r="C65" s="44" t="s">
        <v>112</v>
      </c>
      <c r="D65" s="1" t="s">
        <v>112</v>
      </c>
      <c r="E65" s="3" t="s">
        <v>112</v>
      </c>
      <c r="F65" s="3" t="s">
        <v>112</v>
      </c>
      <c r="G65" s="1" t="s">
        <v>112</v>
      </c>
      <c r="H65" s="3" t="s">
        <v>112</v>
      </c>
      <c r="I65" s="14" t="s">
        <v>112</v>
      </c>
    </row>
    <row r="66" spans="1:12" customFormat="1" ht="12.75" hidden="1" x14ac:dyDescent="0.2">
      <c r="A66" s="10">
        <v>0</v>
      </c>
      <c r="B66" s="4">
        <v>0</v>
      </c>
      <c r="C66" s="44" t="s">
        <v>112</v>
      </c>
      <c r="D66" s="1" t="s">
        <v>112</v>
      </c>
      <c r="E66" s="3" t="s">
        <v>112</v>
      </c>
      <c r="F66" s="3" t="s">
        <v>112</v>
      </c>
      <c r="G66" s="1" t="s">
        <v>112</v>
      </c>
      <c r="H66" s="3" t="s">
        <v>112</v>
      </c>
      <c r="I66" s="14" t="s">
        <v>112</v>
      </c>
    </row>
    <row r="67" spans="1:12" customFormat="1" ht="12.75" hidden="1" x14ac:dyDescent="0.2">
      <c r="A67" s="10">
        <v>0</v>
      </c>
      <c r="B67" s="4">
        <v>0</v>
      </c>
      <c r="C67" s="44" t="s">
        <v>112</v>
      </c>
      <c r="D67" s="1" t="s">
        <v>112</v>
      </c>
      <c r="E67" s="3" t="s">
        <v>112</v>
      </c>
      <c r="F67" s="3" t="s">
        <v>112</v>
      </c>
      <c r="G67" s="1" t="s">
        <v>112</v>
      </c>
      <c r="H67" s="3" t="s">
        <v>112</v>
      </c>
      <c r="I67" s="14" t="s">
        <v>112</v>
      </c>
    </row>
    <row r="68" spans="1:12" customFormat="1" ht="12.75" hidden="1" x14ac:dyDescent="0.2">
      <c r="A68" s="10">
        <v>0</v>
      </c>
      <c r="B68" s="4">
        <v>0</v>
      </c>
      <c r="C68" s="44" t="s">
        <v>112</v>
      </c>
      <c r="D68" s="1" t="s">
        <v>112</v>
      </c>
      <c r="E68" s="3" t="s">
        <v>112</v>
      </c>
      <c r="F68" s="3" t="s">
        <v>112</v>
      </c>
      <c r="G68" s="1" t="s">
        <v>112</v>
      </c>
      <c r="H68" s="3" t="s">
        <v>112</v>
      </c>
      <c r="I68" s="14" t="s">
        <v>112</v>
      </c>
    </row>
    <row r="69" spans="1:12" customFormat="1" ht="12.75" hidden="1" x14ac:dyDescent="0.2">
      <c r="A69" s="10">
        <v>0</v>
      </c>
      <c r="B69" s="4">
        <v>0</v>
      </c>
      <c r="C69" s="44" t="s">
        <v>112</v>
      </c>
      <c r="D69" s="1" t="s">
        <v>112</v>
      </c>
      <c r="E69" s="3" t="s">
        <v>112</v>
      </c>
      <c r="F69" s="3" t="s">
        <v>112</v>
      </c>
      <c r="G69" s="1" t="s">
        <v>112</v>
      </c>
      <c r="H69" s="3" t="s">
        <v>112</v>
      </c>
      <c r="I69" s="14" t="s">
        <v>112</v>
      </c>
    </row>
    <row r="70" spans="1:12" customFormat="1" ht="12.75" hidden="1" x14ac:dyDescent="0.2">
      <c r="A70" s="10">
        <v>0</v>
      </c>
      <c r="B70" s="4">
        <v>0</v>
      </c>
      <c r="C70" s="44" t="s">
        <v>112</v>
      </c>
      <c r="D70" s="1" t="s">
        <v>112</v>
      </c>
      <c r="E70" s="3" t="s">
        <v>112</v>
      </c>
      <c r="F70" s="3" t="s">
        <v>112</v>
      </c>
      <c r="G70" s="1" t="s">
        <v>112</v>
      </c>
      <c r="H70" s="3" t="s">
        <v>112</v>
      </c>
      <c r="I70" s="14" t="s">
        <v>112</v>
      </c>
    </row>
    <row r="71" spans="1:12" customFormat="1" ht="12.75" hidden="1" x14ac:dyDescent="0.2">
      <c r="A71" s="10">
        <v>0</v>
      </c>
      <c r="B71" s="4">
        <v>0</v>
      </c>
      <c r="C71" s="44" t="s">
        <v>112</v>
      </c>
      <c r="D71" s="1" t="s">
        <v>112</v>
      </c>
      <c r="E71" s="3" t="s">
        <v>112</v>
      </c>
      <c r="F71" s="3" t="s">
        <v>112</v>
      </c>
      <c r="G71" s="1" t="s">
        <v>112</v>
      </c>
      <c r="H71" s="3" t="s">
        <v>112</v>
      </c>
      <c r="I71" s="14" t="s">
        <v>112</v>
      </c>
    </row>
    <row r="72" spans="1:12" customFormat="1" ht="12.75" hidden="1" x14ac:dyDescent="0.2">
      <c r="A72" s="10">
        <v>0</v>
      </c>
      <c r="B72" s="4">
        <v>0</v>
      </c>
      <c r="C72" s="44" t="s">
        <v>112</v>
      </c>
      <c r="D72" s="1" t="s">
        <v>112</v>
      </c>
      <c r="E72" s="3" t="s">
        <v>112</v>
      </c>
      <c r="F72" s="3" t="s">
        <v>112</v>
      </c>
      <c r="G72" s="1" t="s">
        <v>112</v>
      </c>
      <c r="H72" s="3" t="s">
        <v>112</v>
      </c>
      <c r="I72" s="14" t="s">
        <v>112</v>
      </c>
    </row>
    <row r="73" spans="1:12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771.6</v>
      </c>
      <c r="H73" s="24" t="s">
        <v>112</v>
      </c>
      <c r="I73" s="24">
        <v>5.6424257207812811</v>
      </c>
    </row>
    <row r="74" spans="1:12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36.484209400319997</v>
      </c>
      <c r="H74" s="27" t="s">
        <v>112</v>
      </c>
      <c r="I74" s="27">
        <v>0.26679554370494524</v>
      </c>
    </row>
    <row r="75" spans="1:12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1527.814464</v>
      </c>
      <c r="I75" s="91" t="s">
        <v>112</v>
      </c>
      <c r="L75" s="63">
        <f>SUM(G76:G81)</f>
        <v>1527.814464</v>
      </c>
    </row>
    <row r="76" spans="1:12" x14ac:dyDescent="0.2">
      <c r="A76" s="10">
        <v>1</v>
      </c>
      <c r="B76" s="26" t="s">
        <v>196</v>
      </c>
      <c r="C76" s="24" t="s">
        <v>112</v>
      </c>
      <c r="D76" s="27">
        <v>117</v>
      </c>
      <c r="E76" s="27" t="s">
        <v>112</v>
      </c>
      <c r="F76" s="71" t="s">
        <v>112</v>
      </c>
      <c r="G76" s="27">
        <v>975</v>
      </c>
      <c r="H76" s="27" t="s">
        <v>112</v>
      </c>
      <c r="I76" s="27">
        <v>7.1298147715937645</v>
      </c>
    </row>
    <row r="77" spans="1:12" x14ac:dyDescent="0.2">
      <c r="A77" s="10">
        <v>1</v>
      </c>
      <c r="B77" s="26" t="s">
        <v>161</v>
      </c>
      <c r="C77" s="24" t="s">
        <v>112</v>
      </c>
      <c r="D77" s="27">
        <v>0.8</v>
      </c>
      <c r="E77" s="27"/>
      <c r="F77" s="71" t="s">
        <v>112</v>
      </c>
      <c r="G77" s="27">
        <v>552.81446400000004</v>
      </c>
      <c r="H77" s="27" t="s">
        <v>112</v>
      </c>
      <c r="I77" s="27">
        <v>4.0425279296183483</v>
      </c>
    </row>
    <row r="78" spans="1:12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70" t="s">
        <v>112</v>
      </c>
      <c r="G78" s="27" t="s">
        <v>112</v>
      </c>
      <c r="H78" s="27" t="s">
        <v>112</v>
      </c>
      <c r="I78" s="27" t="s">
        <v>112</v>
      </c>
    </row>
    <row r="79" spans="1:12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70" t="s">
        <v>112</v>
      </c>
      <c r="G79" s="27" t="s">
        <v>112</v>
      </c>
      <c r="H79" s="27" t="s">
        <v>112</v>
      </c>
      <c r="I79" s="27" t="s">
        <v>112</v>
      </c>
    </row>
    <row r="80" spans="1:12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70" t="s">
        <v>112</v>
      </c>
      <c r="G80" s="27" t="s">
        <v>112</v>
      </c>
      <c r="H80" s="27" t="s">
        <v>112</v>
      </c>
      <c r="I80" s="27" t="s">
        <v>112</v>
      </c>
    </row>
    <row r="81" spans="1:12" customFormat="1" ht="12.75" hidden="1" x14ac:dyDescent="0.2">
      <c r="A81" s="10">
        <v>0</v>
      </c>
      <c r="B81" s="4">
        <v>0</v>
      </c>
      <c r="C81" s="3" t="s">
        <v>112</v>
      </c>
      <c r="D81" s="16" t="s">
        <v>112</v>
      </c>
      <c r="E81" s="48" t="s">
        <v>112</v>
      </c>
      <c r="F81" s="44" t="s">
        <v>112</v>
      </c>
      <c r="G81" s="49" t="s">
        <v>112</v>
      </c>
      <c r="H81" s="3" t="s">
        <v>112</v>
      </c>
      <c r="I81" s="14" t="s">
        <v>112</v>
      </c>
    </row>
    <row r="82" spans="1:12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2799.2201488133805</v>
      </c>
      <c r="I82" s="91" t="s">
        <v>112</v>
      </c>
      <c r="L82" s="63">
        <f>SUM(G83:G84)</f>
        <v>2799.2201488133805</v>
      </c>
    </row>
    <row r="83" spans="1:12" x14ac:dyDescent="0.2">
      <c r="A83" s="10">
        <v>1</v>
      </c>
      <c r="B83" s="31" t="s">
        <v>163</v>
      </c>
      <c r="C83" s="24" t="s">
        <v>112</v>
      </c>
      <c r="D83" s="27">
        <v>90.801562466564334</v>
      </c>
      <c r="E83" s="27"/>
      <c r="F83" s="71">
        <v>18.682721502362124</v>
      </c>
      <c r="G83" s="27">
        <v>1696.420303542159</v>
      </c>
      <c r="H83" s="27" t="s">
        <v>112</v>
      </c>
      <c r="I83" s="27">
        <v>12.405294911822013</v>
      </c>
    </row>
    <row r="84" spans="1:12" x14ac:dyDescent="0.2">
      <c r="A84" s="10">
        <v>1</v>
      </c>
      <c r="B84" s="31" t="s">
        <v>164</v>
      </c>
      <c r="C84" s="24" t="s">
        <v>112</v>
      </c>
      <c r="D84" s="27">
        <v>183.29433466795859</v>
      </c>
      <c r="E84" s="27"/>
      <c r="F84" s="71">
        <v>6.0165517241379316</v>
      </c>
      <c r="G84" s="27">
        <v>1102.7998452712213</v>
      </c>
      <c r="H84" s="27" t="s">
        <v>112</v>
      </c>
      <c r="I84" s="27">
        <v>8.0643678224882791</v>
      </c>
    </row>
    <row r="85" spans="1:12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962.40936197974804</v>
      </c>
      <c r="I85" s="91" t="s">
        <v>112</v>
      </c>
      <c r="L85" s="63">
        <f>SUM(G86:G91)</f>
        <v>962.40936197974804</v>
      </c>
    </row>
    <row r="86" spans="1:12" customFormat="1" ht="12.75" hidden="1" x14ac:dyDescent="0.2">
      <c r="A86" s="10">
        <v>0</v>
      </c>
      <c r="B86" s="5" t="s">
        <v>166</v>
      </c>
      <c r="C86" s="3" t="s">
        <v>112</v>
      </c>
      <c r="D86" s="47" t="s">
        <v>112</v>
      </c>
      <c r="E86" s="48" t="s">
        <v>112</v>
      </c>
      <c r="F86" s="50" t="s">
        <v>112</v>
      </c>
      <c r="G86" s="2" t="s">
        <v>112</v>
      </c>
      <c r="H86" s="3" t="s">
        <v>112</v>
      </c>
      <c r="I86" s="14" t="s">
        <v>112</v>
      </c>
    </row>
    <row r="87" spans="1:12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380.35343601806068</v>
      </c>
      <c r="H87" s="27" t="s">
        <v>112</v>
      </c>
      <c r="I87" s="27">
        <v>2.7813841503056538</v>
      </c>
    </row>
    <row r="88" spans="1:12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408.92884607075513</v>
      </c>
      <c r="H88" s="27" t="s">
        <v>112</v>
      </c>
      <c r="I88" s="27">
        <v>2.990345566406218</v>
      </c>
    </row>
    <row r="89" spans="1:12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173.12707989093221</v>
      </c>
      <c r="H89" s="27" t="s">
        <v>112</v>
      </c>
      <c r="I89" s="27">
        <v>1.2660143708402689</v>
      </c>
    </row>
    <row r="90" spans="1:12" customFormat="1" ht="12.75" hidden="1" x14ac:dyDescent="0.2">
      <c r="A90" s="10">
        <v>0</v>
      </c>
      <c r="B90" s="4">
        <v>0</v>
      </c>
      <c r="C90" s="3" t="s">
        <v>112</v>
      </c>
      <c r="D90" s="3" t="s">
        <v>112</v>
      </c>
      <c r="E90" s="48" t="s">
        <v>112</v>
      </c>
      <c r="F90" s="44" t="s">
        <v>112</v>
      </c>
      <c r="G90" s="15" t="s">
        <v>112</v>
      </c>
      <c r="H90" s="16" t="s">
        <v>112</v>
      </c>
      <c r="I90" s="14" t="s">
        <v>112</v>
      </c>
    </row>
    <row r="91" spans="1:12" customFormat="1" ht="12.75" hidden="1" x14ac:dyDescent="0.2">
      <c r="A91" s="10">
        <v>0</v>
      </c>
      <c r="B91" s="5" t="s">
        <v>170</v>
      </c>
      <c r="C91" s="3" t="s">
        <v>112</v>
      </c>
      <c r="D91" s="51" t="s">
        <v>112</v>
      </c>
      <c r="E91" s="48" t="s">
        <v>112</v>
      </c>
      <c r="F91" s="44" t="s">
        <v>112</v>
      </c>
      <c r="G91" s="52" t="s">
        <v>112</v>
      </c>
      <c r="H91" s="3" t="s">
        <v>112</v>
      </c>
      <c r="I91" s="14" t="s">
        <v>112</v>
      </c>
    </row>
    <row r="92" spans="1:12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496.27256501726038</v>
      </c>
      <c r="H92" s="27" t="s">
        <v>112</v>
      </c>
      <c r="I92" s="27">
        <v>3.6290579126120921</v>
      </c>
      <c r="L92" s="63">
        <f>+G92</f>
        <v>496.27256501726038</v>
      </c>
    </row>
    <row r="93" spans="1:12" customFormat="1" ht="12.75" hidden="1" x14ac:dyDescent="0.2">
      <c r="A93" s="10">
        <v>0</v>
      </c>
      <c r="B93" s="3">
        <v>0</v>
      </c>
      <c r="C93" s="3" t="s">
        <v>112</v>
      </c>
      <c r="D93" s="3" t="s">
        <v>112</v>
      </c>
      <c r="E93" s="48" t="s">
        <v>112</v>
      </c>
      <c r="F93" s="44" t="s">
        <v>112</v>
      </c>
      <c r="G93" s="15" t="s">
        <v>112</v>
      </c>
      <c r="H93" s="14" t="s">
        <v>112</v>
      </c>
      <c r="I93" s="14" t="s">
        <v>112</v>
      </c>
    </row>
    <row r="94" spans="1:12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13674.969564210056</v>
      </c>
      <c r="H94" s="38" t="s">
        <v>112</v>
      </c>
      <c r="I94" s="38">
        <v>99.999999999999986</v>
      </c>
      <c r="K94" s="63"/>
      <c r="L94" s="63">
        <f>SUM(L31:L92)</f>
        <v>13674.969564210052</v>
      </c>
    </row>
    <row r="95" spans="1:12" customFormat="1" ht="12.75" hidden="1" x14ac:dyDescent="0.2">
      <c r="A95" s="10">
        <v>0</v>
      </c>
      <c r="B95" s="5" t="s">
        <v>49</v>
      </c>
      <c r="C95" s="3" t="s">
        <v>112</v>
      </c>
      <c r="D95" s="3" t="s">
        <v>112</v>
      </c>
      <c r="E95" s="48" t="s">
        <v>112</v>
      </c>
      <c r="F95" s="44" t="s">
        <v>112</v>
      </c>
      <c r="G95" s="15" t="s">
        <v>112</v>
      </c>
      <c r="H95" s="14" t="s">
        <v>112</v>
      </c>
      <c r="I95" s="3" t="s">
        <v>112</v>
      </c>
    </row>
    <row r="96" spans="1:12" customFormat="1" ht="12.75" hidden="1" x14ac:dyDescent="0.2">
      <c r="A96" s="10">
        <v>0</v>
      </c>
      <c r="B96" s="47">
        <v>0</v>
      </c>
      <c r="C96" s="3" t="s">
        <v>112</v>
      </c>
      <c r="D96" s="47" t="s">
        <v>112</v>
      </c>
      <c r="E96" s="48" t="s">
        <v>112</v>
      </c>
      <c r="F96" s="48" t="s">
        <v>112</v>
      </c>
      <c r="G96" s="53" t="s">
        <v>112</v>
      </c>
      <c r="H96" s="14" t="s">
        <v>112</v>
      </c>
      <c r="I96" s="3" t="s">
        <v>112</v>
      </c>
    </row>
    <row r="97" spans="1:12" customFormat="1" ht="12.75" hidden="1" x14ac:dyDescent="0.2">
      <c r="A97" s="10">
        <v>0</v>
      </c>
      <c r="B97" s="47">
        <v>0</v>
      </c>
      <c r="C97" s="3" t="s">
        <v>112</v>
      </c>
      <c r="D97" s="47" t="s">
        <v>112</v>
      </c>
      <c r="E97" s="48" t="s">
        <v>112</v>
      </c>
      <c r="F97" s="48" t="s">
        <v>112</v>
      </c>
      <c r="G97" s="53" t="s">
        <v>112</v>
      </c>
      <c r="H97" s="3" t="s">
        <v>112</v>
      </c>
      <c r="I97" s="3" t="s">
        <v>112</v>
      </c>
    </row>
    <row r="98" spans="1:12" customFormat="1" ht="12.75" hidden="1" x14ac:dyDescent="0.2">
      <c r="A98" s="10">
        <v>0</v>
      </c>
      <c r="B98" s="47">
        <v>0</v>
      </c>
      <c r="C98" s="3" t="s">
        <v>112</v>
      </c>
      <c r="D98" s="47" t="s">
        <v>112</v>
      </c>
      <c r="E98" s="48" t="s">
        <v>112</v>
      </c>
      <c r="F98" s="48" t="s">
        <v>112</v>
      </c>
      <c r="G98" s="53" t="s">
        <v>112</v>
      </c>
      <c r="H98" s="3" t="s">
        <v>112</v>
      </c>
      <c r="I98" s="3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13674.969564210056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0.39071341612028732</v>
      </c>
      <c r="G100" s="35" t="s">
        <v>112</v>
      </c>
      <c r="H100" s="59" t="s">
        <v>112</v>
      </c>
      <c r="I100" s="59" t="s">
        <v>112</v>
      </c>
    </row>
    <row r="101" spans="1:12" customFormat="1" ht="12.75" hidden="1" x14ac:dyDescent="0.2">
      <c r="A101" s="10">
        <v>0</v>
      </c>
      <c r="B101" s="5">
        <v>0</v>
      </c>
      <c r="C101" s="3" t="s">
        <v>112</v>
      </c>
      <c r="D101" s="16" t="s">
        <v>112</v>
      </c>
      <c r="E101" s="16" t="s">
        <v>112</v>
      </c>
      <c r="F101" s="15" t="s">
        <v>112</v>
      </c>
      <c r="G101" s="20" t="s">
        <v>112</v>
      </c>
      <c r="H101" s="3" t="s">
        <v>112</v>
      </c>
      <c r="I101" s="3" t="s">
        <v>112</v>
      </c>
    </row>
    <row r="102" spans="1:12" customFormat="1" ht="12.75" hidden="1" x14ac:dyDescent="0.2">
      <c r="A102" s="10">
        <v>0</v>
      </c>
      <c r="B102" s="5">
        <v>0</v>
      </c>
      <c r="C102" s="54" t="s">
        <v>112</v>
      </c>
      <c r="D102" s="21" t="s">
        <v>112</v>
      </c>
      <c r="E102" s="21" t="s">
        <v>112</v>
      </c>
      <c r="F102" s="21" t="s">
        <v>112</v>
      </c>
      <c r="G102" s="22" t="s">
        <v>112</v>
      </c>
      <c r="H102" s="3" t="s">
        <v>112</v>
      </c>
      <c r="I102" s="3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1696.420303542159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customFormat="1" ht="12.75" x14ac:dyDescent="0.2">
      <c r="A107" s="10">
        <v>1</v>
      </c>
      <c r="B107" s="4" t="s">
        <v>176</v>
      </c>
      <c r="C107" s="3" t="s">
        <v>112</v>
      </c>
      <c r="D107" s="47">
        <v>1</v>
      </c>
      <c r="E107" s="48" t="s">
        <v>112</v>
      </c>
      <c r="F107" s="16">
        <v>170.99</v>
      </c>
      <c r="G107" s="16">
        <v>170.99</v>
      </c>
      <c r="H107" s="3" t="s">
        <v>112</v>
      </c>
      <c r="I107" s="3" t="s">
        <v>112</v>
      </c>
    </row>
    <row r="108" spans="1:12" customFormat="1" ht="12.75" x14ac:dyDescent="0.2">
      <c r="A108" s="10">
        <v>1</v>
      </c>
      <c r="B108" s="4" t="s">
        <v>177</v>
      </c>
      <c r="C108" s="3" t="s">
        <v>112</v>
      </c>
      <c r="D108" s="47">
        <v>1</v>
      </c>
      <c r="E108" s="48" t="s">
        <v>112</v>
      </c>
      <c r="F108" s="273">
        <v>0.57899999999999996</v>
      </c>
      <c r="G108" s="16">
        <v>99.003209999999996</v>
      </c>
      <c r="H108" s="14" t="s">
        <v>112</v>
      </c>
      <c r="I108" s="3" t="s">
        <v>112</v>
      </c>
    </row>
    <row r="109" spans="1:12" customFormat="1" ht="12.75" x14ac:dyDescent="0.2">
      <c r="A109" s="10">
        <v>1</v>
      </c>
      <c r="B109" s="4" t="s">
        <v>178</v>
      </c>
      <c r="C109" s="3" t="s">
        <v>112</v>
      </c>
      <c r="D109" s="47">
        <v>1</v>
      </c>
      <c r="E109" s="48" t="s">
        <v>112</v>
      </c>
      <c r="F109" s="16">
        <v>1032.6500000000001</v>
      </c>
      <c r="G109" s="16">
        <v>1032.6500000000001</v>
      </c>
      <c r="H109" s="14" t="s">
        <v>112</v>
      </c>
      <c r="I109" s="3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customFormat="1" ht="12.75" hidden="1" x14ac:dyDescent="0.2">
      <c r="A111" s="10">
        <v>0</v>
      </c>
      <c r="B111" s="55" t="s">
        <v>179</v>
      </c>
      <c r="C111" s="3" t="s">
        <v>112</v>
      </c>
      <c r="D111" s="47" t="s">
        <v>112</v>
      </c>
      <c r="E111" s="48" t="s">
        <v>112</v>
      </c>
      <c r="F111" s="51" t="s">
        <v>112</v>
      </c>
      <c r="G111" s="56" t="s">
        <v>112</v>
      </c>
      <c r="H111" s="14" t="s">
        <v>112</v>
      </c>
      <c r="I111" s="3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12317.935487526353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0.35194101392932436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10">
        <v>103.63010759653768</v>
      </c>
    </row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C3:I3 I55:I73 D74:I80 I81 D82:I85 I86 D87:I89 I90:I91 I93 D92:I92 D31:I54 D55:H72">
    <cfRule type="cellIs" dxfId="16" priority="1" stopIfTrue="1" operator="equal">
      <formula>0</formula>
    </cfRule>
  </conditionalFormatting>
  <pageMargins left="0.75" right="0.75" top="1" bottom="1" header="0" footer="0"/>
  <pageSetup paperSize="9" scale="86" orientation="portrait" verticalDpi="0" r:id="rId1"/>
  <headerFooter alignWithMargins="0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9.140625" style="10" customWidth="1"/>
    <col min="12" max="13" width="9.140625" style="10" hidden="1" customWidth="1"/>
    <col min="14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198</v>
      </c>
      <c r="C7" s="24"/>
      <c r="D7" s="61"/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35000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38888.888888888891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10.288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122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181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600</v>
      </c>
      <c r="H21" s="24" t="s">
        <v>182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2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hidden="1" x14ac:dyDescent="0.2">
      <c r="A31" s="10">
        <v>0</v>
      </c>
      <c r="B31" s="32" t="s">
        <v>132</v>
      </c>
      <c r="C31" s="27" t="s">
        <v>112</v>
      </c>
      <c r="D31" s="27" t="s">
        <v>112</v>
      </c>
      <c r="E31" s="27"/>
      <c r="F31" s="27" t="s">
        <v>112</v>
      </c>
      <c r="G31" s="27" t="s">
        <v>112</v>
      </c>
      <c r="H31" s="27" t="s">
        <v>112</v>
      </c>
      <c r="I31" s="27" t="s">
        <v>112</v>
      </c>
      <c r="L31" s="63" t="str">
        <f>+H31</f>
        <v/>
      </c>
    </row>
    <row r="32" spans="1:12" hidden="1" x14ac:dyDescent="0.2">
      <c r="A32" s="10">
        <v>0</v>
      </c>
      <c r="B32" s="11" t="s">
        <v>183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2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3" t="s">
        <v>112</v>
      </c>
      <c r="G33" s="91" t="s">
        <v>112</v>
      </c>
      <c r="H33" s="91">
        <v>2278.0996685013943</v>
      </c>
      <c r="I33" s="91" t="s">
        <v>112</v>
      </c>
      <c r="L33" s="10">
        <f>SUBTOTAL(9,G34:G54)</f>
        <v>2278.0996685013943</v>
      </c>
    </row>
    <row r="34" spans="1:12" x14ac:dyDescent="0.2">
      <c r="A34" s="10">
        <v>1</v>
      </c>
      <c r="B34" s="26" t="s">
        <v>199</v>
      </c>
      <c r="C34" s="27" t="s">
        <v>112</v>
      </c>
      <c r="D34" s="27">
        <v>600</v>
      </c>
      <c r="E34" s="27"/>
      <c r="F34" s="71">
        <v>1.8563999999999998</v>
      </c>
      <c r="G34" s="27">
        <v>1113.8399999999999</v>
      </c>
      <c r="H34" s="27" t="s">
        <v>112</v>
      </c>
      <c r="I34" s="27">
        <v>8.7951871149933414</v>
      </c>
    </row>
    <row r="35" spans="1:12" x14ac:dyDescent="0.2">
      <c r="A35" s="10">
        <v>1</v>
      </c>
      <c r="B35" s="26" t="s">
        <v>139</v>
      </c>
      <c r="C35" s="27" t="s">
        <v>112</v>
      </c>
      <c r="D35" s="27">
        <v>2</v>
      </c>
      <c r="E35" s="27"/>
      <c r="F35" s="71">
        <v>5.76</v>
      </c>
      <c r="G35" s="27">
        <v>11.52</v>
      </c>
      <c r="H35" s="27" t="s">
        <v>112</v>
      </c>
      <c r="I35" s="27">
        <v>9.0965089747830297E-2</v>
      </c>
    </row>
    <row r="36" spans="1:12" x14ac:dyDescent="0.2">
      <c r="A36" s="10">
        <v>1</v>
      </c>
      <c r="B36" s="26" t="s">
        <v>138</v>
      </c>
      <c r="C36" s="27" t="s">
        <v>112</v>
      </c>
      <c r="D36" s="27">
        <v>2</v>
      </c>
      <c r="E36" s="27"/>
      <c r="F36" s="71">
        <v>4.76</v>
      </c>
      <c r="G36" s="27">
        <v>9.52</v>
      </c>
      <c r="H36" s="27" t="s">
        <v>112</v>
      </c>
      <c r="I36" s="27">
        <v>7.5172539444387537E-2</v>
      </c>
    </row>
    <row r="37" spans="1:12" x14ac:dyDescent="0.2">
      <c r="A37" s="10">
        <v>1</v>
      </c>
      <c r="B37" s="26" t="s">
        <v>141</v>
      </c>
      <c r="C37" s="27" t="s">
        <v>112</v>
      </c>
      <c r="D37" s="27">
        <v>725.27777777777783</v>
      </c>
      <c r="E37" s="27"/>
      <c r="F37" s="71">
        <v>0.30102418023937899</v>
      </c>
      <c r="G37" s="27">
        <v>218.32614850139407</v>
      </c>
      <c r="H37" s="27" t="s">
        <v>112</v>
      </c>
      <c r="I37" s="27">
        <v>1.7239633413825901</v>
      </c>
    </row>
    <row r="38" spans="1:12" hidden="1" x14ac:dyDescent="0.2">
      <c r="A38" s="10">
        <v>0</v>
      </c>
      <c r="B38" s="11" t="s">
        <v>53</v>
      </c>
      <c r="C38" s="75" t="s">
        <v>112</v>
      </c>
      <c r="D38" s="27">
        <v>84</v>
      </c>
      <c r="E38" s="9" t="s">
        <v>112</v>
      </c>
      <c r="F38" s="28" t="s">
        <v>112</v>
      </c>
      <c r="G38" s="27" t="s">
        <v>112</v>
      </c>
      <c r="H38" s="24" t="s">
        <v>112</v>
      </c>
      <c r="I38" s="24" t="s">
        <v>112</v>
      </c>
    </row>
    <row r="39" spans="1:12" hidden="1" x14ac:dyDescent="0.2">
      <c r="A39" s="10">
        <v>0</v>
      </c>
      <c r="B39" s="11" t="s">
        <v>12</v>
      </c>
      <c r="C39" s="75" t="s">
        <v>112</v>
      </c>
      <c r="D39" s="82">
        <v>52.500000000000007</v>
      </c>
      <c r="E39" s="9" t="s">
        <v>112</v>
      </c>
      <c r="F39" s="13" t="s">
        <v>112</v>
      </c>
      <c r="G39" s="27" t="s">
        <v>112</v>
      </c>
      <c r="H39" s="24" t="s">
        <v>112</v>
      </c>
      <c r="I39" s="24" t="s">
        <v>112</v>
      </c>
    </row>
    <row r="40" spans="1:12" hidden="1" x14ac:dyDescent="0.2">
      <c r="A40" s="10">
        <v>0</v>
      </c>
      <c r="B40" s="11" t="s">
        <v>54</v>
      </c>
      <c r="C40" s="75" t="s">
        <v>112</v>
      </c>
      <c r="D40" s="82">
        <v>126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2" x14ac:dyDescent="0.2">
      <c r="A41" s="10">
        <v>1</v>
      </c>
      <c r="B41" s="26" t="s">
        <v>142</v>
      </c>
      <c r="C41" s="27" t="s">
        <v>112</v>
      </c>
      <c r="D41" s="27" t="s">
        <v>112</v>
      </c>
      <c r="E41" s="27" t="s">
        <v>112</v>
      </c>
      <c r="F41" s="70" t="s">
        <v>112</v>
      </c>
      <c r="G41" s="27">
        <v>714.89352000000054</v>
      </c>
      <c r="H41" s="27" t="s">
        <v>112</v>
      </c>
      <c r="I41" s="27">
        <v>5.6449959381026353</v>
      </c>
    </row>
    <row r="42" spans="1:12" hidden="1" x14ac:dyDescent="0.2">
      <c r="A42" s="10">
        <v>0</v>
      </c>
      <c r="B42" s="26" t="s">
        <v>184</v>
      </c>
      <c r="C42" s="27" t="s">
        <v>112</v>
      </c>
      <c r="D42" s="27">
        <v>0.6</v>
      </c>
      <c r="E42" s="27" t="s">
        <v>112</v>
      </c>
      <c r="F42" s="71">
        <v>54.977999999999994</v>
      </c>
      <c r="G42" s="27">
        <v>32.986799999999995</v>
      </c>
      <c r="H42" s="27" t="s">
        <v>112</v>
      </c>
      <c r="I42" s="27">
        <v>0.26047284917480279</v>
      </c>
    </row>
    <row r="43" spans="1:12" hidden="1" x14ac:dyDescent="0.2">
      <c r="A43" s="10">
        <v>0</v>
      </c>
      <c r="B43" s="26" t="s">
        <v>185</v>
      </c>
      <c r="C43" s="27" t="s">
        <v>112</v>
      </c>
      <c r="D43" s="27">
        <v>4</v>
      </c>
      <c r="E43" s="27"/>
      <c r="F43" s="71">
        <v>15.606000000000002</v>
      </c>
      <c r="G43" s="27">
        <v>62.424000000000007</v>
      </c>
      <c r="H43" s="27" t="s">
        <v>112</v>
      </c>
      <c r="I43" s="27">
        <v>0.4929170800710555</v>
      </c>
    </row>
    <row r="44" spans="1:12" hidden="1" x14ac:dyDescent="0.2">
      <c r="A44" s="10">
        <v>0</v>
      </c>
      <c r="B44" s="26" t="s">
        <v>186</v>
      </c>
      <c r="C44" s="27" t="s">
        <v>112</v>
      </c>
      <c r="D44" s="27">
        <v>0.8</v>
      </c>
      <c r="E44" s="27"/>
      <c r="F44" s="71">
        <v>46.175400000000003</v>
      </c>
      <c r="G44" s="27">
        <v>36.940320000000007</v>
      </c>
      <c r="H44" s="27" t="s">
        <v>112</v>
      </c>
      <c r="I44" s="27">
        <v>0.29169093091263637</v>
      </c>
    </row>
    <row r="45" spans="1:12" hidden="1" x14ac:dyDescent="0.2">
      <c r="A45" s="10">
        <v>0</v>
      </c>
      <c r="B45" s="26" t="s">
        <v>187</v>
      </c>
      <c r="C45" s="27" t="s">
        <v>112</v>
      </c>
      <c r="D45" s="27">
        <v>0.6</v>
      </c>
      <c r="E45" s="27"/>
      <c r="F45" s="71">
        <v>15.606</v>
      </c>
      <c r="G45" s="27">
        <v>9.3635999999999999</v>
      </c>
      <c r="H45" s="27" t="s">
        <v>112</v>
      </c>
      <c r="I45" s="27">
        <v>7.393756201065832E-2</v>
      </c>
    </row>
    <row r="46" spans="1:12" hidden="1" x14ac:dyDescent="0.2">
      <c r="A46" s="10">
        <v>0</v>
      </c>
      <c r="B46" s="26" t="s">
        <v>188</v>
      </c>
      <c r="C46" s="27" t="s">
        <v>112</v>
      </c>
      <c r="D46" s="27">
        <v>0.45</v>
      </c>
      <c r="E46" s="27"/>
      <c r="F46" s="71">
        <v>225.828</v>
      </c>
      <c r="G46" s="27">
        <v>101.62260000000001</v>
      </c>
      <c r="H46" s="27" t="s">
        <v>112</v>
      </c>
      <c r="I46" s="27">
        <v>0.80244001123332109</v>
      </c>
    </row>
    <row r="47" spans="1:12" hidden="1" x14ac:dyDescent="0.2">
      <c r="A47" s="10">
        <v>0</v>
      </c>
      <c r="B47" s="26" t="s">
        <v>189</v>
      </c>
      <c r="C47" s="27" t="s">
        <v>112</v>
      </c>
      <c r="D47" s="27">
        <v>7</v>
      </c>
      <c r="E47" s="27"/>
      <c r="F47" s="71">
        <v>11.118</v>
      </c>
      <c r="G47" s="27">
        <v>77.826000000000008</v>
      </c>
      <c r="H47" s="27" t="s">
        <v>112</v>
      </c>
      <c r="I47" s="27">
        <v>0.61453550995786821</v>
      </c>
    </row>
    <row r="48" spans="1:12" hidden="1" x14ac:dyDescent="0.2">
      <c r="A48" s="10">
        <v>0</v>
      </c>
      <c r="B48" s="26" t="s">
        <v>190</v>
      </c>
      <c r="C48" s="27" t="s">
        <v>112</v>
      </c>
      <c r="D48" s="27">
        <v>1</v>
      </c>
      <c r="E48" s="27"/>
      <c r="F48" s="71">
        <v>139.09739999999999</v>
      </c>
      <c r="G48" s="27">
        <v>139.09739999999999</v>
      </c>
      <c r="H48" s="27" t="s">
        <v>112</v>
      </c>
      <c r="I48" s="27">
        <v>1.0983513432890495</v>
      </c>
    </row>
    <row r="49" spans="1:12" hidden="1" x14ac:dyDescent="0.2">
      <c r="A49" s="10">
        <v>0</v>
      </c>
      <c r="B49" s="26" t="s">
        <v>191</v>
      </c>
      <c r="C49" s="27" t="s">
        <v>112</v>
      </c>
      <c r="D49" s="27">
        <v>1</v>
      </c>
      <c r="E49" s="27"/>
      <c r="F49" s="71">
        <v>61.5672</v>
      </c>
      <c r="G49" s="27">
        <v>61.5672</v>
      </c>
      <c r="H49" s="27" t="s">
        <v>112</v>
      </c>
      <c r="I49" s="27">
        <v>0.48615155152106054</v>
      </c>
    </row>
    <row r="50" spans="1:12" hidden="1" x14ac:dyDescent="0.2">
      <c r="A50" s="10">
        <v>0</v>
      </c>
      <c r="B50" s="26" t="s">
        <v>149</v>
      </c>
      <c r="C50" s="27" t="s">
        <v>112</v>
      </c>
      <c r="D50" s="27">
        <v>1</v>
      </c>
      <c r="E50" s="27"/>
      <c r="F50" s="71">
        <v>46.716000000000001</v>
      </c>
      <c r="G50" s="27">
        <v>46.716000000000001</v>
      </c>
      <c r="H50" s="27" t="s">
        <v>112</v>
      </c>
      <c r="I50" s="27">
        <v>0.36888238998781603</v>
      </c>
    </row>
    <row r="51" spans="1:12" hidden="1" x14ac:dyDescent="0.2">
      <c r="A51" s="10">
        <v>0</v>
      </c>
      <c r="B51" s="26" t="s">
        <v>192</v>
      </c>
      <c r="C51" s="27" t="s">
        <v>112</v>
      </c>
      <c r="D51" s="27">
        <v>2</v>
      </c>
      <c r="E51" s="27"/>
      <c r="F51" s="71">
        <v>8.7210000000000001</v>
      </c>
      <c r="G51" s="27">
        <v>17.442</v>
      </c>
      <c r="H51" s="27" t="s">
        <v>112</v>
      </c>
      <c r="I51" s="27">
        <v>0.13772683119632431</v>
      </c>
      <c r="L51" s="63"/>
    </row>
    <row r="52" spans="1:12" hidden="1" x14ac:dyDescent="0.2">
      <c r="A52" s="10">
        <v>0</v>
      </c>
      <c r="B52" s="26" t="s">
        <v>193</v>
      </c>
      <c r="C52" s="27" t="s">
        <v>112</v>
      </c>
      <c r="D52" s="27">
        <v>5</v>
      </c>
      <c r="E52" s="27"/>
      <c r="F52" s="71">
        <v>20.0838</v>
      </c>
      <c r="G52" s="27">
        <v>100.419</v>
      </c>
      <c r="H52" s="27" t="s">
        <v>112</v>
      </c>
      <c r="I52" s="27">
        <v>0.79293605446070914</v>
      </c>
    </row>
    <row r="53" spans="1:12" hidden="1" x14ac:dyDescent="0.2">
      <c r="A53" s="10">
        <v>0</v>
      </c>
      <c r="B53" s="26" t="s">
        <v>194</v>
      </c>
      <c r="C53" s="27" t="s">
        <v>112</v>
      </c>
      <c r="D53" s="27">
        <v>1.4000000000000001</v>
      </c>
      <c r="E53" s="27"/>
      <c r="F53" s="71">
        <v>20.349</v>
      </c>
      <c r="G53" s="27">
        <v>28.488600000000002</v>
      </c>
      <c r="H53" s="27" t="s">
        <v>112</v>
      </c>
      <c r="I53" s="27">
        <v>0.22495382428732971</v>
      </c>
    </row>
    <row r="54" spans="1:12" s="176" customFormat="1" x14ac:dyDescent="0.2">
      <c r="A54" s="10">
        <v>1</v>
      </c>
      <c r="B54" s="26" t="s">
        <v>195</v>
      </c>
      <c r="C54" s="27" t="s">
        <v>112</v>
      </c>
      <c r="D54" s="27">
        <v>3500</v>
      </c>
      <c r="E54" s="27"/>
      <c r="F54" s="71">
        <v>0.06</v>
      </c>
      <c r="G54" s="27">
        <v>210</v>
      </c>
      <c r="H54" s="27" t="s">
        <v>112</v>
      </c>
      <c r="I54" s="27">
        <v>1.6582177818614898</v>
      </c>
      <c r="L54" s="74">
        <f>SUM(G55:G74)</f>
        <v>4334.9655887106646</v>
      </c>
    </row>
    <row r="55" spans="1:12" ht="11.25" customHeight="1" x14ac:dyDescent="0.2">
      <c r="A55" s="176">
        <v>1</v>
      </c>
      <c r="B55" s="88" t="s">
        <v>152</v>
      </c>
      <c r="C55" s="167" t="s">
        <v>112</v>
      </c>
      <c r="D55" s="247" t="s">
        <v>112</v>
      </c>
      <c r="E55" s="168" t="s">
        <v>112</v>
      </c>
      <c r="F55" s="169" t="s">
        <v>112</v>
      </c>
      <c r="G55" s="91" t="s">
        <v>112</v>
      </c>
      <c r="H55" s="91">
        <v>4334.9655887106646</v>
      </c>
      <c r="I55" s="95" t="s">
        <v>112</v>
      </c>
    </row>
    <row r="56" spans="1:12" x14ac:dyDescent="0.2">
      <c r="A56" s="10">
        <v>1</v>
      </c>
      <c r="B56" s="11" t="s">
        <v>153</v>
      </c>
      <c r="C56" s="75" t="s">
        <v>112</v>
      </c>
      <c r="D56" s="143">
        <v>1.6</v>
      </c>
      <c r="E56" s="9" t="s">
        <v>112</v>
      </c>
      <c r="F56" s="28">
        <v>45</v>
      </c>
      <c r="G56" s="27">
        <v>72</v>
      </c>
      <c r="H56" s="9" t="s">
        <v>112</v>
      </c>
      <c r="I56" s="24">
        <v>0.56853181092393934</v>
      </c>
    </row>
    <row r="57" spans="1:12" x14ac:dyDescent="0.2">
      <c r="A57" s="10">
        <v>1</v>
      </c>
      <c r="B57" s="11" t="s">
        <v>154</v>
      </c>
      <c r="C57" s="75" t="s">
        <v>112</v>
      </c>
      <c r="D57" s="143">
        <v>3569</v>
      </c>
      <c r="E57" s="9" t="s">
        <v>112</v>
      </c>
      <c r="F57" s="154">
        <v>0.2</v>
      </c>
      <c r="G57" s="27">
        <v>713.80000000000007</v>
      </c>
      <c r="H57" s="9" t="s">
        <v>112</v>
      </c>
      <c r="I57" s="24">
        <v>5.6363612032987218</v>
      </c>
    </row>
    <row r="58" spans="1:12" x14ac:dyDescent="0.2">
      <c r="A58" s="10">
        <v>1</v>
      </c>
      <c r="B58" s="11" t="s">
        <v>155</v>
      </c>
      <c r="C58" s="75" t="s">
        <v>112</v>
      </c>
      <c r="D58" s="7">
        <v>800000</v>
      </c>
      <c r="E58" s="9" t="s">
        <v>112</v>
      </c>
      <c r="F58" s="28">
        <v>2.5000000000000001E-4</v>
      </c>
      <c r="G58" s="27">
        <v>200</v>
      </c>
      <c r="H58" s="9" t="s">
        <v>112</v>
      </c>
      <c r="I58" s="24">
        <v>1.5792550303442758</v>
      </c>
    </row>
    <row r="59" spans="1:12" x14ac:dyDescent="0.2">
      <c r="A59" s="10">
        <v>1</v>
      </c>
      <c r="B59" s="11" t="s">
        <v>156</v>
      </c>
      <c r="C59" s="75" t="s">
        <v>112</v>
      </c>
      <c r="D59" s="7">
        <v>35000</v>
      </c>
      <c r="E59" s="9" t="s">
        <v>112</v>
      </c>
      <c r="F59" s="196">
        <v>0.05</v>
      </c>
      <c r="G59" s="7">
        <v>1750</v>
      </c>
      <c r="H59" s="9" t="s">
        <v>112</v>
      </c>
      <c r="I59" s="24">
        <v>13.818481515512415</v>
      </c>
    </row>
    <row r="60" spans="1:12" x14ac:dyDescent="0.2">
      <c r="A60" s="10">
        <v>1</v>
      </c>
      <c r="B60" s="11" t="s">
        <v>157</v>
      </c>
      <c r="C60" s="75" t="s">
        <v>112</v>
      </c>
      <c r="D60" s="7">
        <v>171</v>
      </c>
      <c r="E60" s="9" t="s">
        <v>112</v>
      </c>
      <c r="F60" s="196">
        <v>4.6262068965517242</v>
      </c>
      <c r="G60" s="7">
        <v>791.0813793103448</v>
      </c>
      <c r="H60" s="9" t="s">
        <v>112</v>
      </c>
      <c r="I60" s="24">
        <v>6.2465962384377516</v>
      </c>
    </row>
    <row r="61" spans="1:12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2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2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2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2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2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2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2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2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2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2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2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2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771.6</v>
      </c>
      <c r="H73" s="24" t="s">
        <v>112</v>
      </c>
      <c r="I73" s="24">
        <v>6.092765907068217</v>
      </c>
    </row>
    <row r="74" spans="1:12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36.484209400319997</v>
      </c>
      <c r="H74" s="27" t="s">
        <v>112</v>
      </c>
      <c r="I74" s="27">
        <v>0.28808935611794639</v>
      </c>
    </row>
    <row r="75" spans="1:12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1527.814464</v>
      </c>
      <c r="I75" s="91" t="s">
        <v>112</v>
      </c>
      <c r="L75" s="63">
        <f>SUM(G76:G81)</f>
        <v>1527.814464</v>
      </c>
    </row>
    <row r="76" spans="1:12" x14ac:dyDescent="0.2">
      <c r="A76" s="10">
        <v>1</v>
      </c>
      <c r="B76" s="26" t="s">
        <v>196</v>
      </c>
      <c r="C76" s="24" t="s">
        <v>112</v>
      </c>
      <c r="D76" s="27">
        <v>117</v>
      </c>
      <c r="E76" s="27" t="s">
        <v>112</v>
      </c>
      <c r="F76" s="71" t="s">
        <v>112</v>
      </c>
      <c r="G76" s="27">
        <v>975</v>
      </c>
      <c r="H76" s="27" t="s">
        <v>112</v>
      </c>
      <c r="I76" s="27">
        <v>7.6988682729283457</v>
      </c>
    </row>
    <row r="77" spans="1:12" x14ac:dyDescent="0.2">
      <c r="A77" s="10">
        <v>1</v>
      </c>
      <c r="B77" s="26" t="s">
        <v>161</v>
      </c>
      <c r="C77" s="24" t="s">
        <v>112</v>
      </c>
      <c r="D77" s="27">
        <v>0.8</v>
      </c>
      <c r="E77" s="27"/>
      <c r="F77" s="71" t="s">
        <v>112</v>
      </c>
      <c r="G77" s="27">
        <v>552.81446400000004</v>
      </c>
      <c r="H77" s="27" t="s">
        <v>112</v>
      </c>
      <c r="I77" s="27">
        <v>4.365175115595374</v>
      </c>
    </row>
    <row r="78" spans="1:12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70" t="s">
        <v>112</v>
      </c>
      <c r="G78" s="27" t="s">
        <v>112</v>
      </c>
      <c r="H78" s="27" t="s">
        <v>112</v>
      </c>
      <c r="I78" s="27" t="s">
        <v>112</v>
      </c>
    </row>
    <row r="79" spans="1:12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70" t="s">
        <v>112</v>
      </c>
      <c r="G79" s="27" t="s">
        <v>112</v>
      </c>
      <c r="H79" s="27" t="s">
        <v>112</v>
      </c>
      <c r="I79" s="27" t="s">
        <v>112</v>
      </c>
    </row>
    <row r="80" spans="1:12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70" t="s">
        <v>112</v>
      </c>
      <c r="G80" s="27" t="s">
        <v>112</v>
      </c>
      <c r="H80" s="27" t="s">
        <v>112</v>
      </c>
      <c r="I80" s="27" t="s">
        <v>112</v>
      </c>
    </row>
    <row r="81" spans="1:12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2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3066.0736773624449</v>
      </c>
      <c r="I82" s="91" t="s">
        <v>112</v>
      </c>
      <c r="L82" s="63">
        <f>SUM(G83:G84)</f>
        <v>3066.0736773624449</v>
      </c>
    </row>
    <row r="83" spans="1:12" x14ac:dyDescent="0.2">
      <c r="A83" s="10">
        <v>1</v>
      </c>
      <c r="B83" s="31" t="s">
        <v>163</v>
      </c>
      <c r="C83" s="24" t="s">
        <v>112</v>
      </c>
      <c r="D83" s="27">
        <v>93.841024005025872</v>
      </c>
      <c r="E83" s="27"/>
      <c r="F83" s="71">
        <v>21.367544664320061</v>
      </c>
      <c r="G83" s="27">
        <v>2005.1522717729213</v>
      </c>
      <c r="H83" s="27" t="s">
        <v>112</v>
      </c>
      <c r="I83" s="27">
        <v>15.833234059018194</v>
      </c>
    </row>
    <row r="84" spans="1:12" x14ac:dyDescent="0.2">
      <c r="A84" s="10">
        <v>1</v>
      </c>
      <c r="B84" s="31" t="s">
        <v>164</v>
      </c>
      <c r="C84" s="24" t="s">
        <v>112</v>
      </c>
      <c r="D84" s="27">
        <v>176.33379620642012</v>
      </c>
      <c r="E84" s="27"/>
      <c r="F84" s="71">
        <v>6.0165517241379316</v>
      </c>
      <c r="G84" s="27">
        <v>1060.9214055895236</v>
      </c>
      <c r="H84" s="27" t="s">
        <v>112</v>
      </c>
      <c r="I84" s="27">
        <v>8.3773273328858764</v>
      </c>
    </row>
    <row r="85" spans="1:12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932.50369701783256</v>
      </c>
      <c r="I85" s="91" t="s">
        <v>112</v>
      </c>
      <c r="L85" s="63">
        <f>SUM(G86:G91)</f>
        <v>932.50369701783256</v>
      </c>
    </row>
    <row r="86" spans="1:12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2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367.03376246018468</v>
      </c>
      <c r="H87" s="27" t="s">
        <v>112</v>
      </c>
      <c r="I87" s="27">
        <v>2.8981995783571639</v>
      </c>
    </row>
    <row r="88" spans="1:12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393.39991569620599</v>
      </c>
      <c r="H88" s="27" t="s">
        <v>112</v>
      </c>
      <c r="I88" s="27">
        <v>3.1063939790012371</v>
      </c>
    </row>
    <row r="89" spans="1:12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172.07001886144187</v>
      </c>
      <c r="H89" s="27" t="s">
        <v>112</v>
      </c>
      <c r="I89" s="27">
        <v>1.3587122142918326</v>
      </c>
    </row>
    <row r="90" spans="1:12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2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2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524.74191958510573</v>
      </c>
      <c r="H92" s="27" t="s">
        <v>112</v>
      </c>
      <c r="I92" s="27">
        <v>4.1435065806864495</v>
      </c>
      <c r="L92" s="63">
        <f>+G92</f>
        <v>524.74191958510573</v>
      </c>
    </row>
    <row r="93" spans="1:12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2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12664.199015177441</v>
      </c>
      <c r="H94" s="38" t="s">
        <v>112</v>
      </c>
      <c r="I94" s="38">
        <v>100.00000000000001</v>
      </c>
      <c r="K94" s="63"/>
      <c r="L94" s="63">
        <f>SUM(L31:L92)</f>
        <v>12664.199015177443</v>
      </c>
    </row>
    <row r="95" spans="1:12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2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12664.199015177441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0.36183425757649829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2005.1522717729213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11307.164938493737</v>
      </c>
      <c r="H112" s="35" t="s">
        <v>112</v>
      </c>
      <c r="I112" s="34" t="s">
        <v>112</v>
      </c>
      <c r="L112" s="63" t="e">
        <f>+L94-G105-G106</f>
        <v>#VALUE!</v>
      </c>
    </row>
    <row r="113" spans="1:13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0.32306185538553533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M113" s="10">
        <v>103.7083863736447</v>
      </c>
    </row>
    <row r="115" spans="1:13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C3:I3 I55:I73 D74:I80 I81 D82:I85 I86 D87:I89 I90:I91 I93 D92:I92 D31:I54 D55:H72">
    <cfRule type="cellIs" dxfId="15" priority="1" stopIfTrue="1" operator="equal">
      <formula>0</formula>
    </cfRule>
  </conditionalFormatting>
  <pageMargins left="0.75" right="0.75" top="1" bottom="1" header="0" footer="0"/>
  <pageSetup paperSize="9" scale="87" orientation="portrait" verticalDpi="0" r:id="rId1"/>
  <headerFooter alignWithMargins="0"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200</v>
      </c>
      <c r="C7" s="95"/>
      <c r="D7" s="61"/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35000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198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38888.888888888891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10.288</v>
      </c>
      <c r="H18" s="73" t="s">
        <v>2</v>
      </c>
      <c r="I18" s="25" t="s">
        <v>112</v>
      </c>
    </row>
    <row r="19" spans="1:12" customFormat="1" ht="12.75" x14ac:dyDescent="0.2">
      <c r="A19" s="10">
        <v>1</v>
      </c>
      <c r="B19" s="24" t="s">
        <v>112</v>
      </c>
      <c r="C19" s="21" t="s">
        <v>112</v>
      </c>
      <c r="D19" s="68" t="s">
        <v>112</v>
      </c>
      <c r="E19" s="69" t="s">
        <v>112</v>
      </c>
      <c r="F19" s="69" t="s">
        <v>112</v>
      </c>
      <c r="G19" s="69" t="s">
        <v>112</v>
      </c>
      <c r="H19" s="69" t="s">
        <v>112</v>
      </c>
      <c r="I19" s="68" t="s">
        <v>112</v>
      </c>
    </row>
    <row r="20" spans="1:12" customFormat="1" ht="12.75" hidden="1" x14ac:dyDescent="0.2">
      <c r="A20" s="10">
        <v>0</v>
      </c>
      <c r="B20" s="24" t="s">
        <v>122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customFormat="1" ht="12.75" x14ac:dyDescent="0.2">
      <c r="A21" s="10">
        <v>1</v>
      </c>
      <c r="B21" s="24" t="s">
        <v>181</v>
      </c>
      <c r="C21" s="15" t="s">
        <v>112</v>
      </c>
      <c r="D21" s="15" t="s">
        <v>112</v>
      </c>
      <c r="E21" s="14" t="s">
        <v>112</v>
      </c>
      <c r="F21" s="14" t="s">
        <v>112</v>
      </c>
      <c r="G21" s="217">
        <v>600</v>
      </c>
      <c r="H21" s="14" t="s">
        <v>182</v>
      </c>
      <c r="I21" s="14" t="s">
        <v>112</v>
      </c>
    </row>
    <row r="22" spans="1:12" customFormat="1" ht="12.75" hidden="1" x14ac:dyDescent="0.2">
      <c r="A22" s="10">
        <v>0</v>
      </c>
      <c r="B22" s="24" t="s">
        <v>112</v>
      </c>
      <c r="C22" s="15" t="s">
        <v>112</v>
      </c>
      <c r="D22" s="17" t="s">
        <v>112</v>
      </c>
      <c r="E22" s="14" t="s">
        <v>112</v>
      </c>
      <c r="F22" s="18" t="s">
        <v>112</v>
      </c>
      <c r="G22" s="15" t="s">
        <v>112</v>
      </c>
      <c r="H22" s="14" t="s">
        <v>112</v>
      </c>
      <c r="I22" s="14" t="s">
        <v>112</v>
      </c>
    </row>
    <row r="23" spans="1:12" customFormat="1" ht="12.75" hidden="1" x14ac:dyDescent="0.2">
      <c r="A23" s="10">
        <v>0</v>
      </c>
      <c r="B23" s="24" t="s">
        <v>112</v>
      </c>
      <c r="C23" s="15" t="s">
        <v>112</v>
      </c>
      <c r="D23" s="17" t="s">
        <v>112</v>
      </c>
      <c r="E23" s="14" t="s">
        <v>112</v>
      </c>
      <c r="F23" s="18" t="s">
        <v>112</v>
      </c>
      <c r="G23" s="15" t="s">
        <v>112</v>
      </c>
      <c r="H23" s="14" t="s">
        <v>112</v>
      </c>
      <c r="I23" s="14" t="s">
        <v>112</v>
      </c>
    </row>
    <row r="24" spans="1:12" customFormat="1" ht="14.25" hidden="1" x14ac:dyDescent="0.2">
      <c r="A24" s="10">
        <v>0</v>
      </c>
      <c r="B24" s="24" t="s">
        <v>112</v>
      </c>
      <c r="C24" s="15" t="s">
        <v>112</v>
      </c>
      <c r="D24" s="17" t="s">
        <v>112</v>
      </c>
      <c r="E24" s="19" t="s">
        <v>112</v>
      </c>
      <c r="F24" s="18" t="s">
        <v>112</v>
      </c>
      <c r="G24" s="15" t="s">
        <v>112</v>
      </c>
      <c r="H24" s="14" t="s">
        <v>112</v>
      </c>
      <c r="I24" s="14" t="s">
        <v>112</v>
      </c>
    </row>
    <row r="25" spans="1:12" customFormat="1" ht="12.75" hidden="1" x14ac:dyDescent="0.2">
      <c r="A25" s="10">
        <v>0</v>
      </c>
      <c r="B25" s="24" t="s">
        <v>112</v>
      </c>
      <c r="C25" s="15" t="s">
        <v>112</v>
      </c>
      <c r="D25" s="15" t="s">
        <v>112</v>
      </c>
      <c r="E25" s="14" t="s">
        <v>112</v>
      </c>
      <c r="F25" s="18" t="s">
        <v>112</v>
      </c>
      <c r="G25" s="15" t="s">
        <v>112</v>
      </c>
      <c r="H25" s="14" t="s">
        <v>112</v>
      </c>
      <c r="I25" s="14" t="s">
        <v>112</v>
      </c>
    </row>
    <row r="26" spans="1:12" customFormat="1" ht="12.75" hidden="1" x14ac:dyDescent="0.2">
      <c r="A26" s="10">
        <v>0</v>
      </c>
      <c r="B26" s="24" t="s">
        <v>112</v>
      </c>
      <c r="C26" s="15" t="s">
        <v>112</v>
      </c>
      <c r="D26" s="17" t="s">
        <v>112</v>
      </c>
      <c r="E26" s="14" t="s">
        <v>112</v>
      </c>
      <c r="F26" s="18" t="s">
        <v>112</v>
      </c>
      <c r="G26" s="15" t="s">
        <v>112</v>
      </c>
      <c r="H26" s="14" t="s">
        <v>112</v>
      </c>
      <c r="I26" s="14" t="s">
        <v>112</v>
      </c>
    </row>
    <row r="27" spans="1:12" customFormat="1" ht="12.75" hidden="1" x14ac:dyDescent="0.2">
      <c r="A27" s="10">
        <v>0</v>
      </c>
      <c r="B27" s="24" t="s">
        <v>112</v>
      </c>
      <c r="C27" s="15" t="s">
        <v>112</v>
      </c>
      <c r="D27" s="15" t="s">
        <v>112</v>
      </c>
      <c r="E27" s="14" t="s">
        <v>112</v>
      </c>
      <c r="F27" s="18" t="s">
        <v>112</v>
      </c>
      <c r="G27" s="15" t="s">
        <v>112</v>
      </c>
      <c r="H27" s="14" t="s">
        <v>112</v>
      </c>
      <c r="I27" s="1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112</v>
      </c>
      <c r="D29" s="147" t="s">
        <v>125</v>
      </c>
      <c r="E29" s="148"/>
      <c r="F29" s="148" t="s">
        <v>126</v>
      </c>
      <c r="G29" s="148" t="s">
        <v>127</v>
      </c>
      <c r="H29" s="148" t="s">
        <v>112</v>
      </c>
      <c r="I29" s="147" t="s">
        <v>128</v>
      </c>
    </row>
    <row r="30" spans="1:12" x14ac:dyDescent="0.2">
      <c r="A30" s="10">
        <v>1</v>
      </c>
      <c r="B30" s="149" t="s">
        <v>129</v>
      </c>
      <c r="C30" s="42" t="s">
        <v>112</v>
      </c>
      <c r="D30" s="150" t="s">
        <v>3</v>
      </c>
      <c r="E30" s="150"/>
      <c r="F30" s="150" t="s">
        <v>130</v>
      </c>
      <c r="G30" s="150" t="s">
        <v>108</v>
      </c>
      <c r="H30" s="150" t="s">
        <v>112</v>
      </c>
      <c r="I30" s="151" t="s">
        <v>131</v>
      </c>
    </row>
    <row r="31" spans="1:12" hidden="1" x14ac:dyDescent="0.2">
      <c r="A31" s="10">
        <v>0</v>
      </c>
      <c r="B31" s="32" t="s">
        <v>132</v>
      </c>
      <c r="C31" s="27" t="s">
        <v>112</v>
      </c>
      <c r="D31" s="27" t="s">
        <v>112</v>
      </c>
      <c r="E31" s="27"/>
      <c r="F31" s="27" t="s">
        <v>112</v>
      </c>
      <c r="G31" s="27" t="s">
        <v>112</v>
      </c>
      <c r="H31" s="27" t="s">
        <v>112</v>
      </c>
      <c r="I31" s="27" t="s">
        <v>112</v>
      </c>
      <c r="L31" s="63" t="str">
        <f>+H31</f>
        <v/>
      </c>
    </row>
    <row r="32" spans="1:12" customFormat="1" ht="12.75" hidden="1" x14ac:dyDescent="0.2">
      <c r="A32" s="10">
        <v>0</v>
      </c>
      <c r="B32" s="4" t="s">
        <v>183</v>
      </c>
      <c r="C32" s="44" t="s">
        <v>112</v>
      </c>
      <c r="D32" s="1" t="s">
        <v>112</v>
      </c>
      <c r="E32" s="3" t="s">
        <v>112</v>
      </c>
      <c r="F32" s="45" t="s">
        <v>112</v>
      </c>
      <c r="G32" s="14" t="s">
        <v>112</v>
      </c>
      <c r="H32" s="14" t="s">
        <v>112</v>
      </c>
      <c r="I32" s="14" t="s">
        <v>112</v>
      </c>
    </row>
    <row r="33" spans="1:14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3" t="s">
        <v>112</v>
      </c>
      <c r="G33" s="91" t="s">
        <v>112</v>
      </c>
      <c r="H33" s="91">
        <v>2278.0996685013943</v>
      </c>
      <c r="I33" s="91" t="s">
        <v>112</v>
      </c>
      <c r="L33" s="10">
        <f>SUBTOTAL(9,G34:G54)</f>
        <v>2278.0996685013934</v>
      </c>
      <c r="N33" s="10">
        <v>101.09353811482849</v>
      </c>
    </row>
    <row r="34" spans="1:14" x14ac:dyDescent="0.2">
      <c r="A34" s="10">
        <v>1</v>
      </c>
      <c r="B34" s="26" t="s">
        <v>199</v>
      </c>
      <c r="C34" s="27" t="s">
        <v>112</v>
      </c>
      <c r="D34" s="27">
        <v>600</v>
      </c>
      <c r="E34" s="27"/>
      <c r="F34" s="71">
        <v>1.8563999999999998</v>
      </c>
      <c r="G34" s="27">
        <v>1113.8399999999999</v>
      </c>
      <c r="H34" s="27" t="s">
        <v>112</v>
      </c>
      <c r="I34" s="27">
        <v>8.0892633664582139</v>
      </c>
      <c r="M34" s="10">
        <v>100</v>
      </c>
    </row>
    <row r="35" spans="1:14" x14ac:dyDescent="0.2">
      <c r="A35" s="10">
        <v>1</v>
      </c>
      <c r="B35" s="26" t="s">
        <v>139</v>
      </c>
      <c r="C35" s="27" t="s">
        <v>112</v>
      </c>
      <c r="D35" s="27">
        <v>2</v>
      </c>
      <c r="E35" s="27"/>
      <c r="F35" s="71">
        <v>5.76</v>
      </c>
      <c r="G35" s="27">
        <v>11.52</v>
      </c>
      <c r="H35" s="27" t="s">
        <v>112</v>
      </c>
      <c r="I35" s="27">
        <v>8.3664003790130198E-2</v>
      </c>
    </row>
    <row r="36" spans="1:14" x14ac:dyDescent="0.2">
      <c r="A36" s="10">
        <v>1</v>
      </c>
      <c r="B36" s="26" t="s">
        <v>138</v>
      </c>
      <c r="C36" s="27" t="s">
        <v>112</v>
      </c>
      <c r="D36" s="27">
        <v>2</v>
      </c>
      <c r="E36" s="27"/>
      <c r="F36" s="71">
        <v>4.76</v>
      </c>
      <c r="G36" s="27">
        <v>9.52</v>
      </c>
      <c r="H36" s="27" t="s">
        <v>112</v>
      </c>
      <c r="I36" s="27">
        <v>6.9139003132121485E-2</v>
      </c>
    </row>
    <row r="37" spans="1:14" x14ac:dyDescent="0.2">
      <c r="A37" s="10">
        <v>1</v>
      </c>
      <c r="B37" s="26" t="s">
        <v>141</v>
      </c>
      <c r="C37" s="27" t="s">
        <v>112</v>
      </c>
      <c r="D37" s="27">
        <v>725.27777777777783</v>
      </c>
      <c r="E37" s="27"/>
      <c r="F37" s="71">
        <v>0.30102418023937899</v>
      </c>
      <c r="G37" s="27">
        <v>218.32614850139407</v>
      </c>
      <c r="H37" s="27" t="s">
        <v>112</v>
      </c>
      <c r="I37" s="27">
        <v>1.5855937253216288</v>
      </c>
    </row>
    <row r="38" spans="1:14" hidden="1" x14ac:dyDescent="0.2">
      <c r="A38" s="10">
        <v>0</v>
      </c>
      <c r="B38" s="11" t="s">
        <v>53</v>
      </c>
      <c r="C38" s="75" t="s">
        <v>112</v>
      </c>
      <c r="D38" s="27">
        <v>84</v>
      </c>
      <c r="E38" s="9" t="s">
        <v>112</v>
      </c>
      <c r="F38" s="28" t="s">
        <v>112</v>
      </c>
      <c r="G38" s="27" t="s">
        <v>112</v>
      </c>
      <c r="H38" s="24" t="s">
        <v>112</v>
      </c>
      <c r="I38" s="24" t="s">
        <v>112</v>
      </c>
    </row>
    <row r="39" spans="1:14" s="153" customFormat="1" ht="12.75" hidden="1" x14ac:dyDescent="0.2">
      <c r="A39" s="152">
        <v>0</v>
      </c>
      <c r="B39" s="4" t="s">
        <v>12</v>
      </c>
      <c r="C39" s="44" t="s">
        <v>112</v>
      </c>
      <c r="D39" s="46">
        <v>52.500000000000007</v>
      </c>
      <c r="E39" s="3" t="s">
        <v>112</v>
      </c>
      <c r="F39" s="6" t="s">
        <v>112</v>
      </c>
      <c r="G39" s="15" t="s">
        <v>112</v>
      </c>
      <c r="H39" s="14" t="s">
        <v>112</v>
      </c>
      <c r="I39" s="14" t="s">
        <v>112</v>
      </c>
    </row>
    <row r="40" spans="1:14" s="153" customFormat="1" ht="12.75" hidden="1" x14ac:dyDescent="0.2">
      <c r="A40" s="152">
        <v>0</v>
      </c>
      <c r="B40" s="4" t="s">
        <v>54</v>
      </c>
      <c r="C40" s="44" t="s">
        <v>112</v>
      </c>
      <c r="D40" s="46">
        <v>126</v>
      </c>
      <c r="E40" s="3" t="s">
        <v>112</v>
      </c>
      <c r="F40" s="6" t="s">
        <v>112</v>
      </c>
      <c r="G40" s="15" t="s">
        <v>112</v>
      </c>
      <c r="H40" s="14" t="s">
        <v>112</v>
      </c>
      <c r="I40" s="14" t="s">
        <v>112</v>
      </c>
    </row>
    <row r="41" spans="1:14" s="152" customFormat="1" x14ac:dyDescent="0.2">
      <c r="A41" s="152">
        <v>1</v>
      </c>
      <c r="B41" s="98" t="s">
        <v>142</v>
      </c>
      <c r="C41" s="99" t="s">
        <v>112</v>
      </c>
      <c r="D41" s="99" t="s">
        <v>112</v>
      </c>
      <c r="E41" s="99" t="s">
        <v>112</v>
      </c>
      <c r="F41" s="100" t="s">
        <v>112</v>
      </c>
      <c r="G41" s="99">
        <v>714.89351999999963</v>
      </c>
      <c r="H41" s="99" t="s">
        <v>112</v>
      </c>
      <c r="I41" s="99">
        <v>5.1919144242030812</v>
      </c>
    </row>
    <row r="42" spans="1:14" hidden="1" x14ac:dyDescent="0.2">
      <c r="A42" s="10">
        <v>0</v>
      </c>
      <c r="B42" s="26" t="s">
        <v>184</v>
      </c>
      <c r="C42" s="27" t="s">
        <v>112</v>
      </c>
      <c r="D42" s="27">
        <v>0.6</v>
      </c>
      <c r="E42" s="27" t="s">
        <v>112</v>
      </c>
      <c r="F42" s="71">
        <v>54.977999999999994</v>
      </c>
      <c r="G42" s="27">
        <v>32.986799999999995</v>
      </c>
      <c r="H42" s="27" t="s">
        <v>112</v>
      </c>
      <c r="I42" s="27">
        <v>0.23956664585280094</v>
      </c>
    </row>
    <row r="43" spans="1:14" hidden="1" x14ac:dyDescent="0.2">
      <c r="A43" s="10">
        <v>0</v>
      </c>
      <c r="B43" s="26" t="s">
        <v>185</v>
      </c>
      <c r="C43" s="27" t="s">
        <v>112</v>
      </c>
      <c r="D43" s="27">
        <v>4</v>
      </c>
      <c r="E43" s="27"/>
      <c r="F43" s="71">
        <v>15.606000000000002</v>
      </c>
      <c r="G43" s="27">
        <v>62.424000000000007</v>
      </c>
      <c r="H43" s="27" t="s">
        <v>112</v>
      </c>
      <c r="I43" s="27">
        <v>0.45335432053776814</v>
      </c>
    </row>
    <row r="44" spans="1:14" hidden="1" x14ac:dyDescent="0.2">
      <c r="A44" s="10">
        <v>0</v>
      </c>
      <c r="B44" s="26" t="s">
        <v>186</v>
      </c>
      <c r="C44" s="27" t="s">
        <v>112</v>
      </c>
      <c r="D44" s="27">
        <v>0.8</v>
      </c>
      <c r="E44" s="27"/>
      <c r="F44" s="71">
        <v>46.175400000000003</v>
      </c>
      <c r="G44" s="27">
        <v>36.940320000000007</v>
      </c>
      <c r="H44" s="27" t="s">
        <v>112</v>
      </c>
      <c r="I44" s="27">
        <v>0.2682790861535263</v>
      </c>
    </row>
    <row r="45" spans="1:14" hidden="1" x14ac:dyDescent="0.2">
      <c r="A45" s="10">
        <v>0</v>
      </c>
      <c r="B45" s="26" t="s">
        <v>187</v>
      </c>
      <c r="C45" s="27" t="s">
        <v>112</v>
      </c>
      <c r="D45" s="27">
        <v>0.6</v>
      </c>
      <c r="E45" s="27"/>
      <c r="F45" s="71">
        <v>15.606</v>
      </c>
      <c r="G45" s="27">
        <v>9.3635999999999999</v>
      </c>
      <c r="H45" s="27" t="s">
        <v>112</v>
      </c>
      <c r="I45" s="27">
        <v>6.800314808066521E-2</v>
      </c>
    </row>
    <row r="46" spans="1:14" hidden="1" x14ac:dyDescent="0.2">
      <c r="A46" s="10">
        <v>0</v>
      </c>
      <c r="B46" s="26" t="s">
        <v>188</v>
      </c>
      <c r="C46" s="27" t="s">
        <v>112</v>
      </c>
      <c r="D46" s="27">
        <v>0.45</v>
      </c>
      <c r="E46" s="27"/>
      <c r="F46" s="71">
        <v>225.828</v>
      </c>
      <c r="G46" s="27">
        <v>101.62260000000001</v>
      </c>
      <c r="H46" s="27" t="s">
        <v>112</v>
      </c>
      <c r="I46" s="27">
        <v>0.7380341659342784</v>
      </c>
    </row>
    <row r="47" spans="1:14" hidden="1" x14ac:dyDescent="0.2">
      <c r="A47" s="10">
        <v>0</v>
      </c>
      <c r="B47" s="26" t="s">
        <v>189</v>
      </c>
      <c r="C47" s="27" t="s">
        <v>112</v>
      </c>
      <c r="D47" s="27">
        <v>7</v>
      </c>
      <c r="E47" s="27"/>
      <c r="F47" s="71">
        <v>11.118</v>
      </c>
      <c r="G47" s="27">
        <v>77.826000000000008</v>
      </c>
      <c r="H47" s="27" t="s">
        <v>112</v>
      </c>
      <c r="I47" s="27">
        <v>0.5652113506050932</v>
      </c>
    </row>
    <row r="48" spans="1:14" hidden="1" x14ac:dyDescent="0.2">
      <c r="A48" s="10">
        <v>0</v>
      </c>
      <c r="B48" s="26" t="s">
        <v>190</v>
      </c>
      <c r="C48" s="27" t="s">
        <v>112</v>
      </c>
      <c r="D48" s="27">
        <v>1</v>
      </c>
      <c r="E48" s="27"/>
      <c r="F48" s="71">
        <v>139.09739999999999</v>
      </c>
      <c r="G48" s="27">
        <v>139.09739999999999</v>
      </c>
      <c r="H48" s="27" t="s">
        <v>112</v>
      </c>
      <c r="I48" s="27">
        <v>1.0101949132636507</v>
      </c>
    </row>
    <row r="49" spans="1:14" hidden="1" x14ac:dyDescent="0.2">
      <c r="A49" s="10">
        <v>0</v>
      </c>
      <c r="B49" s="26" t="s">
        <v>191</v>
      </c>
      <c r="C49" s="27" t="s">
        <v>112</v>
      </c>
      <c r="D49" s="27">
        <v>1</v>
      </c>
      <c r="E49" s="27"/>
      <c r="F49" s="72">
        <v>61.5672</v>
      </c>
      <c r="G49" s="27">
        <v>61.5672</v>
      </c>
      <c r="H49" s="27" t="s">
        <v>112</v>
      </c>
      <c r="I49" s="27">
        <v>0.44713181025587717</v>
      </c>
    </row>
    <row r="50" spans="1:14" hidden="1" x14ac:dyDescent="0.2">
      <c r="A50" s="10">
        <v>0</v>
      </c>
      <c r="B50" s="26" t="s">
        <v>149</v>
      </c>
      <c r="C50" s="27" t="s">
        <v>112</v>
      </c>
      <c r="D50" s="27">
        <v>1</v>
      </c>
      <c r="E50" s="27"/>
      <c r="F50" s="71">
        <v>46.716000000000001</v>
      </c>
      <c r="G50" s="27">
        <v>46.716000000000001</v>
      </c>
      <c r="H50" s="27" t="s">
        <v>112</v>
      </c>
      <c r="I50" s="27">
        <v>0.33927496536976764</v>
      </c>
    </row>
    <row r="51" spans="1:14" hidden="1" x14ac:dyDescent="0.2">
      <c r="A51" s="10">
        <v>0</v>
      </c>
      <c r="B51" s="26" t="s">
        <v>192</v>
      </c>
      <c r="C51" s="27" t="s">
        <v>112</v>
      </c>
      <c r="D51" s="27">
        <v>2</v>
      </c>
      <c r="E51" s="27"/>
      <c r="F51" s="71">
        <v>8.7210000000000001</v>
      </c>
      <c r="G51" s="27">
        <v>17.442</v>
      </c>
      <c r="H51" s="27" t="s">
        <v>112</v>
      </c>
      <c r="I51" s="27">
        <v>0.12667253073849402</v>
      </c>
      <c r="L51" s="63"/>
    </row>
    <row r="52" spans="1:14" hidden="1" x14ac:dyDescent="0.2">
      <c r="A52" s="10">
        <v>0</v>
      </c>
      <c r="B52" s="26" t="s">
        <v>193</v>
      </c>
      <c r="C52" s="27" t="s">
        <v>112</v>
      </c>
      <c r="D52" s="27">
        <v>5</v>
      </c>
      <c r="E52" s="27"/>
      <c r="F52" s="71">
        <v>20.0838</v>
      </c>
      <c r="G52" s="27">
        <v>100.419</v>
      </c>
      <c r="H52" s="27" t="s">
        <v>112</v>
      </c>
      <c r="I52" s="27">
        <v>0.72929302053828859</v>
      </c>
      <c r="L52" s="152"/>
    </row>
    <row r="53" spans="1:14" hidden="1" x14ac:dyDescent="0.2">
      <c r="A53" s="10">
        <v>0</v>
      </c>
      <c r="B53" s="26" t="s">
        <v>194</v>
      </c>
      <c r="C53" s="27" t="s">
        <v>112</v>
      </c>
      <c r="D53" s="27">
        <v>1.4000000000000001</v>
      </c>
      <c r="E53" s="27"/>
      <c r="F53" s="71">
        <v>20.349</v>
      </c>
      <c r="G53" s="27">
        <v>28.488600000000002</v>
      </c>
      <c r="H53" s="27" t="s">
        <v>112</v>
      </c>
      <c r="I53" s="27">
        <v>0.20689846687287358</v>
      </c>
      <c r="L53" s="152"/>
    </row>
    <row r="54" spans="1:14" s="176" customFormat="1" x14ac:dyDescent="0.2">
      <c r="A54" s="10">
        <v>1</v>
      </c>
      <c r="B54" s="26" t="s">
        <v>195</v>
      </c>
      <c r="C54" s="27" t="s">
        <v>112</v>
      </c>
      <c r="D54" s="27">
        <v>3500</v>
      </c>
      <c r="E54" s="27"/>
      <c r="F54" s="71">
        <v>0.06</v>
      </c>
      <c r="G54" s="27">
        <v>210</v>
      </c>
      <c r="H54" s="27" t="s">
        <v>112</v>
      </c>
      <c r="I54" s="27">
        <v>1.5251250690909153</v>
      </c>
      <c r="L54" s="225">
        <f>SUM(G55:G74)</f>
        <v>5708.9490369865271</v>
      </c>
      <c r="N54" s="10" t="e">
        <v>#VALUE!</v>
      </c>
    </row>
    <row r="55" spans="1:14" x14ac:dyDescent="0.2">
      <c r="A55" s="176">
        <v>1</v>
      </c>
      <c r="B55" s="88" t="s">
        <v>152</v>
      </c>
      <c r="C55" s="167" t="s">
        <v>112</v>
      </c>
      <c r="D55" s="247" t="s">
        <v>112</v>
      </c>
      <c r="E55" s="168" t="s">
        <v>112</v>
      </c>
      <c r="F55" s="169" t="s">
        <v>112</v>
      </c>
      <c r="G55" s="91" t="s">
        <v>112</v>
      </c>
      <c r="H55" s="91">
        <v>5708.9490369865271</v>
      </c>
      <c r="I55" s="95" t="s">
        <v>112</v>
      </c>
    </row>
    <row r="56" spans="1:14" x14ac:dyDescent="0.2">
      <c r="A56" s="10">
        <v>1</v>
      </c>
      <c r="B56" s="11" t="s">
        <v>153</v>
      </c>
      <c r="C56" s="75" t="s">
        <v>112</v>
      </c>
      <c r="D56" s="29">
        <v>1.6</v>
      </c>
      <c r="E56" s="9" t="s">
        <v>112</v>
      </c>
      <c r="F56" s="28">
        <v>45</v>
      </c>
      <c r="G56" s="27">
        <v>72</v>
      </c>
      <c r="H56" s="9" t="s">
        <v>112</v>
      </c>
      <c r="I56" s="24">
        <v>0.52290002368831379</v>
      </c>
    </row>
    <row r="57" spans="1:14" ht="12.75" x14ac:dyDescent="0.2">
      <c r="A57" s="10">
        <v>1</v>
      </c>
      <c r="B57" s="11" t="s">
        <v>154</v>
      </c>
      <c r="C57" s="75" t="s">
        <v>112</v>
      </c>
      <c r="D57" s="29">
        <v>3569</v>
      </c>
      <c r="E57" s="9" t="s">
        <v>112</v>
      </c>
      <c r="F57" s="154">
        <v>0.2</v>
      </c>
      <c r="G57" s="27">
        <v>713.80000000000007</v>
      </c>
      <c r="H57" s="9" t="s">
        <v>112</v>
      </c>
      <c r="I57" s="24">
        <v>5.1839727348433122</v>
      </c>
      <c r="L57"/>
    </row>
    <row r="58" spans="1:14" ht="12.75" x14ac:dyDescent="0.2">
      <c r="A58" s="10">
        <v>1</v>
      </c>
      <c r="B58" s="11" t="s">
        <v>155</v>
      </c>
      <c r="C58" s="75" t="s">
        <v>112</v>
      </c>
      <c r="D58" s="29">
        <v>800000</v>
      </c>
      <c r="E58" s="9" t="s">
        <v>112</v>
      </c>
      <c r="F58" s="28">
        <v>2.5000000000000001E-4</v>
      </c>
      <c r="G58" s="27">
        <v>200</v>
      </c>
      <c r="H58" s="9" t="s">
        <v>112</v>
      </c>
      <c r="I58" s="24">
        <v>1.4525000658008718</v>
      </c>
      <c r="L58"/>
    </row>
    <row r="59" spans="1:14" ht="12.75" x14ac:dyDescent="0.2">
      <c r="A59" s="10">
        <v>1</v>
      </c>
      <c r="B59" s="11" t="s">
        <v>156</v>
      </c>
      <c r="C59" s="75" t="s">
        <v>112</v>
      </c>
      <c r="D59" s="7">
        <v>35000</v>
      </c>
      <c r="E59" s="9" t="s">
        <v>112</v>
      </c>
      <c r="F59" s="28">
        <v>0.05</v>
      </c>
      <c r="G59" s="7">
        <v>1750</v>
      </c>
      <c r="H59" s="9" t="s">
        <v>112</v>
      </c>
      <c r="I59" s="24">
        <v>12.709375575757628</v>
      </c>
      <c r="L59"/>
    </row>
    <row r="60" spans="1:14" customFormat="1" ht="12.75" x14ac:dyDescent="0.2">
      <c r="A60" s="10">
        <v>1</v>
      </c>
      <c r="B60" s="4" t="s">
        <v>157</v>
      </c>
      <c r="C60" s="44" t="s">
        <v>112</v>
      </c>
      <c r="D60" s="1">
        <v>468</v>
      </c>
      <c r="E60" s="3" t="s">
        <v>112</v>
      </c>
      <c r="F60" s="3">
        <v>4.6262068965517242</v>
      </c>
      <c r="G60" s="1">
        <v>2165.0648275862068</v>
      </c>
      <c r="H60" s="3" t="s">
        <v>112</v>
      </c>
      <c r="I60" s="14">
        <v>15.723784022660592</v>
      </c>
    </row>
    <row r="61" spans="1:14" customFormat="1" ht="12.75" hidden="1" x14ac:dyDescent="0.2">
      <c r="A61" s="10">
        <v>0</v>
      </c>
      <c r="B61" s="4">
        <v>0</v>
      </c>
      <c r="C61" s="44" t="s">
        <v>112</v>
      </c>
      <c r="D61" s="1" t="s">
        <v>112</v>
      </c>
      <c r="E61" s="3" t="s">
        <v>112</v>
      </c>
      <c r="F61" s="3" t="s">
        <v>112</v>
      </c>
      <c r="G61" s="1" t="s">
        <v>112</v>
      </c>
      <c r="H61" s="3" t="s">
        <v>112</v>
      </c>
      <c r="I61" s="14" t="s">
        <v>112</v>
      </c>
    </row>
    <row r="62" spans="1:14" customFormat="1" ht="12.75" hidden="1" x14ac:dyDescent="0.2">
      <c r="A62" s="10">
        <v>0</v>
      </c>
      <c r="B62" s="4">
        <v>0</v>
      </c>
      <c r="C62" s="44" t="s">
        <v>112</v>
      </c>
      <c r="D62" s="1" t="s">
        <v>112</v>
      </c>
      <c r="E62" s="3" t="s">
        <v>112</v>
      </c>
      <c r="F62" s="3" t="s">
        <v>112</v>
      </c>
      <c r="G62" s="1" t="s">
        <v>112</v>
      </c>
      <c r="H62" s="3" t="s">
        <v>112</v>
      </c>
      <c r="I62" s="14" t="s">
        <v>112</v>
      </c>
    </row>
    <row r="63" spans="1:14" customFormat="1" ht="12.75" hidden="1" x14ac:dyDescent="0.2">
      <c r="A63" s="10">
        <v>0</v>
      </c>
      <c r="B63" s="4">
        <v>0</v>
      </c>
      <c r="C63" s="44" t="s">
        <v>112</v>
      </c>
      <c r="D63" s="1" t="s">
        <v>112</v>
      </c>
      <c r="E63" s="3" t="s">
        <v>112</v>
      </c>
      <c r="F63" s="3" t="s">
        <v>112</v>
      </c>
      <c r="G63" s="1" t="s">
        <v>112</v>
      </c>
      <c r="H63" s="3" t="s">
        <v>112</v>
      </c>
      <c r="I63" s="14" t="s">
        <v>112</v>
      </c>
    </row>
    <row r="64" spans="1:14" customFormat="1" ht="12.75" hidden="1" x14ac:dyDescent="0.2">
      <c r="A64" s="10">
        <v>0</v>
      </c>
      <c r="B64" s="4">
        <v>0</v>
      </c>
      <c r="C64" s="44" t="s">
        <v>112</v>
      </c>
      <c r="D64" s="1" t="s">
        <v>112</v>
      </c>
      <c r="E64" s="3" t="s">
        <v>112</v>
      </c>
      <c r="F64" s="3" t="s">
        <v>112</v>
      </c>
      <c r="G64" s="1" t="s">
        <v>112</v>
      </c>
      <c r="H64" s="3" t="s">
        <v>112</v>
      </c>
      <c r="I64" s="14" t="s">
        <v>112</v>
      </c>
    </row>
    <row r="65" spans="1:14" customFormat="1" ht="12.75" hidden="1" x14ac:dyDescent="0.2">
      <c r="A65" s="10">
        <v>0</v>
      </c>
      <c r="B65" s="4">
        <v>0</v>
      </c>
      <c r="C65" s="44" t="s">
        <v>112</v>
      </c>
      <c r="D65" s="1" t="s">
        <v>112</v>
      </c>
      <c r="E65" s="3" t="s">
        <v>112</v>
      </c>
      <c r="F65" s="3" t="s">
        <v>112</v>
      </c>
      <c r="G65" s="1" t="s">
        <v>112</v>
      </c>
      <c r="H65" s="3" t="s">
        <v>112</v>
      </c>
      <c r="I65" s="14" t="s">
        <v>112</v>
      </c>
    </row>
    <row r="66" spans="1:14" customFormat="1" ht="12.75" hidden="1" x14ac:dyDescent="0.2">
      <c r="A66" s="10">
        <v>0</v>
      </c>
      <c r="B66" s="4">
        <v>0</v>
      </c>
      <c r="C66" s="44" t="s">
        <v>112</v>
      </c>
      <c r="D66" s="1" t="s">
        <v>112</v>
      </c>
      <c r="E66" s="3" t="s">
        <v>112</v>
      </c>
      <c r="F66" s="3" t="s">
        <v>112</v>
      </c>
      <c r="G66" s="1" t="s">
        <v>112</v>
      </c>
      <c r="H66" s="3" t="s">
        <v>112</v>
      </c>
      <c r="I66" s="14" t="s">
        <v>112</v>
      </c>
    </row>
    <row r="67" spans="1:14" customFormat="1" ht="12.75" hidden="1" x14ac:dyDescent="0.2">
      <c r="A67" s="10">
        <v>0</v>
      </c>
      <c r="B67" s="4">
        <v>0</v>
      </c>
      <c r="C67" s="44" t="s">
        <v>112</v>
      </c>
      <c r="D67" s="1" t="s">
        <v>112</v>
      </c>
      <c r="E67" s="3" t="s">
        <v>112</v>
      </c>
      <c r="F67" s="3" t="s">
        <v>112</v>
      </c>
      <c r="G67" s="1" t="s">
        <v>112</v>
      </c>
      <c r="H67" s="3" t="s">
        <v>112</v>
      </c>
      <c r="I67" s="14" t="s">
        <v>112</v>
      </c>
    </row>
    <row r="68" spans="1:14" customFormat="1" ht="12.75" hidden="1" x14ac:dyDescent="0.2">
      <c r="A68" s="10">
        <v>0</v>
      </c>
      <c r="B68" s="4">
        <v>0</v>
      </c>
      <c r="C68" s="44" t="s">
        <v>112</v>
      </c>
      <c r="D68" s="1" t="s">
        <v>112</v>
      </c>
      <c r="E68" s="3" t="s">
        <v>112</v>
      </c>
      <c r="F68" s="3" t="s">
        <v>112</v>
      </c>
      <c r="G68" s="1" t="s">
        <v>112</v>
      </c>
      <c r="H68" s="3" t="s">
        <v>112</v>
      </c>
      <c r="I68" s="14" t="s">
        <v>112</v>
      </c>
    </row>
    <row r="69" spans="1:14" customFormat="1" ht="12.75" hidden="1" x14ac:dyDescent="0.2">
      <c r="A69" s="10">
        <v>0</v>
      </c>
      <c r="B69" s="4">
        <v>0</v>
      </c>
      <c r="C69" s="44" t="s">
        <v>112</v>
      </c>
      <c r="D69" s="1" t="s">
        <v>112</v>
      </c>
      <c r="E69" s="3" t="s">
        <v>112</v>
      </c>
      <c r="F69" s="3" t="s">
        <v>112</v>
      </c>
      <c r="G69" s="1" t="s">
        <v>112</v>
      </c>
      <c r="H69" s="3" t="s">
        <v>112</v>
      </c>
      <c r="I69" s="14" t="s">
        <v>112</v>
      </c>
    </row>
    <row r="70" spans="1:14" customFormat="1" ht="12.75" hidden="1" x14ac:dyDescent="0.2">
      <c r="A70" s="10">
        <v>0</v>
      </c>
      <c r="B70" s="4">
        <v>0</v>
      </c>
      <c r="C70" s="44" t="s">
        <v>112</v>
      </c>
      <c r="D70" s="1" t="s">
        <v>112</v>
      </c>
      <c r="E70" s="3" t="s">
        <v>112</v>
      </c>
      <c r="F70" s="3" t="s">
        <v>112</v>
      </c>
      <c r="G70" s="1" t="s">
        <v>112</v>
      </c>
      <c r="H70" s="3" t="s">
        <v>112</v>
      </c>
      <c r="I70" s="14" t="s">
        <v>112</v>
      </c>
    </row>
    <row r="71" spans="1:14" customFormat="1" ht="12.75" hidden="1" x14ac:dyDescent="0.2">
      <c r="A71" s="10">
        <v>0</v>
      </c>
      <c r="B71" s="4">
        <v>0</v>
      </c>
      <c r="C71" s="44" t="s">
        <v>112</v>
      </c>
      <c r="D71" s="1" t="s">
        <v>112</v>
      </c>
      <c r="E71" s="3" t="s">
        <v>112</v>
      </c>
      <c r="F71" s="3" t="s">
        <v>112</v>
      </c>
      <c r="G71" s="1" t="s">
        <v>112</v>
      </c>
      <c r="H71" s="3" t="s">
        <v>112</v>
      </c>
      <c r="I71" s="14" t="s">
        <v>112</v>
      </c>
    </row>
    <row r="72" spans="1:14" customFormat="1" ht="12.75" hidden="1" x14ac:dyDescent="0.2">
      <c r="A72" s="10">
        <v>0</v>
      </c>
      <c r="B72" s="4">
        <v>0</v>
      </c>
      <c r="C72" s="44" t="s">
        <v>112</v>
      </c>
      <c r="D72" s="1" t="s">
        <v>112</v>
      </c>
      <c r="E72" s="3" t="s">
        <v>112</v>
      </c>
      <c r="F72" s="3" t="s">
        <v>112</v>
      </c>
      <c r="G72" s="1" t="s">
        <v>112</v>
      </c>
      <c r="H72" s="3" t="s">
        <v>112</v>
      </c>
      <c r="I72" s="1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771.6</v>
      </c>
      <c r="H73" s="24" t="s">
        <v>112</v>
      </c>
      <c r="I73" s="24">
        <v>5.6037452538597634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36.484209400319997</v>
      </c>
      <c r="H74" s="27" t="s">
        <v>112</v>
      </c>
      <c r="I74" s="27">
        <v>0.26496658277328788</v>
      </c>
    </row>
    <row r="75" spans="1:14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1527.814464</v>
      </c>
      <c r="I75" s="91" t="s">
        <v>112</v>
      </c>
      <c r="L75" s="63">
        <f>SUM(G76:G81)</f>
        <v>1527.814464</v>
      </c>
      <c r="N75" s="10">
        <v>100.62267604520667</v>
      </c>
    </row>
    <row r="76" spans="1:14" x14ac:dyDescent="0.2">
      <c r="A76" s="10">
        <v>1</v>
      </c>
      <c r="B76" s="26" t="s">
        <v>196</v>
      </c>
      <c r="C76" s="24" t="s">
        <v>112</v>
      </c>
      <c r="D76" s="27">
        <v>117</v>
      </c>
      <c r="E76" s="27" t="s">
        <v>112</v>
      </c>
      <c r="F76" s="71" t="s">
        <v>112</v>
      </c>
      <c r="G76" s="27">
        <v>975</v>
      </c>
      <c r="H76" s="27" t="s">
        <v>112</v>
      </c>
      <c r="I76" s="27">
        <v>7.0809378207792495</v>
      </c>
    </row>
    <row r="77" spans="1:14" x14ac:dyDescent="0.2">
      <c r="A77" s="10">
        <v>1</v>
      </c>
      <c r="B77" s="26" t="s">
        <v>161</v>
      </c>
      <c r="C77" s="24" t="s">
        <v>112</v>
      </c>
      <c r="D77" s="27">
        <v>0.8</v>
      </c>
      <c r="E77" s="27"/>
      <c r="F77" s="71" t="s">
        <v>112</v>
      </c>
      <c r="G77" s="27">
        <v>552.81446400000004</v>
      </c>
      <c r="H77" s="27" t="s">
        <v>112</v>
      </c>
      <c r="I77" s="27">
        <v>4.0148152266783681</v>
      </c>
    </row>
    <row r="78" spans="1:14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70" t="s">
        <v>112</v>
      </c>
      <c r="G78" s="27" t="s">
        <v>112</v>
      </c>
      <c r="H78" s="27" t="s">
        <v>112</v>
      </c>
      <c r="I78" s="27" t="s">
        <v>112</v>
      </c>
    </row>
    <row r="79" spans="1:14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70" t="s">
        <v>112</v>
      </c>
      <c r="G79" s="27" t="s">
        <v>112</v>
      </c>
      <c r="H79" s="27" t="s">
        <v>112</v>
      </c>
      <c r="I79" s="27" t="s">
        <v>112</v>
      </c>
    </row>
    <row r="80" spans="1:14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70" t="s">
        <v>112</v>
      </c>
      <c r="G80" s="27" t="s">
        <v>112</v>
      </c>
      <c r="H80" s="27" t="s">
        <v>112</v>
      </c>
      <c r="I80" s="27" t="s">
        <v>112</v>
      </c>
    </row>
    <row r="81" spans="1:14" customFormat="1" ht="12.75" hidden="1" x14ac:dyDescent="0.2">
      <c r="A81" s="10">
        <v>0</v>
      </c>
      <c r="B81" s="4">
        <v>0</v>
      </c>
      <c r="C81" s="3" t="s">
        <v>112</v>
      </c>
      <c r="D81" s="16" t="s">
        <v>112</v>
      </c>
      <c r="E81" s="48" t="s">
        <v>112</v>
      </c>
      <c r="F81" s="44" t="s">
        <v>112</v>
      </c>
      <c r="G81" s="49" t="s">
        <v>112</v>
      </c>
      <c r="H81" s="3" t="s">
        <v>112</v>
      </c>
      <c r="I81" s="1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2765.8729486004977</v>
      </c>
      <c r="I82" s="91" t="s">
        <v>112</v>
      </c>
      <c r="L82" s="63">
        <f>SUM(G83:G84)</f>
        <v>2765.8729486004977</v>
      </c>
      <c r="N82" s="10">
        <v>101.08874427573826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83.591024005025872</v>
      </c>
      <c r="E83" s="27"/>
      <c r="F83" s="71">
        <v>19.47865249778874</v>
      </c>
      <c r="G83" s="27">
        <v>1628.2405085282157</v>
      </c>
      <c r="H83" s="27" t="s">
        <v>112</v>
      </c>
      <c r="I83" s="27">
        <v>11.82509722888439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189.08379620642012</v>
      </c>
      <c r="E84" s="27"/>
      <c r="F84" s="71">
        <v>6.0165517241379316</v>
      </c>
      <c r="G84" s="27">
        <v>1137.6324400722822</v>
      </c>
      <c r="H84" s="27" t="s">
        <v>112</v>
      </c>
      <c r="I84" s="27">
        <v>8.2620559703109802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989.99079802506299</v>
      </c>
      <c r="I85" s="91" t="s">
        <v>112</v>
      </c>
      <c r="L85" s="63">
        <f>SUM(G86:G91)</f>
        <v>989.99079802506299</v>
      </c>
      <c r="N85" s="10">
        <v>102.40008659182742</v>
      </c>
    </row>
    <row r="86" spans="1:14" customFormat="1" ht="12.75" hidden="1" x14ac:dyDescent="0.2">
      <c r="A86" s="10">
        <v>0</v>
      </c>
      <c r="B86" s="5" t="s">
        <v>166</v>
      </c>
      <c r="C86" s="3" t="s">
        <v>112</v>
      </c>
      <c r="D86" s="47" t="s">
        <v>112</v>
      </c>
      <c r="E86" s="48" t="s">
        <v>112</v>
      </c>
      <c r="F86" s="50" t="s">
        <v>112</v>
      </c>
      <c r="G86" s="2" t="s">
        <v>112</v>
      </c>
      <c r="H86" s="3" t="s">
        <v>112</v>
      </c>
      <c r="I86" s="1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391.43213893656184</v>
      </c>
      <c r="H87" s="27" t="s">
        <v>112</v>
      </c>
      <c r="I87" s="27">
        <v>2.84277603780966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421.84510903427133</v>
      </c>
      <c r="H88" s="27" t="s">
        <v>112</v>
      </c>
      <c r="I88" s="27">
        <v>3.063650243150275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176.71355005422987</v>
      </c>
      <c r="H89" s="27" t="s">
        <v>112</v>
      </c>
      <c r="I89" s="27">
        <v>1.2833822154083727</v>
      </c>
    </row>
    <row r="90" spans="1:14" customFormat="1" ht="12.75" hidden="1" x14ac:dyDescent="0.2">
      <c r="A90" s="10">
        <v>0</v>
      </c>
      <c r="B90" s="4">
        <v>0</v>
      </c>
      <c r="C90" s="3" t="s">
        <v>112</v>
      </c>
      <c r="D90" s="3" t="s">
        <v>112</v>
      </c>
      <c r="E90" s="48" t="s">
        <v>112</v>
      </c>
      <c r="F90" s="44" t="s">
        <v>112</v>
      </c>
      <c r="G90" s="15" t="s">
        <v>112</v>
      </c>
      <c r="H90" s="16" t="s">
        <v>112</v>
      </c>
      <c r="I90" s="14" t="s">
        <v>112</v>
      </c>
    </row>
    <row r="91" spans="1:14" customFormat="1" ht="12.75" hidden="1" x14ac:dyDescent="0.2">
      <c r="A91" s="10">
        <v>0</v>
      </c>
      <c r="B91" s="5" t="s">
        <v>170</v>
      </c>
      <c r="C91" s="3" t="s">
        <v>112</v>
      </c>
      <c r="D91" s="51" t="s">
        <v>112</v>
      </c>
      <c r="E91" s="48" t="s">
        <v>112</v>
      </c>
      <c r="F91" s="44" t="s">
        <v>112</v>
      </c>
      <c r="G91" s="52" t="s">
        <v>112</v>
      </c>
      <c r="H91" s="3" t="s">
        <v>112</v>
      </c>
      <c r="I91" s="1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498.63562706307101</v>
      </c>
      <c r="H92" s="27" t="s">
        <v>112</v>
      </c>
      <c r="I92" s="27">
        <v>3.6213414055988475</v>
      </c>
      <c r="L92" s="63">
        <f>+G92</f>
        <v>498.63562706307101</v>
      </c>
    </row>
    <row r="93" spans="1:14" customFormat="1" ht="12.75" hidden="1" x14ac:dyDescent="0.2">
      <c r="A93" s="10">
        <v>0</v>
      </c>
      <c r="B93" s="3">
        <v>0</v>
      </c>
      <c r="C93" s="3" t="s">
        <v>112</v>
      </c>
      <c r="D93" s="3" t="s">
        <v>112</v>
      </c>
      <c r="E93" s="48" t="s">
        <v>112</v>
      </c>
      <c r="F93" s="44" t="s">
        <v>112</v>
      </c>
      <c r="G93" s="15" t="s">
        <v>112</v>
      </c>
      <c r="H93" s="14" t="s">
        <v>112</v>
      </c>
      <c r="I93" s="1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13769.362543176552</v>
      </c>
      <c r="H94" s="38" t="s">
        <v>112</v>
      </c>
      <c r="I94" s="38">
        <v>100</v>
      </c>
      <c r="K94" s="63"/>
      <c r="L94" s="63">
        <f>SUM(L31:L92)</f>
        <v>13769.362543176552</v>
      </c>
    </row>
    <row r="95" spans="1:14" customFormat="1" ht="12.75" hidden="1" x14ac:dyDescent="0.2">
      <c r="A95" s="10">
        <v>0</v>
      </c>
      <c r="B95" s="5" t="s">
        <v>49</v>
      </c>
      <c r="C95" s="3" t="s">
        <v>112</v>
      </c>
      <c r="D95" s="3" t="s">
        <v>112</v>
      </c>
      <c r="E95" s="48" t="s">
        <v>112</v>
      </c>
      <c r="F95" s="44" t="s">
        <v>112</v>
      </c>
      <c r="G95" s="15" t="s">
        <v>112</v>
      </c>
      <c r="H95" s="14" t="s">
        <v>112</v>
      </c>
      <c r="I95" s="3" t="s">
        <v>112</v>
      </c>
    </row>
    <row r="96" spans="1:14" customFormat="1" ht="12.75" hidden="1" x14ac:dyDescent="0.2">
      <c r="A96" s="10">
        <v>0</v>
      </c>
      <c r="B96" s="47">
        <v>0</v>
      </c>
      <c r="C96" s="3" t="s">
        <v>112</v>
      </c>
      <c r="D96" s="47" t="s">
        <v>112</v>
      </c>
      <c r="E96" s="48" t="s">
        <v>112</v>
      </c>
      <c r="F96" s="48" t="s">
        <v>112</v>
      </c>
      <c r="G96" s="53" t="s">
        <v>112</v>
      </c>
      <c r="H96" s="14" t="s">
        <v>112</v>
      </c>
      <c r="I96" s="3" t="s">
        <v>112</v>
      </c>
    </row>
    <row r="97" spans="1:12" customFormat="1" ht="12.75" hidden="1" x14ac:dyDescent="0.2">
      <c r="A97" s="10">
        <v>0</v>
      </c>
      <c r="B97" s="47">
        <v>0</v>
      </c>
      <c r="C97" s="3" t="s">
        <v>112</v>
      </c>
      <c r="D97" s="47" t="s">
        <v>112</v>
      </c>
      <c r="E97" s="48" t="s">
        <v>112</v>
      </c>
      <c r="F97" s="48" t="s">
        <v>112</v>
      </c>
      <c r="G97" s="53" t="s">
        <v>112</v>
      </c>
      <c r="H97" s="3" t="s">
        <v>112</v>
      </c>
      <c r="I97" s="3" t="s">
        <v>112</v>
      </c>
    </row>
    <row r="98" spans="1:12" customFormat="1" ht="12.75" hidden="1" x14ac:dyDescent="0.2">
      <c r="A98" s="10">
        <v>0</v>
      </c>
      <c r="B98" s="47">
        <v>0</v>
      </c>
      <c r="C98" s="3" t="s">
        <v>112</v>
      </c>
      <c r="D98" s="47" t="s">
        <v>112</v>
      </c>
      <c r="E98" s="48" t="s">
        <v>112</v>
      </c>
      <c r="F98" s="48" t="s">
        <v>112</v>
      </c>
      <c r="G98" s="53" t="s">
        <v>112</v>
      </c>
      <c r="H98" s="3" t="s">
        <v>112</v>
      </c>
      <c r="I98" s="3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13769.362543176552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0.39341035837647292</v>
      </c>
      <c r="G100" s="35" t="s">
        <v>112</v>
      </c>
      <c r="H100" s="59" t="s">
        <v>112</v>
      </c>
      <c r="I100" s="59" t="s">
        <v>112</v>
      </c>
    </row>
    <row r="101" spans="1:12" customFormat="1" ht="12.75" hidden="1" x14ac:dyDescent="0.2">
      <c r="A101" s="10">
        <v>0</v>
      </c>
      <c r="B101" s="5">
        <v>0</v>
      </c>
      <c r="C101" s="3" t="s">
        <v>112</v>
      </c>
      <c r="D101" s="16" t="s">
        <v>112</v>
      </c>
      <c r="E101" s="16" t="s">
        <v>112</v>
      </c>
      <c r="F101" s="15" t="s">
        <v>112</v>
      </c>
      <c r="G101" s="20" t="s">
        <v>112</v>
      </c>
      <c r="H101" s="3" t="s">
        <v>112</v>
      </c>
      <c r="I101" s="3" t="s">
        <v>112</v>
      </c>
    </row>
    <row r="102" spans="1:12" customFormat="1" ht="12.75" hidden="1" x14ac:dyDescent="0.2">
      <c r="A102" s="10">
        <v>0</v>
      </c>
      <c r="B102" s="5">
        <v>0</v>
      </c>
      <c r="C102" s="54" t="s">
        <v>112</v>
      </c>
      <c r="D102" s="21" t="s">
        <v>112</v>
      </c>
      <c r="E102" s="21" t="s">
        <v>112</v>
      </c>
      <c r="F102" s="21" t="s">
        <v>112</v>
      </c>
      <c r="G102" s="22" t="s">
        <v>112</v>
      </c>
      <c r="H102" s="3" t="s">
        <v>112</v>
      </c>
      <c r="I102" s="3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1628.2405085282157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customFormat="1" ht="12.75" x14ac:dyDescent="0.2">
      <c r="A107" s="10">
        <v>1</v>
      </c>
      <c r="B107" s="4" t="s">
        <v>176</v>
      </c>
      <c r="C107" s="3" t="s">
        <v>112</v>
      </c>
      <c r="D107" s="47">
        <v>1</v>
      </c>
      <c r="E107" s="48" t="s">
        <v>112</v>
      </c>
      <c r="F107" s="16">
        <v>170.99</v>
      </c>
      <c r="G107" s="16">
        <v>170.99</v>
      </c>
      <c r="H107" s="3" t="s">
        <v>112</v>
      </c>
      <c r="I107" s="3" t="s">
        <v>112</v>
      </c>
    </row>
    <row r="108" spans="1:12" customFormat="1" ht="12.75" x14ac:dyDescent="0.2">
      <c r="A108" s="10">
        <v>1</v>
      </c>
      <c r="B108" s="4" t="s">
        <v>177</v>
      </c>
      <c r="C108" s="3" t="s">
        <v>112</v>
      </c>
      <c r="D108" s="47">
        <v>1</v>
      </c>
      <c r="E108" s="48" t="s">
        <v>112</v>
      </c>
      <c r="F108" s="273">
        <v>0.57899999999999996</v>
      </c>
      <c r="G108" s="16">
        <v>99.003209999999996</v>
      </c>
      <c r="H108" s="14" t="s">
        <v>112</v>
      </c>
      <c r="I108" s="3" t="s">
        <v>112</v>
      </c>
    </row>
    <row r="109" spans="1:12" customFormat="1" ht="12.75" x14ac:dyDescent="0.2">
      <c r="A109" s="10">
        <v>1</v>
      </c>
      <c r="B109" s="4" t="s">
        <v>178</v>
      </c>
      <c r="C109" s="3" t="s">
        <v>112</v>
      </c>
      <c r="D109" s="47">
        <v>1</v>
      </c>
      <c r="E109" s="48" t="s">
        <v>112</v>
      </c>
      <c r="F109" s="16">
        <v>1032.6500000000001</v>
      </c>
      <c r="G109" s="16">
        <v>1032.6500000000001</v>
      </c>
      <c r="H109" s="14" t="s">
        <v>112</v>
      </c>
      <c r="I109" s="3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customFormat="1" ht="12.75" hidden="1" x14ac:dyDescent="0.2">
      <c r="A111" s="10">
        <v>0</v>
      </c>
      <c r="B111" s="55" t="s">
        <v>179</v>
      </c>
      <c r="C111" s="3" t="s">
        <v>112</v>
      </c>
      <c r="D111" s="47" t="s">
        <v>112</v>
      </c>
      <c r="E111" s="48" t="s">
        <v>112</v>
      </c>
      <c r="F111" s="51" t="s">
        <v>112</v>
      </c>
      <c r="G111" s="56" t="s">
        <v>112</v>
      </c>
      <c r="H111" s="14" t="s">
        <v>112</v>
      </c>
      <c r="I111" s="3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12412.328466492849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0.35463795618550997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10">
        <v>103.57987475640427</v>
      </c>
    </row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C3:I3 I55:I73 D74:I80 I81 D82:I85 I86 D87:I89 I90:I91 I93 D92:I92 D31:I54 D55:H72">
    <cfRule type="cellIs" dxfId="14" priority="1" stopIfTrue="1" operator="equal">
      <formula>0</formula>
    </cfRule>
  </conditionalFormatting>
  <pageMargins left="0.75" right="0.75" top="1" bottom="1" header="0" footer="0"/>
  <pageSetup paperSize="9" scale="86" orientation="portrait" r:id="rId1"/>
  <headerFooter alignWithMargins="0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topLeftCell="A16"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2" width="9.140625" style="10" hidden="1" customWidth="1"/>
    <col min="13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95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70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10000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11111.111111111111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10.288</v>
      </c>
      <c r="H18" s="73" t="s">
        <v>2</v>
      </c>
      <c r="I18" s="25" t="s">
        <v>112</v>
      </c>
    </row>
    <row r="19" spans="1:12" ht="12.75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  <c r="L19"/>
    </row>
    <row r="20" spans="1:12" customFormat="1" ht="12.75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ht="12.75" x14ac:dyDescent="0.2">
      <c r="A21" s="10">
        <v>1</v>
      </c>
      <c r="B21" s="24" t="s">
        <v>181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1100</v>
      </c>
      <c r="H21" s="24" t="s">
        <v>201</v>
      </c>
      <c r="I21" s="24" t="s">
        <v>112</v>
      </c>
      <c r="L21"/>
    </row>
    <row r="22" spans="1:12" customFormat="1" ht="12.75" hidden="1" x14ac:dyDescent="0.2">
      <c r="A22" s="10">
        <v>0</v>
      </c>
      <c r="B22" s="24" t="s">
        <v>112</v>
      </c>
      <c r="C22" s="15" t="s">
        <v>112</v>
      </c>
      <c r="D22" s="17" t="s">
        <v>112</v>
      </c>
      <c r="E22" s="14" t="s">
        <v>112</v>
      </c>
      <c r="F22" s="18" t="s">
        <v>112</v>
      </c>
      <c r="G22" s="15" t="s">
        <v>112</v>
      </c>
      <c r="H22" s="14" t="s">
        <v>112</v>
      </c>
      <c r="I22" s="14" t="s">
        <v>112</v>
      </c>
    </row>
    <row r="23" spans="1:12" customFormat="1" ht="12.75" hidden="1" x14ac:dyDescent="0.2">
      <c r="A23" s="10">
        <v>0</v>
      </c>
      <c r="B23" s="24" t="s">
        <v>112</v>
      </c>
      <c r="C23" s="15" t="s">
        <v>112</v>
      </c>
      <c r="D23" s="17" t="s">
        <v>112</v>
      </c>
      <c r="E23" s="14" t="s">
        <v>112</v>
      </c>
      <c r="F23" s="18" t="s">
        <v>112</v>
      </c>
      <c r="G23" s="15" t="s">
        <v>112</v>
      </c>
      <c r="H23" s="14" t="s">
        <v>112</v>
      </c>
      <c r="I23" s="14" t="s">
        <v>112</v>
      </c>
    </row>
    <row r="24" spans="1:12" customFormat="1" ht="14.25" hidden="1" x14ac:dyDescent="0.2">
      <c r="A24" s="10">
        <v>0</v>
      </c>
      <c r="B24" s="24" t="s">
        <v>112</v>
      </c>
      <c r="C24" s="15" t="s">
        <v>112</v>
      </c>
      <c r="D24" s="17" t="s">
        <v>112</v>
      </c>
      <c r="E24" s="19" t="s">
        <v>112</v>
      </c>
      <c r="F24" s="18" t="s">
        <v>112</v>
      </c>
      <c r="G24" s="15" t="s">
        <v>112</v>
      </c>
      <c r="H24" s="14" t="s">
        <v>112</v>
      </c>
      <c r="I24" s="14" t="s">
        <v>112</v>
      </c>
    </row>
    <row r="25" spans="1:12" customFormat="1" ht="12.75" hidden="1" x14ac:dyDescent="0.2">
      <c r="A25" s="10">
        <v>0</v>
      </c>
      <c r="B25" s="24" t="s">
        <v>112</v>
      </c>
      <c r="C25" s="15" t="s">
        <v>112</v>
      </c>
      <c r="D25" s="15" t="s">
        <v>112</v>
      </c>
      <c r="E25" s="14" t="s">
        <v>112</v>
      </c>
      <c r="F25" s="18" t="s">
        <v>112</v>
      </c>
      <c r="G25" s="15" t="s">
        <v>112</v>
      </c>
      <c r="H25" s="14" t="s">
        <v>112</v>
      </c>
      <c r="I25" s="14" t="s">
        <v>112</v>
      </c>
    </row>
    <row r="26" spans="1:12" customFormat="1" ht="12.75" hidden="1" x14ac:dyDescent="0.2">
      <c r="A26" s="10">
        <v>0</v>
      </c>
      <c r="B26" s="24" t="s">
        <v>112</v>
      </c>
      <c r="C26" s="15" t="s">
        <v>112</v>
      </c>
      <c r="D26" s="17" t="s">
        <v>112</v>
      </c>
      <c r="E26" s="14" t="s">
        <v>112</v>
      </c>
      <c r="F26" s="18" t="s">
        <v>112</v>
      </c>
      <c r="G26" s="15" t="s">
        <v>112</v>
      </c>
      <c r="H26" s="14" t="s">
        <v>112</v>
      </c>
      <c r="I26" s="14" t="s">
        <v>112</v>
      </c>
    </row>
    <row r="27" spans="1:12" customFormat="1" ht="12.75" hidden="1" x14ac:dyDescent="0.2">
      <c r="A27" s="10">
        <v>0</v>
      </c>
      <c r="B27" s="24" t="s">
        <v>112</v>
      </c>
      <c r="C27" s="15" t="s">
        <v>112</v>
      </c>
      <c r="D27" s="15" t="s">
        <v>112</v>
      </c>
      <c r="E27" s="14" t="s">
        <v>112</v>
      </c>
      <c r="F27" s="18" t="s">
        <v>112</v>
      </c>
      <c r="G27" s="15" t="s">
        <v>112</v>
      </c>
      <c r="H27" s="14" t="s">
        <v>112</v>
      </c>
      <c r="I27" s="1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112</v>
      </c>
      <c r="D29" s="147" t="s">
        <v>125</v>
      </c>
      <c r="E29" s="148"/>
      <c r="F29" s="148" t="s">
        <v>126</v>
      </c>
      <c r="G29" s="148" t="s">
        <v>127</v>
      </c>
      <c r="H29" s="148" t="s">
        <v>112</v>
      </c>
      <c r="I29" s="147" t="s">
        <v>128</v>
      </c>
    </row>
    <row r="30" spans="1:12" x14ac:dyDescent="0.2">
      <c r="A30" s="10">
        <v>1</v>
      </c>
      <c r="B30" s="149" t="s">
        <v>129</v>
      </c>
      <c r="C30" s="42" t="s">
        <v>112</v>
      </c>
      <c r="D30" s="150" t="s">
        <v>3</v>
      </c>
      <c r="E30" s="150"/>
      <c r="F30" s="150" t="s">
        <v>130</v>
      </c>
      <c r="G30" s="150" t="s">
        <v>108</v>
      </c>
      <c r="H30" s="150" t="s">
        <v>112</v>
      </c>
      <c r="I30" s="151" t="s">
        <v>131</v>
      </c>
    </row>
    <row r="31" spans="1:12" hidden="1" x14ac:dyDescent="0.2">
      <c r="A31" s="10">
        <v>0</v>
      </c>
      <c r="B31" s="90" t="s">
        <v>132</v>
      </c>
      <c r="C31" s="91" t="s">
        <v>112</v>
      </c>
      <c r="D31" s="91" t="s">
        <v>112</v>
      </c>
      <c r="E31" s="91"/>
      <c r="F31" s="91" t="s">
        <v>112</v>
      </c>
      <c r="G31" s="91" t="s">
        <v>112</v>
      </c>
      <c r="H31" s="91" t="s">
        <v>112</v>
      </c>
      <c r="I31" s="27" t="s">
        <v>112</v>
      </c>
      <c r="L31" s="63" t="str">
        <f>+H31</f>
        <v/>
      </c>
    </row>
    <row r="32" spans="1:12" customFormat="1" ht="12.75" hidden="1" x14ac:dyDescent="0.2">
      <c r="A32" s="10">
        <v>0</v>
      </c>
      <c r="B32" s="4" t="s">
        <v>202</v>
      </c>
      <c r="C32" s="44" t="s">
        <v>112</v>
      </c>
      <c r="D32" s="1" t="s">
        <v>112</v>
      </c>
      <c r="E32" s="3" t="s">
        <v>112</v>
      </c>
      <c r="F32" s="45" t="s">
        <v>112</v>
      </c>
      <c r="G32" s="14" t="s">
        <v>112</v>
      </c>
      <c r="H32" s="14" t="s">
        <v>112</v>
      </c>
      <c r="I32" s="14" t="s">
        <v>112</v>
      </c>
    </row>
    <row r="33" spans="1:13" s="176" customFormat="1" x14ac:dyDescent="0.2">
      <c r="A33" s="176">
        <v>1</v>
      </c>
      <c r="B33" s="43" t="s">
        <v>135</v>
      </c>
      <c r="C33" s="91" t="s">
        <v>112</v>
      </c>
      <c r="D33" s="91" t="s">
        <v>112</v>
      </c>
      <c r="E33" s="91"/>
      <c r="F33" s="93" t="s">
        <v>112</v>
      </c>
      <c r="G33" s="91" t="s">
        <v>112</v>
      </c>
      <c r="H33" s="91">
        <v>8796.695405626062</v>
      </c>
      <c r="I33" s="91" t="s">
        <v>112</v>
      </c>
      <c r="L33" s="63">
        <f>SUBTOTAL(9,G34:G49)</f>
        <v>8796.695405626062</v>
      </c>
    </row>
    <row r="34" spans="1:13" x14ac:dyDescent="0.2">
      <c r="A34" s="10">
        <v>1</v>
      </c>
      <c r="B34" s="26" t="s">
        <v>136</v>
      </c>
      <c r="C34" s="27" t="s">
        <v>112</v>
      </c>
      <c r="D34" s="27">
        <v>1100</v>
      </c>
      <c r="E34" s="27"/>
      <c r="F34" s="71">
        <v>6.65</v>
      </c>
      <c r="G34" s="27">
        <v>7315</v>
      </c>
      <c r="H34" s="27" t="s">
        <v>112</v>
      </c>
      <c r="I34" s="27">
        <v>24.468790713759482</v>
      </c>
      <c r="M34" s="245"/>
    </row>
    <row r="35" spans="1:13" x14ac:dyDescent="0.2">
      <c r="A35" s="10">
        <v>1</v>
      </c>
      <c r="B35" s="26" t="s">
        <v>139</v>
      </c>
      <c r="C35" s="27" t="s">
        <v>112</v>
      </c>
      <c r="D35" s="27">
        <v>4</v>
      </c>
      <c r="E35" s="27"/>
      <c r="F35" s="71">
        <v>5.76</v>
      </c>
      <c r="G35" s="27">
        <v>23.04</v>
      </c>
      <c r="H35" s="27" t="s">
        <v>112</v>
      </c>
      <c r="I35" s="27">
        <v>7.7069164462750292E-2</v>
      </c>
    </row>
    <row r="36" spans="1:13" x14ac:dyDescent="0.2">
      <c r="A36" s="10">
        <v>1</v>
      </c>
      <c r="B36" s="26" t="s">
        <v>203</v>
      </c>
      <c r="C36" s="27" t="s">
        <v>112</v>
      </c>
      <c r="D36" s="27">
        <v>2</v>
      </c>
      <c r="E36" s="27"/>
      <c r="F36" s="71">
        <v>10.752073732718895</v>
      </c>
      <c r="G36" s="27">
        <v>21.504147465437789</v>
      </c>
      <c r="H36" s="27" t="s">
        <v>112</v>
      </c>
      <c r="I36" s="27">
        <v>7.193171343945573E-2</v>
      </c>
    </row>
    <row r="37" spans="1:13" x14ac:dyDescent="0.2">
      <c r="A37" s="10">
        <v>1</v>
      </c>
      <c r="B37" s="26" t="s">
        <v>204</v>
      </c>
      <c r="C37" s="27" t="s">
        <v>112</v>
      </c>
      <c r="D37" s="27">
        <v>4</v>
      </c>
      <c r="E37" s="27"/>
      <c r="F37" s="71">
        <v>12.8</v>
      </c>
      <c r="G37" s="27">
        <v>51.2</v>
      </c>
      <c r="H37" s="27" t="s">
        <v>112</v>
      </c>
      <c r="I37" s="27">
        <v>0.1712648099172229</v>
      </c>
    </row>
    <row r="38" spans="1:13" x14ac:dyDescent="0.2">
      <c r="A38" s="10">
        <v>1</v>
      </c>
      <c r="B38" s="11" t="s">
        <v>141</v>
      </c>
      <c r="C38" s="75" t="s">
        <v>112</v>
      </c>
      <c r="D38" s="27">
        <v>1595.7264957264958</v>
      </c>
      <c r="E38" s="9" t="s">
        <v>112</v>
      </c>
      <c r="F38" s="28">
        <v>0.33085403124458662</v>
      </c>
      <c r="G38" s="27">
        <v>527.95254387490877</v>
      </c>
      <c r="H38" s="24" t="s">
        <v>112</v>
      </c>
      <c r="I38" s="24">
        <v>1.7660096107822369</v>
      </c>
    </row>
    <row r="39" spans="1:13" hidden="1" x14ac:dyDescent="0.2">
      <c r="A39" s="10">
        <v>0</v>
      </c>
      <c r="B39" s="11" t="s">
        <v>53</v>
      </c>
      <c r="C39" s="75" t="s">
        <v>112</v>
      </c>
      <c r="D39" s="27">
        <v>80</v>
      </c>
      <c r="E39" s="9" t="s">
        <v>112</v>
      </c>
      <c r="F39" s="28" t="s">
        <v>112</v>
      </c>
      <c r="G39" s="27" t="s">
        <v>112</v>
      </c>
      <c r="H39" s="24" t="s">
        <v>112</v>
      </c>
      <c r="I39" s="24" t="s">
        <v>112</v>
      </c>
    </row>
    <row r="40" spans="1:13" ht="12.75" hidden="1" x14ac:dyDescent="0.2">
      <c r="A40" s="10">
        <v>0</v>
      </c>
      <c r="B40" s="11" t="s">
        <v>12</v>
      </c>
      <c r="C40" s="75" t="s">
        <v>112</v>
      </c>
      <c r="D40" s="27">
        <v>200</v>
      </c>
      <c r="E40" s="9" t="s">
        <v>112</v>
      </c>
      <c r="F40" s="28" t="s">
        <v>112</v>
      </c>
      <c r="G40" s="27" t="s">
        <v>112</v>
      </c>
      <c r="H40" s="24" t="s">
        <v>112</v>
      </c>
      <c r="I40" s="24" t="s">
        <v>112</v>
      </c>
      <c r="L40"/>
    </row>
    <row r="41" spans="1:13" hidden="1" x14ac:dyDescent="0.2">
      <c r="A41" s="10">
        <v>0</v>
      </c>
      <c r="B41" s="26" t="s">
        <v>54</v>
      </c>
      <c r="C41" s="27" t="s">
        <v>112</v>
      </c>
      <c r="D41" s="27">
        <v>330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3" x14ac:dyDescent="0.2">
      <c r="A42" s="10">
        <v>1</v>
      </c>
      <c r="B42" s="26" t="s">
        <v>142</v>
      </c>
      <c r="C42" s="27" t="s">
        <v>112</v>
      </c>
      <c r="D42" s="27" t="s">
        <v>112</v>
      </c>
      <c r="E42" s="27" t="s">
        <v>112</v>
      </c>
      <c r="F42" s="27" t="s">
        <v>112</v>
      </c>
      <c r="G42" s="27">
        <v>283.71300000000065</v>
      </c>
      <c r="H42" s="27" t="s">
        <v>112</v>
      </c>
      <c r="I42" s="27">
        <v>0.9490244729696321</v>
      </c>
    </row>
    <row r="43" spans="1:13" hidden="1" x14ac:dyDescent="0.2">
      <c r="A43" s="10">
        <v>0</v>
      </c>
      <c r="B43" s="26" t="s">
        <v>205</v>
      </c>
      <c r="C43" s="27" t="s">
        <v>112</v>
      </c>
      <c r="D43" s="27">
        <v>1</v>
      </c>
      <c r="E43" s="27"/>
      <c r="F43" s="27">
        <v>40.392000000000003</v>
      </c>
      <c r="G43" s="27">
        <v>40.392000000000003</v>
      </c>
      <c r="H43" s="27" t="s">
        <v>112</v>
      </c>
      <c r="I43" s="27">
        <v>0.13511187894875912</v>
      </c>
    </row>
    <row r="44" spans="1:13" hidden="1" x14ac:dyDescent="0.2">
      <c r="A44" s="10">
        <v>0</v>
      </c>
      <c r="B44" s="26" t="s">
        <v>185</v>
      </c>
      <c r="C44" s="27" t="s">
        <v>112</v>
      </c>
      <c r="D44" s="27">
        <v>4</v>
      </c>
      <c r="E44" s="27"/>
      <c r="F44" s="71">
        <v>15.606000000000002</v>
      </c>
      <c r="G44" s="27">
        <v>62.424000000000007</v>
      </c>
      <c r="H44" s="27" t="s">
        <v>112</v>
      </c>
      <c r="I44" s="27">
        <v>0.2088092674662641</v>
      </c>
    </row>
    <row r="45" spans="1:13" hidden="1" x14ac:dyDescent="0.2">
      <c r="A45" s="10">
        <v>0</v>
      </c>
      <c r="B45" s="26" t="s">
        <v>191</v>
      </c>
      <c r="C45" s="27" t="s">
        <v>112</v>
      </c>
      <c r="D45" s="27">
        <v>1</v>
      </c>
      <c r="E45" s="27"/>
      <c r="F45" s="71">
        <v>61.5672</v>
      </c>
      <c r="G45" s="27">
        <v>61.5672</v>
      </c>
      <c r="H45" s="27" t="s">
        <v>112</v>
      </c>
      <c r="I45" s="27">
        <v>0.20594325791280557</v>
      </c>
    </row>
    <row r="46" spans="1:13" hidden="1" x14ac:dyDescent="0.2">
      <c r="A46" s="10">
        <v>0</v>
      </c>
      <c r="B46" s="26" t="s">
        <v>206</v>
      </c>
      <c r="C46" s="27" t="s">
        <v>112</v>
      </c>
      <c r="D46" s="27">
        <v>2.5</v>
      </c>
      <c r="E46" s="27"/>
      <c r="F46" s="71">
        <v>19.277999999999999</v>
      </c>
      <c r="G46" s="27">
        <v>48.194999999999993</v>
      </c>
      <c r="H46" s="27" t="s">
        <v>112</v>
      </c>
      <c r="I46" s="27">
        <v>0.1612130373820421</v>
      </c>
    </row>
    <row r="47" spans="1:13" hidden="1" x14ac:dyDescent="0.2">
      <c r="A47" s="10">
        <v>0</v>
      </c>
      <c r="B47" s="26" t="s">
        <v>149</v>
      </c>
      <c r="C47" s="27" t="s">
        <v>112</v>
      </c>
      <c r="D47" s="27">
        <v>1</v>
      </c>
      <c r="E47" s="27"/>
      <c r="F47" s="71">
        <v>46.716000000000001</v>
      </c>
      <c r="G47" s="27">
        <v>46.716000000000001</v>
      </c>
      <c r="H47" s="27" t="s">
        <v>112</v>
      </c>
      <c r="I47" s="27">
        <v>0.15626575898619111</v>
      </c>
    </row>
    <row r="48" spans="1:13" hidden="1" x14ac:dyDescent="0.2">
      <c r="A48" s="10">
        <v>0</v>
      </c>
      <c r="B48" s="26" t="s">
        <v>194</v>
      </c>
      <c r="C48" s="27" t="s">
        <v>112</v>
      </c>
      <c r="D48" s="27">
        <v>1.2000000000000002</v>
      </c>
      <c r="E48" s="27"/>
      <c r="F48" s="71">
        <v>20.349</v>
      </c>
      <c r="G48" s="27">
        <v>24.418800000000005</v>
      </c>
      <c r="H48" s="27" t="s">
        <v>112</v>
      </c>
      <c r="I48" s="27">
        <v>8.1681272273568015E-2</v>
      </c>
    </row>
    <row r="49" spans="1:12" s="176" customFormat="1" x14ac:dyDescent="0.2">
      <c r="A49" s="10">
        <v>1</v>
      </c>
      <c r="B49" s="26" t="s">
        <v>207</v>
      </c>
      <c r="C49" s="27" t="s">
        <v>112</v>
      </c>
      <c r="D49" s="27">
        <v>1428.5714285714287</v>
      </c>
      <c r="E49" s="27"/>
      <c r="F49" s="71">
        <v>0.40200000000000002</v>
      </c>
      <c r="G49" s="27">
        <v>574.28571428571433</v>
      </c>
      <c r="H49" s="27" t="s">
        <v>112</v>
      </c>
      <c r="I49" s="27">
        <v>1.9209947987367078</v>
      </c>
    </row>
    <row r="50" spans="1:12" x14ac:dyDescent="0.2">
      <c r="A50" s="10">
        <v>1</v>
      </c>
      <c r="B50" s="43" t="s">
        <v>152</v>
      </c>
      <c r="C50" s="91" t="s">
        <v>112</v>
      </c>
      <c r="D50" s="91" t="s">
        <v>112</v>
      </c>
      <c r="E50" s="91"/>
      <c r="F50" s="93" t="s">
        <v>112</v>
      </c>
      <c r="G50" s="91" t="s">
        <v>112</v>
      </c>
      <c r="H50" s="91">
        <v>4583.2673818141129</v>
      </c>
      <c r="I50" s="27" t="s">
        <v>112</v>
      </c>
      <c r="L50" s="10">
        <f>SUBTOTAL(9,G51:G74)</f>
        <v>4583.2673818141129</v>
      </c>
    </row>
    <row r="51" spans="1:12" x14ac:dyDescent="0.2">
      <c r="A51" s="10">
        <v>1</v>
      </c>
      <c r="B51" s="26" t="s">
        <v>153</v>
      </c>
      <c r="C51" s="27" t="s">
        <v>112</v>
      </c>
      <c r="D51" s="27">
        <v>1.6</v>
      </c>
      <c r="E51" s="27"/>
      <c r="F51" s="71">
        <v>45</v>
      </c>
      <c r="G51" s="27">
        <v>72</v>
      </c>
      <c r="H51" s="27" t="s">
        <v>112</v>
      </c>
      <c r="I51" s="27">
        <v>0.24084113894609466</v>
      </c>
      <c r="L51" s="176"/>
    </row>
    <row r="52" spans="1:12" x14ac:dyDescent="0.2">
      <c r="A52" s="10">
        <v>1</v>
      </c>
      <c r="B52" s="26" t="s">
        <v>154</v>
      </c>
      <c r="C52" s="27" t="s">
        <v>112</v>
      </c>
      <c r="D52" s="27">
        <v>885</v>
      </c>
      <c r="E52" s="27"/>
      <c r="F52" s="71">
        <v>0.2</v>
      </c>
      <c r="G52" s="27">
        <v>177</v>
      </c>
      <c r="H52" s="27" t="s">
        <v>112</v>
      </c>
      <c r="I52" s="27">
        <v>0.59206779990914948</v>
      </c>
    </row>
    <row r="53" spans="1:12" x14ac:dyDescent="0.2">
      <c r="A53" s="10">
        <v>1</v>
      </c>
      <c r="B53" s="26" t="s">
        <v>155</v>
      </c>
      <c r="C53" s="27" t="s">
        <v>112</v>
      </c>
      <c r="D53" s="27">
        <v>800000</v>
      </c>
      <c r="E53" s="27"/>
      <c r="F53" s="71">
        <v>2.5000000000000001E-4</v>
      </c>
      <c r="G53" s="27">
        <v>200</v>
      </c>
      <c r="H53" s="27" t="s">
        <v>112</v>
      </c>
      <c r="I53" s="27">
        <v>0.66900316373915192</v>
      </c>
    </row>
    <row r="54" spans="1:12" x14ac:dyDescent="0.2">
      <c r="A54" s="10">
        <v>1</v>
      </c>
      <c r="B54" s="26" t="s">
        <v>156</v>
      </c>
      <c r="C54" s="27" t="s">
        <v>112</v>
      </c>
      <c r="D54" s="70">
        <v>10000</v>
      </c>
      <c r="E54" s="27"/>
      <c r="F54" s="71">
        <v>0.05</v>
      </c>
      <c r="G54" s="27">
        <v>500</v>
      </c>
      <c r="H54" s="27" t="s">
        <v>112</v>
      </c>
      <c r="I54" s="27">
        <v>1.6725079093478799</v>
      </c>
    </row>
    <row r="55" spans="1:12" x14ac:dyDescent="0.2">
      <c r="A55" s="10">
        <v>1</v>
      </c>
      <c r="B55" s="11" t="s">
        <v>157</v>
      </c>
      <c r="C55" s="75" t="s">
        <v>112</v>
      </c>
      <c r="D55" s="27">
        <v>503.5</v>
      </c>
      <c r="E55" s="9" t="s">
        <v>112</v>
      </c>
      <c r="F55" s="28">
        <v>4.6262068965517233</v>
      </c>
      <c r="G55" s="27">
        <v>2329.2951724137929</v>
      </c>
      <c r="H55" s="95" t="s">
        <v>112</v>
      </c>
      <c r="I55" s="24">
        <v>7.7915291981358035</v>
      </c>
    </row>
    <row r="56" spans="1:12" hidden="1" x14ac:dyDescent="0.2">
      <c r="A56" s="10">
        <v>0</v>
      </c>
      <c r="B56" s="11">
        <v>0</v>
      </c>
      <c r="C56" s="75" t="s">
        <v>112</v>
      </c>
      <c r="D56" s="27" t="s">
        <v>112</v>
      </c>
      <c r="E56" s="9" t="s">
        <v>112</v>
      </c>
      <c r="F56" s="154" t="s">
        <v>112</v>
      </c>
      <c r="G56" s="27" t="s">
        <v>112</v>
      </c>
      <c r="H56" s="24" t="s">
        <v>112</v>
      </c>
      <c r="I56" s="24" t="s">
        <v>112</v>
      </c>
    </row>
    <row r="57" spans="1:12" hidden="1" x14ac:dyDescent="0.2">
      <c r="A57" s="10">
        <v>0</v>
      </c>
      <c r="B57" s="11">
        <v>0</v>
      </c>
      <c r="C57" s="75" t="s">
        <v>112</v>
      </c>
      <c r="D57" s="27" t="s">
        <v>112</v>
      </c>
      <c r="E57" s="9" t="s">
        <v>112</v>
      </c>
      <c r="F57" s="28" t="s">
        <v>112</v>
      </c>
      <c r="G57" s="27" t="s">
        <v>112</v>
      </c>
      <c r="H57" s="24" t="s">
        <v>112</v>
      </c>
      <c r="I57" s="24" t="s">
        <v>112</v>
      </c>
    </row>
    <row r="58" spans="1:12" hidden="1" x14ac:dyDescent="0.2">
      <c r="A58" s="10">
        <v>0</v>
      </c>
      <c r="B58" s="11">
        <v>0</v>
      </c>
      <c r="C58" s="75" t="s">
        <v>112</v>
      </c>
      <c r="D58" s="27" t="s">
        <v>112</v>
      </c>
      <c r="E58" s="9" t="s">
        <v>112</v>
      </c>
      <c r="F58" s="154" t="s">
        <v>112</v>
      </c>
      <c r="G58" s="27" t="s">
        <v>112</v>
      </c>
      <c r="H58" s="24" t="s">
        <v>112</v>
      </c>
      <c r="I58" s="24" t="s">
        <v>112</v>
      </c>
    </row>
    <row r="59" spans="1:12" customFormat="1" ht="12.75" hidden="1" x14ac:dyDescent="0.2">
      <c r="A59" s="10">
        <v>0</v>
      </c>
      <c r="B59" s="4">
        <v>0</v>
      </c>
      <c r="C59" s="44" t="s">
        <v>112</v>
      </c>
      <c r="D59" s="27" t="s">
        <v>112</v>
      </c>
      <c r="E59" s="9" t="s">
        <v>112</v>
      </c>
      <c r="F59" s="28" t="s">
        <v>112</v>
      </c>
      <c r="G59" s="27" t="s">
        <v>112</v>
      </c>
      <c r="H59" s="14" t="s">
        <v>112</v>
      </c>
      <c r="I59" s="14" t="s">
        <v>112</v>
      </c>
    </row>
    <row r="60" spans="1:12" customFormat="1" ht="12.75" hidden="1" x14ac:dyDescent="0.2">
      <c r="A60" s="10">
        <v>0</v>
      </c>
      <c r="B60" s="4">
        <v>0</v>
      </c>
      <c r="C60" s="44" t="s">
        <v>112</v>
      </c>
      <c r="D60" s="27" t="s">
        <v>112</v>
      </c>
      <c r="E60" s="9" t="s">
        <v>112</v>
      </c>
      <c r="F60" s="28" t="s">
        <v>112</v>
      </c>
      <c r="G60" s="27" t="s">
        <v>112</v>
      </c>
      <c r="H60" s="3" t="s">
        <v>112</v>
      </c>
      <c r="I60" s="14" t="s">
        <v>112</v>
      </c>
    </row>
    <row r="61" spans="1:12" customFormat="1" ht="12.75" hidden="1" x14ac:dyDescent="0.2">
      <c r="A61" s="10">
        <v>0</v>
      </c>
      <c r="B61" s="4">
        <v>0</v>
      </c>
      <c r="C61" s="44" t="s">
        <v>112</v>
      </c>
      <c r="D61" s="27" t="s">
        <v>112</v>
      </c>
      <c r="E61" s="9" t="s">
        <v>112</v>
      </c>
      <c r="F61" s="28" t="s">
        <v>112</v>
      </c>
      <c r="G61" s="27" t="s">
        <v>112</v>
      </c>
      <c r="H61" s="3" t="s">
        <v>112</v>
      </c>
      <c r="I61" s="14" t="s">
        <v>112</v>
      </c>
    </row>
    <row r="62" spans="1:12" customFormat="1" ht="12.75" hidden="1" x14ac:dyDescent="0.2">
      <c r="A62" s="10">
        <v>0</v>
      </c>
      <c r="B62" s="4">
        <v>0</v>
      </c>
      <c r="C62" s="44" t="s">
        <v>112</v>
      </c>
      <c r="D62" s="27" t="s">
        <v>112</v>
      </c>
      <c r="E62" s="9" t="s">
        <v>112</v>
      </c>
      <c r="F62" s="173" t="s">
        <v>112</v>
      </c>
      <c r="G62" s="27" t="s">
        <v>112</v>
      </c>
      <c r="H62" s="3" t="s">
        <v>112</v>
      </c>
      <c r="I62" s="14" t="s">
        <v>112</v>
      </c>
    </row>
    <row r="63" spans="1:12" customFormat="1" ht="12.75" hidden="1" x14ac:dyDescent="0.2">
      <c r="A63" s="10">
        <v>0</v>
      </c>
      <c r="B63" s="4">
        <v>0</v>
      </c>
      <c r="C63" s="44" t="s">
        <v>112</v>
      </c>
      <c r="D63" s="27" t="s">
        <v>112</v>
      </c>
      <c r="E63" s="9" t="s">
        <v>112</v>
      </c>
      <c r="F63" s="173" t="s">
        <v>112</v>
      </c>
      <c r="G63" s="27" t="s">
        <v>112</v>
      </c>
      <c r="H63" s="3" t="s">
        <v>112</v>
      </c>
      <c r="I63" s="14" t="s">
        <v>112</v>
      </c>
    </row>
    <row r="64" spans="1:12" customFormat="1" ht="12.75" hidden="1" x14ac:dyDescent="0.2">
      <c r="A64" s="10">
        <v>0</v>
      </c>
      <c r="B64" s="4">
        <v>0</v>
      </c>
      <c r="C64" s="44" t="s">
        <v>112</v>
      </c>
      <c r="D64" s="27" t="s">
        <v>112</v>
      </c>
      <c r="E64" s="9" t="s">
        <v>112</v>
      </c>
      <c r="F64" s="173" t="s">
        <v>112</v>
      </c>
      <c r="G64" s="27" t="s">
        <v>112</v>
      </c>
      <c r="H64" s="3" t="s">
        <v>112</v>
      </c>
      <c r="I64" s="14" t="s">
        <v>112</v>
      </c>
    </row>
    <row r="65" spans="1:12" customFormat="1" ht="12.75" hidden="1" x14ac:dyDescent="0.2">
      <c r="A65" s="10">
        <v>0</v>
      </c>
      <c r="B65" s="4">
        <v>0</v>
      </c>
      <c r="C65" s="44" t="s">
        <v>112</v>
      </c>
      <c r="D65" s="27" t="s">
        <v>112</v>
      </c>
      <c r="E65" s="9" t="s">
        <v>112</v>
      </c>
      <c r="F65" s="173" t="s">
        <v>112</v>
      </c>
      <c r="G65" s="27" t="s">
        <v>112</v>
      </c>
      <c r="H65" s="3" t="s">
        <v>112</v>
      </c>
      <c r="I65" s="14" t="s">
        <v>112</v>
      </c>
    </row>
    <row r="66" spans="1:12" customFormat="1" ht="12.75" hidden="1" x14ac:dyDescent="0.2">
      <c r="A66" s="10">
        <v>0</v>
      </c>
      <c r="B66" s="4">
        <v>0</v>
      </c>
      <c r="C66" s="44" t="s">
        <v>112</v>
      </c>
      <c r="D66" s="27" t="s">
        <v>112</v>
      </c>
      <c r="E66" s="9" t="s">
        <v>112</v>
      </c>
      <c r="F66" s="173" t="s">
        <v>112</v>
      </c>
      <c r="G66" s="27" t="s">
        <v>112</v>
      </c>
      <c r="H66" s="3" t="s">
        <v>112</v>
      </c>
      <c r="I66" s="14" t="s">
        <v>112</v>
      </c>
    </row>
    <row r="67" spans="1:12" customFormat="1" ht="12.75" hidden="1" x14ac:dyDescent="0.2">
      <c r="A67" s="10">
        <v>0</v>
      </c>
      <c r="B67" s="4">
        <v>0</v>
      </c>
      <c r="C67" s="44" t="s">
        <v>112</v>
      </c>
      <c r="D67" s="27" t="s">
        <v>112</v>
      </c>
      <c r="E67" s="9" t="s">
        <v>112</v>
      </c>
      <c r="F67" s="173" t="s">
        <v>112</v>
      </c>
      <c r="G67" s="27" t="s">
        <v>112</v>
      </c>
      <c r="H67" s="3" t="s">
        <v>112</v>
      </c>
      <c r="I67" s="14" t="s">
        <v>112</v>
      </c>
    </row>
    <row r="68" spans="1:12" customFormat="1" ht="12.75" hidden="1" x14ac:dyDescent="0.2">
      <c r="A68" s="10">
        <v>0</v>
      </c>
      <c r="B68" s="4">
        <v>0</v>
      </c>
      <c r="C68" s="44" t="s">
        <v>112</v>
      </c>
      <c r="D68" s="27" t="s">
        <v>112</v>
      </c>
      <c r="E68" s="9" t="s">
        <v>112</v>
      </c>
      <c r="F68" s="173" t="s">
        <v>112</v>
      </c>
      <c r="G68" s="27" t="s">
        <v>112</v>
      </c>
      <c r="H68" s="3" t="s">
        <v>112</v>
      </c>
      <c r="I68" s="14" t="s">
        <v>112</v>
      </c>
    </row>
    <row r="69" spans="1:12" customFormat="1" ht="12.75" hidden="1" x14ac:dyDescent="0.2">
      <c r="A69" s="10">
        <v>0</v>
      </c>
      <c r="B69" s="4">
        <v>0</v>
      </c>
      <c r="C69" s="44" t="s">
        <v>112</v>
      </c>
      <c r="D69" s="27" t="s">
        <v>112</v>
      </c>
      <c r="E69" s="9" t="s">
        <v>112</v>
      </c>
      <c r="F69" s="173" t="s">
        <v>112</v>
      </c>
      <c r="G69" s="27" t="s">
        <v>112</v>
      </c>
      <c r="H69" s="3" t="s">
        <v>112</v>
      </c>
      <c r="I69" s="14" t="s">
        <v>112</v>
      </c>
    </row>
    <row r="70" spans="1:12" customFormat="1" ht="12.75" hidden="1" x14ac:dyDescent="0.2">
      <c r="A70" s="10">
        <v>0</v>
      </c>
      <c r="B70" s="4">
        <v>0</v>
      </c>
      <c r="C70" s="44" t="s">
        <v>112</v>
      </c>
      <c r="D70" s="27" t="s">
        <v>112</v>
      </c>
      <c r="E70" s="9" t="s">
        <v>112</v>
      </c>
      <c r="F70" s="173" t="s">
        <v>112</v>
      </c>
      <c r="G70" s="27" t="s">
        <v>112</v>
      </c>
      <c r="H70" s="3" t="s">
        <v>112</v>
      </c>
      <c r="I70" s="14" t="s">
        <v>112</v>
      </c>
    </row>
    <row r="71" spans="1:12" customFormat="1" ht="12.75" hidden="1" x14ac:dyDescent="0.2">
      <c r="A71" s="10">
        <v>0</v>
      </c>
      <c r="B71" s="4">
        <v>0</v>
      </c>
      <c r="C71" s="44" t="s">
        <v>112</v>
      </c>
      <c r="D71" s="27" t="s">
        <v>112</v>
      </c>
      <c r="E71" s="9" t="s">
        <v>112</v>
      </c>
      <c r="F71" s="173" t="s">
        <v>112</v>
      </c>
      <c r="G71" s="27" t="s">
        <v>112</v>
      </c>
      <c r="H71" s="3" t="s">
        <v>112</v>
      </c>
      <c r="I71" s="14" t="s">
        <v>112</v>
      </c>
    </row>
    <row r="72" spans="1:12" customFormat="1" ht="12.75" hidden="1" x14ac:dyDescent="0.2">
      <c r="A72" s="10">
        <v>0</v>
      </c>
      <c r="B72" s="4">
        <v>0</v>
      </c>
      <c r="C72" s="44" t="s">
        <v>112</v>
      </c>
      <c r="D72" s="27" t="s">
        <v>112</v>
      </c>
      <c r="E72" s="9" t="s">
        <v>112</v>
      </c>
      <c r="F72" s="173" t="s">
        <v>112</v>
      </c>
      <c r="G72" s="27" t="s">
        <v>112</v>
      </c>
      <c r="H72" s="3" t="s">
        <v>112</v>
      </c>
      <c r="I72" s="14" t="s">
        <v>112</v>
      </c>
    </row>
    <row r="73" spans="1:12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9" t="s">
        <v>112</v>
      </c>
      <c r="F73" s="28" t="s">
        <v>112</v>
      </c>
      <c r="G73" s="27">
        <v>1286</v>
      </c>
      <c r="H73" s="24" t="s">
        <v>112</v>
      </c>
      <c r="I73" s="24">
        <v>4.3016903428427469</v>
      </c>
    </row>
    <row r="74" spans="1:12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9"/>
      <c r="F74" s="28" t="s">
        <v>112</v>
      </c>
      <c r="G74" s="27">
        <v>18.972209400320004</v>
      </c>
      <c r="H74" s="27" t="s">
        <v>112</v>
      </c>
      <c r="I74" s="27">
        <v>6.3462340559678795E-2</v>
      </c>
    </row>
    <row r="75" spans="1:12" x14ac:dyDescent="0.2">
      <c r="A75" s="10">
        <v>1</v>
      </c>
      <c r="B75" s="103" t="s">
        <v>160</v>
      </c>
      <c r="C75" s="104" t="s">
        <v>112</v>
      </c>
      <c r="D75" s="91" t="s">
        <v>112</v>
      </c>
      <c r="E75" s="92"/>
      <c r="F75" s="93" t="s">
        <v>112</v>
      </c>
      <c r="G75" s="91" t="s">
        <v>112</v>
      </c>
      <c r="H75" s="91">
        <v>794.48113066666667</v>
      </c>
      <c r="I75" s="27" t="s">
        <v>112</v>
      </c>
      <c r="L75" s="63">
        <f>SUM(G76:G80)</f>
        <v>794.48113066666667</v>
      </c>
    </row>
    <row r="76" spans="1:12" x14ac:dyDescent="0.2">
      <c r="A76" s="10">
        <v>1</v>
      </c>
      <c r="B76" s="26" t="s">
        <v>196</v>
      </c>
      <c r="C76" s="24" t="s">
        <v>112</v>
      </c>
      <c r="D76" s="27">
        <v>29</v>
      </c>
      <c r="E76" s="27" t="s">
        <v>112</v>
      </c>
      <c r="F76" s="27" t="s">
        <v>112</v>
      </c>
      <c r="G76" s="27">
        <v>241.66666666666666</v>
      </c>
      <c r="H76" s="27" t="s">
        <v>112</v>
      </c>
      <c r="I76" s="27">
        <v>0.80837882285147522</v>
      </c>
    </row>
    <row r="77" spans="1:12" x14ac:dyDescent="0.2">
      <c r="A77" s="10">
        <v>1</v>
      </c>
      <c r="B77" s="26" t="s">
        <v>161</v>
      </c>
      <c r="C77" s="24" t="s">
        <v>112</v>
      </c>
      <c r="D77" s="27">
        <v>0.8</v>
      </c>
      <c r="E77" s="27"/>
      <c r="F77" s="71" t="s">
        <v>112</v>
      </c>
      <c r="G77" s="27">
        <v>552.81446400000004</v>
      </c>
      <c r="H77" s="27" t="s">
        <v>112</v>
      </c>
      <c r="I77" s="27">
        <v>1.8491731268838174</v>
      </c>
    </row>
    <row r="78" spans="1:12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71" t="s">
        <v>112</v>
      </c>
      <c r="G78" s="27" t="s">
        <v>112</v>
      </c>
      <c r="H78" s="27" t="s">
        <v>112</v>
      </c>
      <c r="I78" s="27" t="s">
        <v>112</v>
      </c>
    </row>
    <row r="79" spans="1:12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2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2" customFormat="1" ht="12.75" hidden="1" x14ac:dyDescent="0.2">
      <c r="A81" s="10">
        <v>0</v>
      </c>
      <c r="B81" s="4">
        <v>0</v>
      </c>
      <c r="C81" s="3" t="s">
        <v>112</v>
      </c>
      <c r="D81" s="16" t="s">
        <v>112</v>
      </c>
      <c r="E81" s="48" t="s">
        <v>112</v>
      </c>
      <c r="F81" s="44" t="s">
        <v>112</v>
      </c>
      <c r="G81" s="49" t="s">
        <v>112</v>
      </c>
      <c r="H81" s="3" t="s">
        <v>112</v>
      </c>
      <c r="I81" s="14" t="s">
        <v>112</v>
      </c>
    </row>
    <row r="82" spans="1:12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9177.4691567882419</v>
      </c>
      <c r="I82" s="27" t="s">
        <v>112</v>
      </c>
      <c r="L82" s="63">
        <f>SUM(G83:G84)</f>
        <v>9177.4691567882419</v>
      </c>
    </row>
    <row r="83" spans="1:12" x14ac:dyDescent="0.2">
      <c r="A83" s="10">
        <v>1</v>
      </c>
      <c r="B83" s="31" t="s">
        <v>163</v>
      </c>
      <c r="C83" s="24" t="s">
        <v>112</v>
      </c>
      <c r="D83" s="27">
        <v>93.875016232932936</v>
      </c>
      <c r="E83" s="27"/>
      <c r="F83" s="71">
        <v>19.297192093165695</v>
      </c>
      <c r="G83" s="27">
        <v>1811.5242209959547</v>
      </c>
      <c r="H83" s="27" t="s">
        <v>112</v>
      </c>
      <c r="I83" s="27">
        <v>6.0595771751819818</v>
      </c>
    </row>
    <row r="84" spans="1:12" x14ac:dyDescent="0.2">
      <c r="A84" s="10">
        <v>1</v>
      </c>
      <c r="B84" s="31" t="s">
        <v>164</v>
      </c>
      <c r="C84" s="24" t="s">
        <v>112</v>
      </c>
      <c r="D84" s="27">
        <v>1224.2801647064207</v>
      </c>
      <c r="E84" s="27"/>
      <c r="F84" s="71">
        <v>6.0165517241379316</v>
      </c>
      <c r="G84" s="27">
        <v>7365.9449357922867</v>
      </c>
      <c r="H84" s="27" t="s">
        <v>112</v>
      </c>
      <c r="I84" s="27">
        <v>24.639202329867118</v>
      </c>
    </row>
    <row r="85" spans="1:12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5969.6569850215783</v>
      </c>
      <c r="I85" s="27" t="s">
        <v>112</v>
      </c>
      <c r="L85" s="63">
        <f>SUM(G87:G91)</f>
        <v>5969.6569850215783</v>
      </c>
    </row>
    <row r="86" spans="1:12" customFormat="1" ht="12.75" hidden="1" x14ac:dyDescent="0.2">
      <c r="A86" s="10">
        <v>0</v>
      </c>
      <c r="B86" s="5" t="s">
        <v>166</v>
      </c>
      <c r="C86" s="3" t="s">
        <v>112</v>
      </c>
      <c r="D86" s="47" t="s">
        <v>112</v>
      </c>
      <c r="E86" s="48" t="s">
        <v>112</v>
      </c>
      <c r="F86" s="50" t="s">
        <v>112</v>
      </c>
      <c r="G86" s="2" t="s">
        <v>112</v>
      </c>
      <c r="H86" s="3" t="s">
        <v>112</v>
      </c>
      <c r="I86" s="14" t="s">
        <v>112</v>
      </c>
    </row>
    <row r="87" spans="1:12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2372.3819997711903</v>
      </c>
      <c r="H87" s="27" t="s">
        <v>112</v>
      </c>
      <c r="I87" s="27">
        <v>7.935655317223711</v>
      </c>
    </row>
    <row r="88" spans="1:12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2731.3636066692211</v>
      </c>
      <c r="H88" s="27" t="s">
        <v>112</v>
      </c>
      <c r="I88" s="27">
        <v>9.1364544709184461</v>
      </c>
    </row>
    <row r="89" spans="1:12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865.91137858116736</v>
      </c>
      <c r="H89" s="27" t="s">
        <v>112</v>
      </c>
      <c r="I89" s="27">
        <v>2.8964872589426571</v>
      </c>
    </row>
    <row r="90" spans="1:12" customFormat="1" ht="12.75" hidden="1" x14ac:dyDescent="0.2">
      <c r="A90" s="10">
        <v>0</v>
      </c>
      <c r="B90" s="4">
        <v>0</v>
      </c>
      <c r="C90" s="3" t="s">
        <v>112</v>
      </c>
      <c r="D90" s="3" t="s">
        <v>112</v>
      </c>
      <c r="E90" s="48" t="s">
        <v>112</v>
      </c>
      <c r="F90" s="44" t="s">
        <v>112</v>
      </c>
      <c r="G90" s="15" t="s">
        <v>112</v>
      </c>
      <c r="H90" s="16" t="s">
        <v>112</v>
      </c>
      <c r="I90" s="14" t="s">
        <v>112</v>
      </c>
    </row>
    <row r="91" spans="1:12" customFormat="1" ht="12.75" hidden="1" x14ac:dyDescent="0.2">
      <c r="A91" s="10">
        <v>0</v>
      </c>
      <c r="B91" s="5" t="s">
        <v>170</v>
      </c>
      <c r="C91" s="3" t="s">
        <v>112</v>
      </c>
      <c r="D91" s="51" t="s">
        <v>112</v>
      </c>
      <c r="E91" s="48" t="s">
        <v>112</v>
      </c>
      <c r="F91" s="44" t="s">
        <v>112</v>
      </c>
      <c r="G91" s="52" t="s">
        <v>112</v>
      </c>
      <c r="H91" s="3" t="s">
        <v>112</v>
      </c>
      <c r="I91" s="14" t="s">
        <v>112</v>
      </c>
    </row>
    <row r="92" spans="1:12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573.65478209636342</v>
      </c>
      <c r="H92" s="27" t="s">
        <v>112</v>
      </c>
      <c r="I92" s="27">
        <v>1.9188843205828046</v>
      </c>
      <c r="L92" s="63">
        <f>+G92</f>
        <v>573.65478209636342</v>
      </c>
    </row>
    <row r="93" spans="1:12" customFormat="1" ht="12.75" hidden="1" x14ac:dyDescent="0.2">
      <c r="A93" s="10">
        <v>0</v>
      </c>
      <c r="B93" s="3">
        <v>0</v>
      </c>
      <c r="C93" s="3" t="s">
        <v>112</v>
      </c>
      <c r="D93" s="3" t="s">
        <v>112</v>
      </c>
      <c r="E93" s="48" t="s">
        <v>112</v>
      </c>
      <c r="F93" s="44" t="s">
        <v>112</v>
      </c>
      <c r="G93" s="15" t="s">
        <v>112</v>
      </c>
      <c r="H93" s="14" t="s">
        <v>112</v>
      </c>
      <c r="I93" s="14" t="s">
        <v>112</v>
      </c>
    </row>
    <row r="94" spans="1:12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29895.224842013024</v>
      </c>
      <c r="H94" s="38" t="s">
        <v>112</v>
      </c>
      <c r="I94" s="38">
        <v>100.00000000000001</v>
      </c>
      <c r="K94" s="63"/>
      <c r="L94" s="63">
        <f>SUM(L31:L92)</f>
        <v>29895.224842013027</v>
      </c>
    </row>
    <row r="95" spans="1:12" customFormat="1" ht="12.75" hidden="1" x14ac:dyDescent="0.2">
      <c r="A95" s="10">
        <v>0</v>
      </c>
      <c r="B95" s="5" t="s">
        <v>49</v>
      </c>
      <c r="C95" s="3" t="s">
        <v>112</v>
      </c>
      <c r="D95" s="3" t="s">
        <v>112</v>
      </c>
      <c r="E95" s="48" t="s">
        <v>112</v>
      </c>
      <c r="F95" s="44" t="s">
        <v>112</v>
      </c>
      <c r="G95" s="15" t="s">
        <v>112</v>
      </c>
      <c r="H95" s="14" t="s">
        <v>112</v>
      </c>
      <c r="I95" s="3" t="s">
        <v>112</v>
      </c>
    </row>
    <row r="96" spans="1:12" customFormat="1" ht="12.75" hidden="1" x14ac:dyDescent="0.2">
      <c r="A96" s="10">
        <v>0</v>
      </c>
      <c r="B96" s="47">
        <v>0</v>
      </c>
      <c r="C96" s="3" t="s">
        <v>112</v>
      </c>
      <c r="D96" s="47" t="s">
        <v>112</v>
      </c>
      <c r="E96" s="48" t="s">
        <v>112</v>
      </c>
      <c r="F96" s="48" t="s">
        <v>112</v>
      </c>
      <c r="G96" s="53" t="s">
        <v>112</v>
      </c>
      <c r="H96" s="14" t="s">
        <v>112</v>
      </c>
      <c r="I96" s="3" t="s">
        <v>112</v>
      </c>
    </row>
    <row r="97" spans="1:12" customFormat="1" ht="12.75" hidden="1" x14ac:dyDescent="0.2">
      <c r="A97" s="10">
        <v>0</v>
      </c>
      <c r="B97" s="47">
        <v>0</v>
      </c>
      <c r="C97" s="3" t="s">
        <v>112</v>
      </c>
      <c r="D97" s="47" t="s">
        <v>112</v>
      </c>
      <c r="E97" s="48" t="s">
        <v>112</v>
      </c>
      <c r="F97" s="48" t="s">
        <v>112</v>
      </c>
      <c r="G97" s="53" t="s">
        <v>112</v>
      </c>
      <c r="H97" s="3" t="s">
        <v>112</v>
      </c>
      <c r="I97" s="3" t="s">
        <v>112</v>
      </c>
    </row>
    <row r="98" spans="1:12" customFormat="1" ht="12.75" hidden="1" x14ac:dyDescent="0.2">
      <c r="A98" s="10">
        <v>0</v>
      </c>
      <c r="B98" s="47">
        <v>0</v>
      </c>
      <c r="C98" s="3" t="s">
        <v>112</v>
      </c>
      <c r="D98" s="47" t="s">
        <v>112</v>
      </c>
      <c r="E98" s="48" t="s">
        <v>112</v>
      </c>
      <c r="F98" s="48" t="s">
        <v>112</v>
      </c>
      <c r="G98" s="53" t="s">
        <v>112</v>
      </c>
      <c r="H98" s="3" t="s">
        <v>112</v>
      </c>
      <c r="I98" s="3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29895.224842013024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58">
        <v>2.9895224842013022</v>
      </c>
      <c r="G100" s="35" t="s">
        <v>112</v>
      </c>
      <c r="H100" s="59" t="s">
        <v>112</v>
      </c>
      <c r="I100" s="59" t="s">
        <v>112</v>
      </c>
    </row>
    <row r="101" spans="1:12" customFormat="1" ht="12.75" hidden="1" x14ac:dyDescent="0.2">
      <c r="A101" s="10">
        <v>0</v>
      </c>
      <c r="B101" s="5">
        <v>0</v>
      </c>
      <c r="C101" s="3" t="s">
        <v>112</v>
      </c>
      <c r="D101" s="16" t="s">
        <v>112</v>
      </c>
      <c r="E101" s="16" t="s">
        <v>112</v>
      </c>
      <c r="F101" s="15" t="s">
        <v>112</v>
      </c>
      <c r="G101" s="20" t="s">
        <v>112</v>
      </c>
      <c r="H101" s="3" t="s">
        <v>112</v>
      </c>
      <c r="I101" s="3" t="s">
        <v>112</v>
      </c>
    </row>
    <row r="102" spans="1:12" customFormat="1" ht="12.75" hidden="1" x14ac:dyDescent="0.2">
      <c r="A102" s="10">
        <v>0</v>
      </c>
      <c r="B102" s="5">
        <v>0</v>
      </c>
      <c r="C102" s="54" t="s">
        <v>112</v>
      </c>
      <c r="D102" s="21" t="s">
        <v>112</v>
      </c>
      <c r="E102" s="21" t="s">
        <v>112</v>
      </c>
      <c r="F102" s="21" t="s">
        <v>112</v>
      </c>
      <c r="G102" s="22" t="s">
        <v>112</v>
      </c>
      <c r="H102" s="3" t="s">
        <v>112</v>
      </c>
      <c r="I102" s="3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1811.5242209959547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customFormat="1" ht="12.75" x14ac:dyDescent="0.2">
      <c r="A107" s="10">
        <v>1</v>
      </c>
      <c r="B107" s="4" t="s">
        <v>176</v>
      </c>
      <c r="C107" s="3" t="s">
        <v>112</v>
      </c>
      <c r="D107" s="47">
        <v>1</v>
      </c>
      <c r="E107" s="48" t="s">
        <v>112</v>
      </c>
      <c r="F107" s="16">
        <v>170.99</v>
      </c>
      <c r="G107" s="16">
        <v>170.99</v>
      </c>
      <c r="H107" s="3" t="s">
        <v>112</v>
      </c>
      <c r="I107" s="3" t="s">
        <v>112</v>
      </c>
    </row>
    <row r="108" spans="1:12" customFormat="1" ht="12.75" x14ac:dyDescent="0.2">
      <c r="A108" s="10">
        <v>1</v>
      </c>
      <c r="B108" s="4" t="s">
        <v>177</v>
      </c>
      <c r="C108" s="3" t="s">
        <v>112</v>
      </c>
      <c r="D108" s="47">
        <v>1</v>
      </c>
      <c r="E108" s="48" t="s">
        <v>112</v>
      </c>
      <c r="F108" s="273">
        <v>0.57899999999999996</v>
      </c>
      <c r="G108" s="16">
        <v>99.003209999999996</v>
      </c>
      <c r="H108" s="14" t="s">
        <v>112</v>
      </c>
      <c r="I108" s="3" t="s">
        <v>112</v>
      </c>
    </row>
    <row r="109" spans="1:12" customFormat="1" ht="12.75" x14ac:dyDescent="0.2">
      <c r="A109" s="10">
        <v>1</v>
      </c>
      <c r="B109" s="4" t="s">
        <v>178</v>
      </c>
      <c r="C109" s="3" t="s">
        <v>112</v>
      </c>
      <c r="D109" s="47">
        <v>1</v>
      </c>
      <c r="E109" s="48" t="s">
        <v>112</v>
      </c>
      <c r="F109" s="16">
        <v>1032.6500000000001</v>
      </c>
      <c r="G109" s="16">
        <v>1032.6500000000001</v>
      </c>
      <c r="H109" s="14" t="s">
        <v>112</v>
      </c>
      <c r="I109" s="3" t="s">
        <v>112</v>
      </c>
    </row>
    <row r="110" spans="1:12" customFormat="1" ht="12.75" hidden="1" x14ac:dyDescent="0.2">
      <c r="A110" s="10">
        <v>0</v>
      </c>
      <c r="B110" s="4" t="e">
        <v>#N/A</v>
      </c>
      <c r="C110" s="3" t="s">
        <v>112</v>
      </c>
      <c r="D110" s="47" t="s">
        <v>112</v>
      </c>
      <c r="E110" s="48" t="s">
        <v>112</v>
      </c>
      <c r="F110" s="48" t="s">
        <v>112</v>
      </c>
      <c r="G110" s="53" t="s">
        <v>112</v>
      </c>
      <c r="H110" s="3" t="s">
        <v>112</v>
      </c>
      <c r="I110" s="3" t="s">
        <v>112</v>
      </c>
    </row>
    <row r="111" spans="1:12" customFormat="1" ht="12.75" hidden="1" x14ac:dyDescent="0.2">
      <c r="A111" s="10">
        <v>0</v>
      </c>
      <c r="B111" s="55" t="s">
        <v>179</v>
      </c>
      <c r="C111" s="3" t="s">
        <v>112</v>
      </c>
      <c r="D111" s="47" t="s">
        <v>112</v>
      </c>
      <c r="E111" s="48" t="s">
        <v>112</v>
      </c>
      <c r="F111" s="51" t="s">
        <v>112</v>
      </c>
      <c r="G111" s="56" t="s">
        <v>112</v>
      </c>
      <c r="H111" s="14" t="s">
        <v>112</v>
      </c>
      <c r="I111" s="3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28538.19076532932</v>
      </c>
      <c r="H112" s="35" t="s">
        <v>112</v>
      </c>
      <c r="I112" s="34" t="s">
        <v>112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2.8538190765329321</v>
      </c>
      <c r="G113" s="60" t="s">
        <v>112</v>
      </c>
      <c r="H113" s="42" t="s">
        <v>112</v>
      </c>
      <c r="I113" s="42" t="s">
        <v>112</v>
      </c>
      <c r="L113" s="245" t="e">
        <f>L112/G9-F113</f>
        <v>#VALUE!</v>
      </c>
    </row>
    <row r="114" spans="1:12" hidden="1" x14ac:dyDescent="0.2"/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I55:I73 D74:I80 I81 D82:I85 I86 D87:I89 I90:I91 I93 D92:I92 D31:I54 C3:I3 D55:H72 D73:G73">
    <cfRule type="cellIs" dxfId="13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M42"/>
  <sheetViews>
    <sheetView zoomScaleNormal="100" workbookViewId="0">
      <selection activeCell="D16" sqref="D16"/>
    </sheetView>
  </sheetViews>
  <sheetFormatPr defaultRowHeight="12.75" x14ac:dyDescent="0.2"/>
  <cols>
    <col min="1" max="1" width="4.140625" style="230" customWidth="1"/>
    <col min="2" max="2" width="3.7109375" style="230" customWidth="1"/>
    <col min="3" max="3" width="38.85546875" style="234" customWidth="1"/>
    <col min="4" max="4" width="24.140625" style="234" customWidth="1"/>
    <col min="5" max="5" width="12.42578125" style="230" customWidth="1"/>
    <col min="6" max="6" width="13.7109375" style="230" customWidth="1"/>
    <col min="7" max="7" width="12.28515625" style="230" customWidth="1"/>
    <col min="8" max="8" width="11.140625" style="230" customWidth="1"/>
    <col min="9" max="9" width="5.140625" style="230" customWidth="1"/>
    <col min="10" max="10" width="15.7109375" style="272" customWidth="1"/>
    <col min="11" max="11" width="15.7109375" style="230" customWidth="1"/>
    <col min="12" max="16384" width="9.140625" style="230"/>
  </cols>
  <sheetData>
    <row r="1" spans="2:13" ht="12" customHeight="1" x14ac:dyDescent="0.2">
      <c r="G1" s="260" t="str">
        <f>+zbirnik!C44</f>
        <v>STROŠKI ZMANJŠANI ZA SUBVENCIJE EUR/kg</v>
      </c>
    </row>
    <row r="2" spans="2:13" x14ac:dyDescent="0.2">
      <c r="C2" s="235" t="str">
        <f>+zbirnik!D3</f>
        <v>Kmetijski inštitut Slovenije</v>
      </c>
      <c r="F2" s="230">
        <v>0</v>
      </c>
    </row>
    <row r="3" spans="2:13" s="261" customFormat="1" x14ac:dyDescent="0.2">
      <c r="C3" s="266" t="str">
        <f>+zbirnik!D4</f>
        <v>Oddelek za ekonomiko kmetijstva</v>
      </c>
      <c r="D3" s="262"/>
    </row>
    <row r="4" spans="2:13" s="261" customFormat="1" ht="30" customHeight="1" x14ac:dyDescent="0.2">
      <c r="C4" s="266"/>
      <c r="D4" s="262"/>
      <c r="F4" s="263" t="s">
        <v>273</v>
      </c>
      <c r="G4" s="263" t="str">
        <f>K_solataSn!G5</f>
        <v>Sezona 2017</v>
      </c>
      <c r="H4" s="264" t="s">
        <v>109</v>
      </c>
    </row>
    <row r="5" spans="2:13" ht="36.75" customHeight="1" x14ac:dyDescent="0.2">
      <c r="C5" s="235" t="s">
        <v>96</v>
      </c>
      <c r="D5" s="235"/>
      <c r="E5" s="236" t="s">
        <v>95</v>
      </c>
      <c r="F5" s="236" t="s">
        <v>94</v>
      </c>
      <c r="G5" s="236" t="s">
        <v>94</v>
      </c>
      <c r="H5" s="265" t="str">
        <f>+G4</f>
        <v>Sezona 2017</v>
      </c>
      <c r="I5" s="108" t="s">
        <v>278</v>
      </c>
      <c r="J5" s="261"/>
      <c r="K5" s="275"/>
    </row>
    <row r="6" spans="2:13" ht="25.5" x14ac:dyDescent="0.2">
      <c r="C6" s="235"/>
      <c r="D6" s="235"/>
      <c r="E6" s="236" t="s">
        <v>14</v>
      </c>
      <c r="F6" s="236" t="s">
        <v>93</v>
      </c>
      <c r="G6" s="236" t="s">
        <v>93</v>
      </c>
      <c r="H6" s="259" t="str">
        <f>+F4</f>
        <v>Sezona 2016</v>
      </c>
      <c r="J6" s="261"/>
      <c r="K6" s="272"/>
    </row>
    <row r="7" spans="2:13" x14ac:dyDescent="0.2">
      <c r="C7" s="235" t="s">
        <v>92</v>
      </c>
      <c r="D7" s="235"/>
      <c r="J7" s="261"/>
      <c r="K7" s="272"/>
    </row>
    <row r="8" spans="2:13" x14ac:dyDescent="0.2">
      <c r="B8" s="230">
        <v>1</v>
      </c>
      <c r="C8" s="234" t="s">
        <v>90</v>
      </c>
      <c r="E8" s="237">
        <v>25</v>
      </c>
      <c r="F8" s="267">
        <v>0.9412966284922325</v>
      </c>
      <c r="G8" s="267">
        <f>VLOOKUP($G$1,zbirnik!$C$9:$AK$44,HLOOKUP(C8,zbirnik!$C$1:$AH$2,2,FALSE),FALSE)</f>
        <v>0.9454770992691931</v>
      </c>
      <c r="H8" s="258">
        <f>+G8/F8*100</f>
        <v>100.44411832045515</v>
      </c>
      <c r="J8" s="261"/>
      <c r="K8" s="274"/>
      <c r="L8" s="274"/>
      <c r="M8" s="277"/>
    </row>
    <row r="9" spans="2:13" x14ac:dyDescent="0.2">
      <c r="C9" s="234" t="s">
        <v>87</v>
      </c>
      <c r="E9" s="237">
        <v>25</v>
      </c>
      <c r="F9" s="267">
        <v>0.75395577776597344</v>
      </c>
      <c r="G9" s="267">
        <f>VLOOKUP($G$1,zbirnik!$C$9:$AK$44,HLOOKUP(C9,zbirnik!$C$1:$AH$2,2,FALSE),FALSE)</f>
        <v>0.76056323086576749</v>
      </c>
      <c r="H9" s="258">
        <f t="shared" ref="H9:H41" si="0">+G9/F9*100</f>
        <v>100.87637143910118</v>
      </c>
      <c r="J9" s="261"/>
      <c r="K9" s="274"/>
      <c r="M9" s="277"/>
    </row>
    <row r="10" spans="2:13" x14ac:dyDescent="0.2">
      <c r="C10" s="234" t="s">
        <v>85</v>
      </c>
      <c r="E10" s="237">
        <v>20</v>
      </c>
      <c r="F10" s="267">
        <v>0.98641485620079095</v>
      </c>
      <c r="G10" s="267">
        <f>VLOOKUP($G$1,zbirnik!$C$9:$AK$44,HLOOKUP(C10,zbirnik!$C$1:$AH$2,2,FALSE),FALSE)</f>
        <v>1.0222459368903738</v>
      </c>
      <c r="H10" s="258">
        <f t="shared" si="0"/>
        <v>103.63245549925996</v>
      </c>
      <c r="J10" s="261"/>
      <c r="K10" s="274"/>
      <c r="M10" s="277"/>
    </row>
    <row r="11" spans="2:13" x14ac:dyDescent="0.2">
      <c r="C11" s="234" t="s">
        <v>83</v>
      </c>
      <c r="E11" s="237">
        <v>20</v>
      </c>
      <c r="F11" s="267">
        <v>0.94100275377154652</v>
      </c>
      <c r="G11" s="267">
        <f>VLOOKUP($G$1,zbirnik!$C$9:$AK$44,HLOOKUP(C11,zbirnik!$C$1:$AH$2,2,FALSE),FALSE)</f>
        <v>0.97880499589445535</v>
      </c>
      <c r="H11" s="258">
        <f t="shared" si="0"/>
        <v>104.01722970218708</v>
      </c>
      <c r="J11" s="261"/>
      <c r="K11" s="274"/>
      <c r="M11" s="277"/>
    </row>
    <row r="12" spans="2:13" x14ac:dyDescent="0.2">
      <c r="B12" s="230">
        <v>2</v>
      </c>
      <c r="C12" s="234" t="s">
        <v>81</v>
      </c>
      <c r="E12" s="237">
        <v>20</v>
      </c>
      <c r="F12" s="267">
        <v>0.86877682495784847</v>
      </c>
      <c r="G12" s="267">
        <f>VLOOKUP($G$1,zbirnik!$C$9:$AK$44,HLOOKUP(C12,zbirnik!$C$1:$AH$2,2,FALSE),FALSE)</f>
        <v>0.90269767551831415</v>
      </c>
      <c r="H12" s="258">
        <f t="shared" si="0"/>
        <v>103.90443777803482</v>
      </c>
      <c r="J12" s="261"/>
      <c r="K12" s="274"/>
      <c r="M12" s="277"/>
    </row>
    <row r="13" spans="2:13" x14ac:dyDescent="0.2">
      <c r="C13" s="234" t="s">
        <v>79</v>
      </c>
      <c r="E13" s="237">
        <v>25</v>
      </c>
      <c r="F13" s="267">
        <v>0.75866453378614529</v>
      </c>
      <c r="G13" s="267">
        <f>VLOOKUP($G$1,zbirnik!$C$9:$AK$44,HLOOKUP(C13,zbirnik!$C$1:$AH$2,2,FALSE),FALSE)</f>
        <v>0.77629344533124056</v>
      </c>
      <c r="H13" s="258">
        <f t="shared" si="0"/>
        <v>102.32367677148653</v>
      </c>
      <c r="J13" s="261"/>
      <c r="K13" s="274"/>
      <c r="M13" s="277"/>
    </row>
    <row r="14" spans="2:13" x14ac:dyDescent="0.2">
      <c r="B14" s="230">
        <v>3</v>
      </c>
      <c r="C14" s="234" t="s">
        <v>77</v>
      </c>
      <c r="E14" s="237">
        <v>12</v>
      </c>
      <c r="F14" s="267">
        <v>1.3441162379113796</v>
      </c>
      <c r="G14" s="267">
        <f>VLOOKUP($G$1,zbirnik!$C$9:$AK$44,HLOOKUP(C14,zbirnik!$C$1:$AH$2,2,FALSE),FALSE)</f>
        <v>1.3960275020034512</v>
      </c>
      <c r="H14" s="258">
        <f t="shared" si="0"/>
        <v>103.86211122430427</v>
      </c>
      <c r="J14" s="261"/>
      <c r="K14" s="274"/>
      <c r="M14" s="277"/>
    </row>
    <row r="15" spans="2:13" x14ac:dyDescent="0.2">
      <c r="C15" s="234" t="s">
        <v>75</v>
      </c>
      <c r="E15" s="237">
        <v>12</v>
      </c>
      <c r="F15" s="267">
        <v>1.3019839678754914</v>
      </c>
      <c r="G15" s="267">
        <f>VLOOKUP($G$1,zbirnik!$C$9:$AK$44,HLOOKUP(C15,zbirnik!$C$1:$AH$2,2,FALSE),FALSE)</f>
        <v>1.3548395748196811</v>
      </c>
      <c r="H15" s="258">
        <f t="shared" si="0"/>
        <v>104.05962041379331</v>
      </c>
      <c r="J15" s="261"/>
      <c r="M15" s="277"/>
    </row>
    <row r="16" spans="2:13" x14ac:dyDescent="0.2">
      <c r="C16" s="235" t="s">
        <v>74</v>
      </c>
      <c r="D16" s="235"/>
      <c r="E16" s="237"/>
      <c r="F16" s="267"/>
      <c r="G16" s="267"/>
      <c r="H16" s="258"/>
      <c r="J16" s="230"/>
      <c r="M16" s="277"/>
    </row>
    <row r="17" spans="2:13" x14ac:dyDescent="0.2">
      <c r="B17" s="230">
        <v>4</v>
      </c>
      <c r="C17" s="234" t="s">
        <v>73</v>
      </c>
      <c r="E17" s="237">
        <v>25</v>
      </c>
      <c r="F17" s="279">
        <v>0.40635048797898887</v>
      </c>
      <c r="G17" s="279">
        <f>VLOOKUP($G$1,zbirnik!$C$9:$AK$44,HLOOKUP(C17,zbirnik!$C$1:$AH$2,2,FALSE),FALSE)</f>
        <v>0.41604709928926881</v>
      </c>
      <c r="H17" s="280">
        <f t="shared" si="0"/>
        <v>102.38626791332446</v>
      </c>
      <c r="J17" s="230"/>
      <c r="M17" s="278"/>
    </row>
    <row r="18" spans="2:13" x14ac:dyDescent="0.2">
      <c r="B18" s="230">
        <v>5</v>
      </c>
      <c r="C18" s="234" t="s">
        <v>72</v>
      </c>
      <c r="E18" s="237" t="s">
        <v>71</v>
      </c>
      <c r="F18" s="267">
        <v>0.40297502151140824</v>
      </c>
      <c r="G18" s="267">
        <f>VLOOKUP($G$1,zbirnik!$C$9:$AK$44,HLOOKUP(C18,zbirnik!$C$1:$AH$2,2,FALSE),FALSE)</f>
        <v>0.41695831407049733</v>
      </c>
      <c r="H18" s="258">
        <f t="shared" si="0"/>
        <v>103.47001471868975</v>
      </c>
      <c r="J18" s="230"/>
      <c r="M18" s="277"/>
    </row>
    <row r="19" spans="2:13" x14ac:dyDescent="0.2">
      <c r="C19" s="235" t="s">
        <v>66</v>
      </c>
      <c r="D19" s="235"/>
      <c r="E19" s="237"/>
      <c r="F19" s="267"/>
      <c r="G19" s="267"/>
      <c r="H19" s="258"/>
      <c r="J19" s="230"/>
      <c r="M19" s="277"/>
    </row>
    <row r="20" spans="2:13" x14ac:dyDescent="0.2">
      <c r="B20" s="230">
        <v>8</v>
      </c>
      <c r="C20" s="234" t="s">
        <v>65</v>
      </c>
      <c r="E20" s="237">
        <v>8</v>
      </c>
      <c r="F20" s="267">
        <v>1.4381052121339839</v>
      </c>
      <c r="G20" s="267">
        <f>VLOOKUP($G$1,zbirnik!$C$9:$AK$44,HLOOKUP(C20,zbirnik!$C$1:$AH$2,2,FALSE),FALSE)</f>
        <v>1.4966161802244522</v>
      </c>
      <c r="H20" s="258">
        <f t="shared" si="0"/>
        <v>104.0686152582428</v>
      </c>
      <c r="J20" s="230"/>
      <c r="M20" s="277"/>
    </row>
    <row r="21" spans="2:13" x14ac:dyDescent="0.2">
      <c r="C21" s="234" t="s">
        <v>64</v>
      </c>
      <c r="E21" s="237">
        <v>15</v>
      </c>
      <c r="F21" s="267">
        <v>1.2930108679612797</v>
      </c>
      <c r="G21" s="267">
        <f>VLOOKUP($G$1,zbirnik!$C$9:$AK$44,HLOOKUP(C21,zbirnik!$C$1:$AH$2,2,FALSE),FALSE)</f>
        <v>1.3350531752531196</v>
      </c>
      <c r="H21" s="258">
        <f t="shared" si="0"/>
        <v>103.25150455681236</v>
      </c>
      <c r="J21" s="230"/>
      <c r="M21" s="277"/>
    </row>
    <row r="22" spans="2:13" x14ac:dyDescent="0.2">
      <c r="C22" s="235" t="s">
        <v>91</v>
      </c>
      <c r="D22" s="235"/>
      <c r="E22" s="237"/>
      <c r="F22" s="267"/>
      <c r="G22" s="267"/>
      <c r="H22" s="258"/>
      <c r="J22" s="230"/>
      <c r="M22" s="277"/>
    </row>
    <row r="23" spans="2:13" ht="12.75" customHeight="1" x14ac:dyDescent="0.2">
      <c r="B23" s="230">
        <v>9</v>
      </c>
      <c r="C23" s="234" t="s">
        <v>89</v>
      </c>
      <c r="E23" s="237">
        <v>80</v>
      </c>
      <c r="F23" s="267">
        <v>0.19398880084711154</v>
      </c>
      <c r="G23" s="267">
        <f>VLOOKUP($G$1,zbirnik!$C$9:$AK$44,HLOOKUP(C23,zbirnik!$C$1:$AH$2,2,FALSE),FALSE)</f>
        <v>0.19714669563310469</v>
      </c>
      <c r="H23" s="258">
        <f t="shared" si="0"/>
        <v>101.62787479081435</v>
      </c>
      <c r="J23" s="230"/>
      <c r="M23" s="277"/>
    </row>
    <row r="24" spans="2:13" x14ac:dyDescent="0.2">
      <c r="C24" s="234" t="s">
        <v>88</v>
      </c>
      <c r="E24" s="237">
        <v>45</v>
      </c>
      <c r="F24" s="267">
        <v>0.36696519279673789</v>
      </c>
      <c r="G24" s="267">
        <f>VLOOKUP($G$1,zbirnik!$C$9:$AK$44,HLOOKUP(C24,zbirnik!$C$1:$AH$2,2,FALSE),FALSE)</f>
        <v>0.37116323215350677</v>
      </c>
      <c r="H24" s="258">
        <f t="shared" si="0"/>
        <v>101.14398843246535</v>
      </c>
      <c r="J24" s="230"/>
      <c r="M24" s="277"/>
    </row>
    <row r="25" spans="2:13" x14ac:dyDescent="0.2">
      <c r="C25" s="234" t="s">
        <v>86</v>
      </c>
      <c r="E25" s="237">
        <v>25</v>
      </c>
      <c r="F25" s="267">
        <v>0.58444582117924382</v>
      </c>
      <c r="G25" s="267">
        <f>VLOOKUP($G$1,zbirnik!$C$9:$AK$44,HLOOKUP(C25,zbirnik!$C$1:$AH$2,2,FALSE),FALSE)</f>
        <v>0.58826580552046781</v>
      </c>
      <c r="H25" s="258">
        <f t="shared" si="0"/>
        <v>100.65360794838372</v>
      </c>
      <c r="J25" s="230"/>
      <c r="M25" s="277"/>
    </row>
    <row r="26" spans="2:13" x14ac:dyDescent="0.2">
      <c r="B26" s="230">
        <v>10</v>
      </c>
      <c r="C26" s="234" t="s">
        <v>84</v>
      </c>
      <c r="E26" s="237">
        <v>20</v>
      </c>
      <c r="F26" s="267">
        <v>0.61609388873229265</v>
      </c>
      <c r="G26" s="267">
        <f>VLOOKUP($G$1,zbirnik!$C$9:$AK$44,HLOOKUP(C26,zbirnik!$C$1:$AH$2,2,FALSE),FALSE)</f>
        <v>0.61303130284347396</v>
      </c>
      <c r="H26" s="258">
        <f t="shared" si="0"/>
        <v>99.50290273206241</v>
      </c>
      <c r="J26" s="230"/>
      <c r="M26" s="277"/>
    </row>
    <row r="27" spans="2:13" x14ac:dyDescent="0.2">
      <c r="C27" s="235" t="s">
        <v>82</v>
      </c>
      <c r="D27" s="235"/>
      <c r="E27" s="237"/>
      <c r="F27" s="267">
        <v>0</v>
      </c>
      <c r="G27" s="267"/>
      <c r="H27" s="258"/>
      <c r="J27" s="230"/>
      <c r="M27" s="277"/>
    </row>
    <row r="28" spans="2:13" x14ac:dyDescent="0.2">
      <c r="B28" s="230">
        <v>11</v>
      </c>
      <c r="C28" s="234" t="s">
        <v>80</v>
      </c>
      <c r="E28" s="237">
        <v>35</v>
      </c>
      <c r="F28" s="267">
        <v>0.30874143303080287</v>
      </c>
      <c r="G28" s="267">
        <f>VLOOKUP($G$1,zbirnik!$C$9:$AK$44,HLOOKUP(C28,zbirnik!$C$1:$AH$2,2,FALSE),FALSE)</f>
        <v>0.32036491312934989</v>
      </c>
      <c r="H28" s="258">
        <f t="shared" si="0"/>
        <v>103.76479437322148</v>
      </c>
      <c r="J28" s="230"/>
      <c r="M28" s="277"/>
    </row>
    <row r="29" spans="2:13" x14ac:dyDescent="0.2">
      <c r="C29" s="234" t="s">
        <v>78</v>
      </c>
      <c r="E29" s="237">
        <v>35</v>
      </c>
      <c r="F29" s="267">
        <v>0.33961270724482273</v>
      </c>
      <c r="G29" s="267">
        <f>VLOOKUP($G$1,zbirnik!$C$9:$AK$44,HLOOKUP(C29,zbirnik!$C$1:$AH$2,2,FALSE),FALSE)</f>
        <v>0.35194101392932431</v>
      </c>
      <c r="H29" s="258">
        <f t="shared" si="0"/>
        <v>103.63010759653768</v>
      </c>
      <c r="J29" s="230"/>
      <c r="M29" s="277"/>
    </row>
    <row r="30" spans="2:13" x14ac:dyDescent="0.2">
      <c r="C30" s="234" t="s">
        <v>76</v>
      </c>
      <c r="E30" s="237">
        <v>35</v>
      </c>
      <c r="F30" s="267">
        <v>0.31150986596358282</v>
      </c>
      <c r="G30" s="267">
        <f>VLOOKUP($G$1,zbirnik!$C$9:$AK$44,HLOOKUP(C30,zbirnik!$C$1:$AH$2,2,FALSE),FALSE)</f>
        <v>0.32306185538553533</v>
      </c>
      <c r="H30" s="258">
        <f t="shared" si="0"/>
        <v>103.70838637364474</v>
      </c>
      <c r="J30" s="230"/>
      <c r="M30" s="277"/>
    </row>
    <row r="31" spans="2:13" x14ac:dyDescent="0.2">
      <c r="C31" s="234" t="str">
        <f>zbirnik!U9</f>
        <v>Čebula, pridelava iz čebulčka, ROČNO POBIRANJE</v>
      </c>
      <c r="E31" s="237">
        <v>35</v>
      </c>
      <c r="F31" s="267">
        <v>0.34238114017760285</v>
      </c>
      <c r="G31" s="267">
        <f>VLOOKUP($G$1,zbirnik!$C$9:$AK$44,HLOOKUP(C31,zbirnik!$C$1:$AH$2,2,FALSE),FALSE)</f>
        <v>0.35463795618551003</v>
      </c>
      <c r="H31" s="258">
        <f t="shared" si="0"/>
        <v>103.57987475640429</v>
      </c>
      <c r="J31" s="230"/>
      <c r="M31" s="277"/>
    </row>
    <row r="32" spans="2:13" x14ac:dyDescent="0.2">
      <c r="B32" s="230">
        <v>13</v>
      </c>
      <c r="C32" s="234" t="s">
        <v>70</v>
      </c>
      <c r="E32" s="237">
        <v>10</v>
      </c>
      <c r="F32" s="267">
        <v>2.7220237606142588</v>
      </c>
      <c r="G32" s="267">
        <f>VLOOKUP($G$1,zbirnik!$C$9:$AK$44,HLOOKUP(C32,zbirnik!$C$1:$AH$2,2,FALSE),FALSE)</f>
        <v>2.8538190765329317</v>
      </c>
      <c r="H32" s="258">
        <f t="shared" si="0"/>
        <v>104.84181357362333</v>
      </c>
      <c r="J32" s="230"/>
      <c r="M32" s="277"/>
    </row>
    <row r="33" spans="2:13" x14ac:dyDescent="0.2">
      <c r="C33" s="235" t="s">
        <v>68</v>
      </c>
      <c r="D33" s="235"/>
      <c r="E33" s="237"/>
      <c r="F33" s="267"/>
      <c r="G33" s="267"/>
      <c r="H33" s="258"/>
      <c r="J33" s="230"/>
      <c r="M33" s="277"/>
    </row>
    <row r="34" spans="2:13" x14ac:dyDescent="0.2">
      <c r="B34" s="230">
        <v>14</v>
      </c>
      <c r="C34" s="234" t="s">
        <v>67</v>
      </c>
      <c r="E34" s="237">
        <v>80</v>
      </c>
      <c r="F34" s="267">
        <v>0.63147208694300117</v>
      </c>
      <c r="G34" s="267">
        <f>VLOOKUP($G$1,zbirnik!$C$9:$AK$44,HLOOKUP(C34,zbirnik!$C$1:$AH$2,2,FALSE),FALSE)</f>
        <v>0.63805568237443844</v>
      </c>
      <c r="H34" s="258">
        <f t="shared" si="0"/>
        <v>101.04257900983539</v>
      </c>
      <c r="J34" s="230"/>
      <c r="M34" s="277"/>
    </row>
    <row r="35" spans="2:13" x14ac:dyDescent="0.2">
      <c r="B35" s="230">
        <v>15</v>
      </c>
      <c r="C35" s="230" t="s">
        <v>100</v>
      </c>
      <c r="D35" s="233" t="s">
        <v>103</v>
      </c>
      <c r="E35" s="237">
        <v>25</v>
      </c>
      <c r="F35" s="267">
        <v>0.98762673494474174</v>
      </c>
      <c r="G35" s="267">
        <f>VLOOKUP($G$1,zbirnik!$C$9:$AK$44,HLOOKUP(C35,zbirnik!$C$1:$AH$2,2,FALSE),FALSE)</f>
        <v>1.0159738367140745</v>
      </c>
      <c r="H35" s="258">
        <f t="shared" si="0"/>
        <v>102.87022422200009</v>
      </c>
      <c r="J35" s="230"/>
      <c r="M35" s="277"/>
    </row>
    <row r="36" spans="2:13" x14ac:dyDescent="0.2">
      <c r="C36" s="230" t="s">
        <v>97</v>
      </c>
      <c r="D36" s="233" t="s">
        <v>104</v>
      </c>
      <c r="E36" s="237">
        <v>25</v>
      </c>
      <c r="F36" s="267">
        <v>0.99132217031085113</v>
      </c>
      <c r="G36" s="267">
        <f>VLOOKUP($G$1,zbirnik!$C$9:$AK$44,HLOOKUP(C36,zbirnik!$C$1:$AH$2,2,FALSE),FALSE)</f>
        <v>1.0286342026436637</v>
      </c>
      <c r="H36" s="258">
        <f t="shared" si="0"/>
        <v>103.76386541633711</v>
      </c>
      <c r="J36" s="230"/>
      <c r="M36" s="277"/>
    </row>
    <row r="37" spans="2:13" x14ac:dyDescent="0.2">
      <c r="C37" s="230" t="s">
        <v>98</v>
      </c>
      <c r="D37" s="233" t="s">
        <v>105</v>
      </c>
      <c r="E37" s="237">
        <v>25</v>
      </c>
      <c r="F37" s="267">
        <v>0.98465929957863163</v>
      </c>
      <c r="G37" s="267">
        <f>VLOOKUP($G$1,zbirnik!$C$9:$AK$44,HLOOKUP(C37,zbirnik!$C$1:$AH$2,2,FALSE),FALSE)</f>
        <v>1.0199435016885954</v>
      </c>
      <c r="H37" s="258">
        <f t="shared" si="0"/>
        <v>103.58339195344655</v>
      </c>
      <c r="J37" s="230"/>
      <c r="M37" s="277"/>
    </row>
    <row r="38" spans="2:13" x14ac:dyDescent="0.2">
      <c r="C38" s="230" t="s">
        <v>99</v>
      </c>
      <c r="D38" s="233" t="s">
        <v>106</v>
      </c>
      <c r="E38" s="237">
        <v>25</v>
      </c>
      <c r="F38" s="267">
        <v>1.0272538308508918</v>
      </c>
      <c r="G38" s="267">
        <f>VLOOKUP($G$1,zbirnik!$C$9:$AK$44,HLOOKUP(C38,zbirnik!$C$1:$AH$2,2,FALSE),FALSE)</f>
        <v>1.0625380329608554</v>
      </c>
      <c r="H38" s="258">
        <f t="shared" si="0"/>
        <v>103.43480852057149</v>
      </c>
      <c r="J38" s="230"/>
      <c r="M38" s="277"/>
    </row>
    <row r="39" spans="2:13" x14ac:dyDescent="0.2">
      <c r="C39" s="230" t="s">
        <v>101</v>
      </c>
      <c r="D39" s="233" t="s">
        <v>107</v>
      </c>
      <c r="E39" s="237">
        <v>50</v>
      </c>
      <c r="F39" s="267">
        <v>1.0812682066815364</v>
      </c>
      <c r="G39" s="267">
        <f>VLOOKUP($G$1,zbirnik!$C$9:$AK$44,HLOOKUP(C39,zbirnik!$C$1:$AH$2,2,FALSE),FALSE)</f>
        <v>1.1051727160518647</v>
      </c>
      <c r="H39" s="258">
        <f t="shared" si="0"/>
        <v>102.21078444946534</v>
      </c>
      <c r="J39" s="230"/>
      <c r="M39" s="277"/>
    </row>
    <row r="40" spans="2:13" x14ac:dyDescent="0.2">
      <c r="C40" s="230" t="s">
        <v>102</v>
      </c>
      <c r="D40" s="233" t="s">
        <v>106</v>
      </c>
      <c r="E40" s="237">
        <v>50</v>
      </c>
      <c r="F40" s="267">
        <v>1.1459073569879543</v>
      </c>
      <c r="G40" s="267">
        <f>VLOOKUP($G$1,zbirnik!$C$9:$AK$44,HLOOKUP(C40,zbirnik!$C$1:$AH$2,2,FALSE),FALSE)</f>
        <v>1.1677793198862481</v>
      </c>
      <c r="H40" s="258">
        <f t="shared" si="0"/>
        <v>101.90870254605788</v>
      </c>
      <c r="J40" s="230"/>
      <c r="M40" s="277"/>
    </row>
    <row r="41" spans="2:13" x14ac:dyDescent="0.2">
      <c r="B41" s="230">
        <v>16</v>
      </c>
      <c r="C41" s="234" t="s">
        <v>63</v>
      </c>
      <c r="E41" s="237">
        <v>120</v>
      </c>
      <c r="F41" s="267">
        <v>0.63108702996340926</v>
      </c>
      <c r="G41" s="267">
        <f>VLOOKUP($G$1,zbirnik!$C$9:$AK$44,HLOOKUP(C41,zbirnik!$C$1:$AH$2,2,FALSE),FALSE)</f>
        <v>0.6348372398167722</v>
      </c>
      <c r="H41" s="258">
        <f t="shared" si="0"/>
        <v>100.59424606675572</v>
      </c>
      <c r="J41" s="230"/>
      <c r="M41" s="277"/>
    </row>
    <row r="42" spans="2:13" x14ac:dyDescent="0.2">
      <c r="C42" s="234" t="s">
        <v>69</v>
      </c>
      <c r="E42" s="237"/>
      <c r="F42" s="267"/>
      <c r="G42" s="238"/>
    </row>
  </sheetData>
  <pageMargins left="0.7" right="0.7" top="0.75" bottom="0.75" header="0.3" footer="0.3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15"/>
  <sheetViews>
    <sheetView workbookViewId="0">
      <selection activeCell="F114" sqref="F11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73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25000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26315.78947368421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5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40" t="s">
        <v>112</v>
      </c>
      <c r="H13" s="73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4" hidden="1" x14ac:dyDescent="0.2">
      <c r="A17" s="10">
        <v>0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4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3.28</v>
      </c>
      <c r="H18" s="73" t="s">
        <v>2</v>
      </c>
      <c r="I18" s="25" t="s">
        <v>112</v>
      </c>
    </row>
    <row r="19" spans="1:14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4" hidden="1" x14ac:dyDescent="0.2">
      <c r="A20" s="10">
        <v>0</v>
      </c>
      <c r="B20" s="24" t="s">
        <v>122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4" x14ac:dyDescent="0.2">
      <c r="A21" s="10">
        <v>1</v>
      </c>
      <c r="B21" s="24" t="s">
        <v>218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3500</v>
      </c>
      <c r="H21" s="24" t="s">
        <v>201</v>
      </c>
      <c r="I21" s="24" t="s">
        <v>112</v>
      </c>
    </row>
    <row r="22" spans="1:14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4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4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4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4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4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4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4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4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/>
      <c r="F31" s="91" t="s">
        <v>112</v>
      </c>
      <c r="G31" s="91" t="s">
        <v>112</v>
      </c>
      <c r="H31" s="91">
        <v>219.93246725698748</v>
      </c>
      <c r="I31" s="91" t="s">
        <v>112</v>
      </c>
      <c r="L31" s="63">
        <f>+H31</f>
        <v>219.93246725698748</v>
      </c>
      <c r="N31" s="219">
        <v>83.376867934535298</v>
      </c>
    </row>
    <row r="32" spans="1:14" hidden="1" x14ac:dyDescent="0.2">
      <c r="A32" s="10">
        <v>0</v>
      </c>
      <c r="B32" s="11" t="s">
        <v>232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26" t="s">
        <v>134</v>
      </c>
      <c r="C33" s="27" t="s">
        <v>112</v>
      </c>
      <c r="D33" s="29">
        <v>25000</v>
      </c>
      <c r="E33" s="27"/>
      <c r="F33" s="71">
        <v>8.7972986902794988E-3</v>
      </c>
      <c r="G33" s="27">
        <v>219.93246725698748</v>
      </c>
      <c r="H33" s="27" t="s">
        <v>112</v>
      </c>
      <c r="I33" s="27">
        <v>2.0505450092184003</v>
      </c>
    </row>
    <row r="34" spans="1:14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/>
      <c r="F34" s="93" t="s">
        <v>112</v>
      </c>
      <c r="G34" s="91" t="s">
        <v>112</v>
      </c>
      <c r="H34" s="91">
        <v>3726.6518666383026</v>
      </c>
      <c r="I34" s="91" t="s">
        <v>112</v>
      </c>
      <c r="L34" s="10">
        <f>SUBTOTAL(9,G35:G46)</f>
        <v>3576.6518666383031</v>
      </c>
      <c r="N34" s="219">
        <v>105.72788675072604</v>
      </c>
    </row>
    <row r="35" spans="1:14" x14ac:dyDescent="0.2">
      <c r="A35" s="10">
        <v>1</v>
      </c>
      <c r="B35" s="26" t="s">
        <v>233</v>
      </c>
      <c r="C35" s="27" t="s">
        <v>112</v>
      </c>
      <c r="D35" s="27">
        <v>50</v>
      </c>
      <c r="E35" s="27"/>
      <c r="F35" s="71">
        <v>0.13895083333333336</v>
      </c>
      <c r="G35" s="27">
        <v>6.9475416666666678</v>
      </c>
      <c r="H35" s="27" t="s">
        <v>112</v>
      </c>
      <c r="I35" s="27">
        <v>6.4775551643649398E-2</v>
      </c>
      <c r="M35" s="219">
        <v>100.50693188667874</v>
      </c>
    </row>
    <row r="36" spans="1:14" x14ac:dyDescent="0.2">
      <c r="A36" s="10">
        <v>1</v>
      </c>
      <c r="B36" s="26" t="s">
        <v>234</v>
      </c>
      <c r="C36" s="27" t="s">
        <v>112</v>
      </c>
      <c r="D36" s="27">
        <v>3500</v>
      </c>
      <c r="E36" s="27"/>
      <c r="F36" s="71">
        <v>0.84299999999999997</v>
      </c>
      <c r="G36" s="27">
        <v>2950.5</v>
      </c>
      <c r="H36" s="27" t="s">
        <v>112</v>
      </c>
      <c r="I36" s="27">
        <v>27.509049142023262</v>
      </c>
      <c r="M36" s="219">
        <v>106.14900314795381</v>
      </c>
    </row>
    <row r="37" spans="1:14" x14ac:dyDescent="0.2">
      <c r="A37" s="10">
        <v>1</v>
      </c>
      <c r="B37" s="26" t="s">
        <v>141</v>
      </c>
      <c r="C37" s="27" t="s">
        <v>112</v>
      </c>
      <c r="D37" s="27">
        <v>135.75309641625424</v>
      </c>
      <c r="E37" s="27"/>
      <c r="F37" s="71">
        <v>0.27231762297221224</v>
      </c>
      <c r="G37" s="27">
        <v>36.967960527191899</v>
      </c>
      <c r="H37" s="27" t="s">
        <v>112</v>
      </c>
      <c r="I37" s="27">
        <v>0.3446715617091673</v>
      </c>
    </row>
    <row r="38" spans="1:14" hidden="1" x14ac:dyDescent="0.2">
      <c r="A38" s="10">
        <v>0</v>
      </c>
      <c r="B38" s="11" t="s">
        <v>53</v>
      </c>
      <c r="C38" s="75" t="s">
        <v>112</v>
      </c>
      <c r="D38" s="27">
        <v>20.042105263157893</v>
      </c>
      <c r="E38" s="9" t="s">
        <v>112</v>
      </c>
      <c r="F38" s="28" t="s">
        <v>112</v>
      </c>
      <c r="G38" s="27" t="s">
        <v>112</v>
      </c>
      <c r="H38" s="24" t="s">
        <v>112</v>
      </c>
      <c r="I38" s="24" t="s">
        <v>112</v>
      </c>
    </row>
    <row r="39" spans="1:14" hidden="1" x14ac:dyDescent="0.2">
      <c r="A39" s="10">
        <v>0</v>
      </c>
      <c r="B39" s="11" t="s">
        <v>12</v>
      </c>
      <c r="C39" s="75" t="s">
        <v>112</v>
      </c>
      <c r="D39" s="82">
        <v>9.4736842105191954E-3</v>
      </c>
      <c r="E39" s="9" t="s">
        <v>112</v>
      </c>
      <c r="F39" s="13" t="s">
        <v>112</v>
      </c>
      <c r="G39" s="27" t="s">
        <v>112</v>
      </c>
      <c r="H39" s="24" t="s">
        <v>112</v>
      </c>
      <c r="I39" s="24" t="s">
        <v>112</v>
      </c>
    </row>
    <row r="40" spans="1:14" hidden="1" x14ac:dyDescent="0.2">
      <c r="A40" s="10">
        <v>0</v>
      </c>
      <c r="B40" s="11" t="s">
        <v>54</v>
      </c>
      <c r="C40" s="75" t="s">
        <v>112</v>
      </c>
      <c r="D40" s="82">
        <v>29.974736842105244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x14ac:dyDescent="0.2">
      <c r="A41" s="10">
        <v>1</v>
      </c>
      <c r="B41" s="26" t="s">
        <v>142</v>
      </c>
      <c r="C41" s="27" t="s">
        <v>112</v>
      </c>
      <c r="D41" s="27" t="s">
        <v>112</v>
      </c>
      <c r="E41" s="27" t="s">
        <v>112</v>
      </c>
      <c r="F41" s="70" t="s">
        <v>112</v>
      </c>
      <c r="G41" s="27">
        <v>157.8919199999998</v>
      </c>
      <c r="H41" s="27" t="s">
        <v>112</v>
      </c>
      <c r="I41" s="27">
        <v>1.4721086549426876</v>
      </c>
    </row>
    <row r="42" spans="1:14" hidden="1" x14ac:dyDescent="0.2">
      <c r="A42" s="10">
        <v>0</v>
      </c>
      <c r="B42" s="26" t="s">
        <v>235</v>
      </c>
      <c r="C42" s="27" t="s">
        <v>112</v>
      </c>
      <c r="D42" s="27">
        <v>2</v>
      </c>
      <c r="E42" s="27" t="s">
        <v>112</v>
      </c>
      <c r="F42" s="71">
        <v>41.82</v>
      </c>
      <c r="G42" s="27">
        <v>83.64</v>
      </c>
      <c r="H42" s="27" t="s">
        <v>112</v>
      </c>
      <c r="I42" s="27">
        <v>0.7798193086727081</v>
      </c>
    </row>
    <row r="43" spans="1:14" hidden="1" x14ac:dyDescent="0.2">
      <c r="A43" s="10">
        <v>0</v>
      </c>
      <c r="B43" s="26" t="s">
        <v>236</v>
      </c>
      <c r="C43" s="27" t="s">
        <v>112</v>
      </c>
      <c r="D43" s="27">
        <v>2</v>
      </c>
      <c r="E43" s="27"/>
      <c r="F43" s="71">
        <v>20.399999999999999</v>
      </c>
      <c r="G43" s="27">
        <v>40.799999999999997</v>
      </c>
      <c r="H43" s="27" t="s">
        <v>112</v>
      </c>
      <c r="I43" s="27">
        <v>0.38039966276717468</v>
      </c>
    </row>
    <row r="44" spans="1:14" hidden="1" x14ac:dyDescent="0.2">
      <c r="A44" s="10">
        <v>0</v>
      </c>
      <c r="B44" s="26" t="s">
        <v>237</v>
      </c>
      <c r="C44" s="27" t="s">
        <v>112</v>
      </c>
      <c r="D44" s="27">
        <v>0.4</v>
      </c>
      <c r="E44" s="27"/>
      <c r="F44" s="71">
        <v>83.629800000000003</v>
      </c>
      <c r="G44" s="27">
        <v>33.451920000000001</v>
      </c>
      <c r="H44" s="27" t="s">
        <v>112</v>
      </c>
      <c r="I44" s="27">
        <v>0.31188968350280655</v>
      </c>
    </row>
    <row r="45" spans="1:14" x14ac:dyDescent="0.2">
      <c r="A45" s="10">
        <v>1</v>
      </c>
      <c r="B45" s="26" t="s">
        <v>238</v>
      </c>
      <c r="C45" s="27" t="s">
        <v>112</v>
      </c>
      <c r="D45" s="27">
        <v>77.777777777777786</v>
      </c>
      <c r="E45" s="27"/>
      <c r="F45" s="71">
        <v>0.61749999999999994</v>
      </c>
      <c r="G45" s="27">
        <v>48.027777777777779</v>
      </c>
      <c r="H45" s="27" t="s">
        <v>112</v>
      </c>
      <c r="I45" s="27">
        <v>0.44778800171871258</v>
      </c>
    </row>
    <row r="46" spans="1:14" x14ac:dyDescent="0.2">
      <c r="A46" s="10">
        <v>1</v>
      </c>
      <c r="B46" s="26" t="s">
        <v>239</v>
      </c>
      <c r="C46" s="27" t="s">
        <v>112</v>
      </c>
      <c r="D46" s="27">
        <v>56.666666666666664</v>
      </c>
      <c r="E46" s="27"/>
      <c r="F46" s="71">
        <v>6.6408823529411753</v>
      </c>
      <c r="G46" s="27">
        <v>376.31666666666661</v>
      </c>
      <c r="H46" s="27" t="s">
        <v>112</v>
      </c>
      <c r="I46" s="27">
        <v>3.5085963993545901</v>
      </c>
      <c r="L46" s="10">
        <f>SUBTOTAL(9,G47:G74)</f>
        <v>1233.9159999999999</v>
      </c>
      <c r="N46" s="219" t="e">
        <v>#VALUE!</v>
      </c>
    </row>
    <row r="47" spans="1:14" x14ac:dyDescent="0.2">
      <c r="A47" s="10">
        <v>1</v>
      </c>
      <c r="B47" s="26" t="s">
        <v>195</v>
      </c>
      <c r="C47" s="27" t="s">
        <v>112</v>
      </c>
      <c r="D47" s="70">
        <v>2500</v>
      </c>
      <c r="E47" s="27"/>
      <c r="F47" s="71">
        <v>0.06</v>
      </c>
      <c r="G47" s="27">
        <v>150</v>
      </c>
      <c r="H47" s="27" t="s">
        <v>112</v>
      </c>
      <c r="I47" s="27">
        <v>1.3985281719381424</v>
      </c>
    </row>
    <row r="48" spans="1:14" s="176" customFormat="1" x14ac:dyDescent="0.2">
      <c r="A48" s="176">
        <v>1</v>
      </c>
      <c r="B48" s="43" t="s">
        <v>152</v>
      </c>
      <c r="C48" s="91" t="s">
        <v>112</v>
      </c>
      <c r="D48" s="91" t="s">
        <v>112</v>
      </c>
      <c r="E48" s="91"/>
      <c r="F48" s="93" t="s">
        <v>112</v>
      </c>
      <c r="G48" s="91" t="s">
        <v>112</v>
      </c>
      <c r="H48" s="91">
        <v>1083.9159999999999</v>
      </c>
      <c r="I48" s="91" t="s">
        <v>112</v>
      </c>
      <c r="L48" s="10"/>
      <c r="M48" s="10"/>
      <c r="N48" s="10"/>
    </row>
    <row r="49" spans="1:12" x14ac:dyDescent="0.2">
      <c r="A49" s="10">
        <v>1</v>
      </c>
      <c r="B49" s="26" t="s">
        <v>153</v>
      </c>
      <c r="C49" s="27" t="s">
        <v>112</v>
      </c>
      <c r="D49" s="27">
        <v>1</v>
      </c>
      <c r="E49" s="27"/>
      <c r="F49" s="72">
        <v>45</v>
      </c>
      <c r="G49" s="27">
        <v>45</v>
      </c>
      <c r="H49" s="27" t="s">
        <v>112</v>
      </c>
      <c r="I49" s="27">
        <v>0.41955845158144273</v>
      </c>
    </row>
    <row r="50" spans="1:12" x14ac:dyDescent="0.2">
      <c r="A50" s="10">
        <v>1</v>
      </c>
      <c r="B50" s="26" t="s">
        <v>154</v>
      </c>
      <c r="C50" s="27" t="s">
        <v>112</v>
      </c>
      <c r="D50" s="27">
        <v>336</v>
      </c>
      <c r="E50" s="27"/>
      <c r="F50" s="71">
        <v>0.2</v>
      </c>
      <c r="G50" s="27">
        <v>67.2</v>
      </c>
      <c r="H50" s="27" t="s">
        <v>112</v>
      </c>
      <c r="I50" s="27">
        <v>0.62654062102828778</v>
      </c>
    </row>
    <row r="51" spans="1:12" x14ac:dyDescent="0.2">
      <c r="A51" s="10">
        <v>1</v>
      </c>
      <c r="B51" s="26" t="s">
        <v>156</v>
      </c>
      <c r="C51" s="27" t="s">
        <v>112</v>
      </c>
      <c r="D51" s="27">
        <v>25000</v>
      </c>
      <c r="E51" s="27"/>
      <c r="F51" s="71">
        <v>0.03</v>
      </c>
      <c r="G51" s="27">
        <v>750</v>
      </c>
      <c r="H51" s="27" t="s">
        <v>112</v>
      </c>
      <c r="I51" s="27">
        <v>6.9926408596907113</v>
      </c>
      <c r="L51" s="63"/>
    </row>
    <row r="52" spans="1:12" hidden="1" x14ac:dyDescent="0.2">
      <c r="A52" s="10">
        <v>0</v>
      </c>
      <c r="B52" s="26">
        <v>0</v>
      </c>
      <c r="C52" s="27" t="s">
        <v>112</v>
      </c>
      <c r="D52" s="29" t="s">
        <v>112</v>
      </c>
      <c r="E52" s="27"/>
      <c r="F52" s="72" t="s">
        <v>112</v>
      </c>
      <c r="G52" s="27" t="s">
        <v>112</v>
      </c>
      <c r="H52" s="27" t="s">
        <v>112</v>
      </c>
      <c r="I52" s="27" t="s">
        <v>112</v>
      </c>
    </row>
    <row r="53" spans="1:12" hidden="1" x14ac:dyDescent="0.2">
      <c r="A53" s="10">
        <v>0</v>
      </c>
      <c r="B53" s="26">
        <v>0</v>
      </c>
      <c r="C53" s="27" t="s">
        <v>112</v>
      </c>
      <c r="D53" s="29" t="s">
        <v>112</v>
      </c>
      <c r="E53" s="27"/>
      <c r="F53" s="70" t="s">
        <v>112</v>
      </c>
      <c r="G53" s="27" t="s">
        <v>112</v>
      </c>
      <c r="H53" s="27" t="s">
        <v>112</v>
      </c>
      <c r="I53" s="27" t="s">
        <v>112</v>
      </c>
    </row>
    <row r="54" spans="1:12" hidden="1" x14ac:dyDescent="0.2">
      <c r="A54" s="10">
        <v>0</v>
      </c>
      <c r="B54" s="26">
        <v>0</v>
      </c>
      <c r="C54" s="27" t="s">
        <v>112</v>
      </c>
      <c r="D54" s="27" t="s">
        <v>112</v>
      </c>
      <c r="E54" s="27"/>
      <c r="F54" s="70" t="s">
        <v>112</v>
      </c>
      <c r="G54" s="27" t="s">
        <v>112</v>
      </c>
      <c r="H54" s="27" t="s">
        <v>112</v>
      </c>
      <c r="I54" s="27" t="s">
        <v>112</v>
      </c>
    </row>
    <row r="55" spans="1:12" hidden="1" x14ac:dyDescent="0.2">
      <c r="A55" s="10">
        <v>0</v>
      </c>
      <c r="B55" s="11">
        <v>0</v>
      </c>
      <c r="C55" s="75" t="s">
        <v>112</v>
      </c>
      <c r="D55" s="7" t="s">
        <v>112</v>
      </c>
      <c r="E55" s="9" t="s">
        <v>112</v>
      </c>
      <c r="F55" s="9" t="s">
        <v>112</v>
      </c>
      <c r="G55" s="7" t="s">
        <v>112</v>
      </c>
      <c r="H55" s="9" t="s">
        <v>112</v>
      </c>
      <c r="I55" s="24" t="s">
        <v>112</v>
      </c>
    </row>
    <row r="56" spans="1:12" hidden="1" x14ac:dyDescent="0.2">
      <c r="A56" s="10">
        <v>0</v>
      </c>
      <c r="B56" s="11">
        <v>0</v>
      </c>
      <c r="C56" s="75" t="s">
        <v>112</v>
      </c>
      <c r="D56" s="7" t="s">
        <v>112</v>
      </c>
      <c r="E56" s="9" t="s">
        <v>112</v>
      </c>
      <c r="F56" s="9" t="s">
        <v>112</v>
      </c>
      <c r="G56" s="7" t="s">
        <v>112</v>
      </c>
      <c r="H56" s="9" t="s">
        <v>112</v>
      </c>
      <c r="I56" s="24" t="s">
        <v>112</v>
      </c>
    </row>
    <row r="57" spans="1:12" hidden="1" x14ac:dyDescent="0.2">
      <c r="A57" s="10">
        <v>0</v>
      </c>
      <c r="B57" s="11">
        <v>0</v>
      </c>
      <c r="C57" s="75" t="s">
        <v>112</v>
      </c>
      <c r="D57" s="7" t="s">
        <v>112</v>
      </c>
      <c r="E57" s="9" t="s">
        <v>112</v>
      </c>
      <c r="F57" s="9" t="s">
        <v>112</v>
      </c>
      <c r="G57" s="7" t="s">
        <v>112</v>
      </c>
      <c r="H57" s="9" t="s">
        <v>112</v>
      </c>
      <c r="I57" s="24" t="s">
        <v>112</v>
      </c>
    </row>
    <row r="58" spans="1:12" hidden="1" x14ac:dyDescent="0.2">
      <c r="A58" s="10">
        <v>0</v>
      </c>
      <c r="B58" s="11">
        <v>0</v>
      </c>
      <c r="C58" s="75" t="s">
        <v>112</v>
      </c>
      <c r="D58" s="7" t="s">
        <v>112</v>
      </c>
      <c r="E58" s="9" t="s">
        <v>112</v>
      </c>
      <c r="F58" s="9" t="s">
        <v>112</v>
      </c>
      <c r="G58" s="7" t="s">
        <v>112</v>
      </c>
      <c r="H58" s="9" t="s">
        <v>112</v>
      </c>
      <c r="I58" s="24" t="s">
        <v>112</v>
      </c>
    </row>
    <row r="59" spans="1:12" hidden="1" x14ac:dyDescent="0.2">
      <c r="A59" s="10">
        <v>0</v>
      </c>
      <c r="B59" s="11">
        <v>0</v>
      </c>
      <c r="C59" s="75" t="s">
        <v>112</v>
      </c>
      <c r="D59" s="7" t="s">
        <v>112</v>
      </c>
      <c r="E59" s="9" t="s">
        <v>112</v>
      </c>
      <c r="F59" s="9" t="s">
        <v>112</v>
      </c>
      <c r="G59" s="7" t="s">
        <v>112</v>
      </c>
      <c r="H59" s="9" t="s">
        <v>112</v>
      </c>
      <c r="I59" s="24" t="s">
        <v>112</v>
      </c>
    </row>
    <row r="60" spans="1:12" hidden="1" x14ac:dyDescent="0.2">
      <c r="A60" s="10">
        <v>0</v>
      </c>
      <c r="B60" s="11">
        <v>0</v>
      </c>
      <c r="C60" s="75" t="s">
        <v>112</v>
      </c>
      <c r="D60" s="7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2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2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2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2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4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4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4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4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4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4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4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4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204.99999999999997</v>
      </c>
      <c r="H73" s="24" t="s">
        <v>112</v>
      </c>
      <c r="I73" s="24">
        <v>1.9113218349821277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16.716000000000001</v>
      </c>
      <c r="H74" s="27" t="s">
        <v>112</v>
      </c>
      <c r="I74" s="27">
        <v>0.15585197948078661</v>
      </c>
    </row>
    <row r="75" spans="1:14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700</v>
      </c>
      <c r="I75" s="91" t="s">
        <v>112</v>
      </c>
      <c r="L75" s="63">
        <f>SUM(G76:G81)</f>
        <v>700</v>
      </c>
      <c r="N75" s="219">
        <v>100</v>
      </c>
    </row>
    <row r="76" spans="1:14" x14ac:dyDescent="0.2">
      <c r="A76" s="10">
        <v>1</v>
      </c>
      <c r="B76" s="26" t="s">
        <v>196</v>
      </c>
      <c r="C76" s="24" t="s">
        <v>112</v>
      </c>
      <c r="D76" s="27">
        <v>84</v>
      </c>
      <c r="E76" s="27" t="s">
        <v>112</v>
      </c>
      <c r="F76" s="71" t="s">
        <v>112</v>
      </c>
      <c r="G76" s="27">
        <v>700</v>
      </c>
      <c r="H76" s="27" t="s">
        <v>112</v>
      </c>
      <c r="I76" s="27">
        <v>6.5264648023779976</v>
      </c>
    </row>
    <row r="77" spans="1:14" hidden="1" x14ac:dyDescent="0.2">
      <c r="A77" s="10">
        <v>0</v>
      </c>
      <c r="B77" s="26">
        <v>0</v>
      </c>
      <c r="C77" s="24" t="s">
        <v>112</v>
      </c>
      <c r="D77" s="27" t="s">
        <v>112</v>
      </c>
      <c r="E77" s="27"/>
      <c r="F77" s="70" t="s">
        <v>112</v>
      </c>
      <c r="G77" s="27" t="s">
        <v>112</v>
      </c>
      <c r="H77" s="27" t="s">
        <v>112</v>
      </c>
      <c r="I77" s="27" t="s">
        <v>112</v>
      </c>
    </row>
    <row r="78" spans="1:14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70" t="s">
        <v>112</v>
      </c>
      <c r="G78" s="27" t="s">
        <v>112</v>
      </c>
      <c r="H78" s="27" t="s">
        <v>112</v>
      </c>
      <c r="I78" s="27" t="s">
        <v>112</v>
      </c>
    </row>
    <row r="79" spans="1:14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70" t="s">
        <v>112</v>
      </c>
      <c r="G79" s="27" t="s">
        <v>112</v>
      </c>
      <c r="H79" s="27" t="s">
        <v>112</v>
      </c>
      <c r="I79" s="27" t="s">
        <v>112</v>
      </c>
    </row>
    <row r="80" spans="1:14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70" t="s">
        <v>112</v>
      </c>
      <c r="G80" s="27" t="s">
        <v>112</v>
      </c>
      <c r="H80" s="27" t="s">
        <v>112</v>
      </c>
      <c r="I80" s="27" t="s">
        <v>112</v>
      </c>
    </row>
    <row r="81" spans="1:17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7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3321.0886056024819</v>
      </c>
      <c r="I82" s="91" t="s">
        <v>112</v>
      </c>
      <c r="L82" s="63">
        <f>SUM(G83:G84)</f>
        <v>3321.0886056024819</v>
      </c>
      <c r="N82" s="219">
        <v>101.51191861716129</v>
      </c>
    </row>
    <row r="83" spans="1:17" x14ac:dyDescent="0.2">
      <c r="A83" s="10">
        <v>1</v>
      </c>
      <c r="B83" s="31" t="s">
        <v>163</v>
      </c>
      <c r="C83" s="24" t="s">
        <v>112</v>
      </c>
      <c r="D83" s="27">
        <v>89.342535933728584</v>
      </c>
      <c r="E83" s="27"/>
      <c r="F83" s="71">
        <v>19.251892476932653</v>
      </c>
      <c r="G83" s="27">
        <v>1720.0128954126344</v>
      </c>
      <c r="H83" s="27" t="s">
        <v>112</v>
      </c>
      <c r="I83" s="27">
        <v>16.036576602209752</v>
      </c>
      <c r="M83" s="219">
        <v>100.48989577935721</v>
      </c>
    </row>
    <row r="84" spans="1:17" x14ac:dyDescent="0.2">
      <c r="A84" s="10">
        <v>1</v>
      </c>
      <c r="B84" s="31" t="s">
        <v>164</v>
      </c>
      <c r="C84" s="24" t="s">
        <v>112</v>
      </c>
      <c r="D84" s="27">
        <v>266.11185004301683</v>
      </c>
      <c r="E84" s="27"/>
      <c r="F84" s="71">
        <v>6.0165517241379316</v>
      </c>
      <c r="G84" s="27">
        <v>1601.0757101898475</v>
      </c>
      <c r="H84" s="27" t="s">
        <v>112</v>
      </c>
      <c r="I84" s="27">
        <v>14.927663240709135</v>
      </c>
    </row>
    <row r="85" spans="1:17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1321.8362973846752</v>
      </c>
      <c r="I85" s="91" t="s">
        <v>112</v>
      </c>
      <c r="L85" s="63">
        <f>SUM(G86:G91)</f>
        <v>1321.8362973846752</v>
      </c>
      <c r="N85" s="219">
        <v>103.65651450497772</v>
      </c>
    </row>
    <row r="86" spans="1:17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7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538.83288064228236</v>
      </c>
      <c r="H87" s="27" t="s">
        <v>112</v>
      </c>
      <c r="I87" s="27">
        <v>5.0238197569654295</v>
      </c>
    </row>
    <row r="88" spans="1:17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593.69435482540041</v>
      </c>
      <c r="H88" s="27" t="s">
        <v>112</v>
      </c>
      <c r="I88" s="27">
        <v>5.5353218716264143</v>
      </c>
    </row>
    <row r="89" spans="1:17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189.30906191699256</v>
      </c>
      <c r="H89" s="27" t="s">
        <v>112</v>
      </c>
      <c r="I89" s="27">
        <v>1.7650270419606415</v>
      </c>
      <c r="Q89" s="63"/>
    </row>
    <row r="90" spans="1:17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7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7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352.13632203297527</v>
      </c>
      <c r="H92" s="27" t="s">
        <v>112</v>
      </c>
      <c r="I92" s="27">
        <v>3.2831504448386526</v>
      </c>
      <c r="L92" s="63">
        <f>+G92</f>
        <v>352.13632203297527</v>
      </c>
    </row>
    <row r="93" spans="1:17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7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10725.561558915424</v>
      </c>
      <c r="H94" s="38" t="s">
        <v>112</v>
      </c>
      <c r="I94" s="38">
        <v>99.999999999999972</v>
      </c>
      <c r="K94" s="63"/>
      <c r="L94" s="63">
        <f>SUM(L31:L92)</f>
        <v>10725.56155891542</v>
      </c>
    </row>
    <row r="95" spans="1:17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7" hidden="1" x14ac:dyDescent="0.2">
      <c r="A96" s="10">
        <v>0</v>
      </c>
      <c r="B96" s="76" t="s">
        <v>240</v>
      </c>
      <c r="C96" s="9" t="s">
        <v>112</v>
      </c>
      <c r="D96" s="2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10725.561558915424</v>
      </c>
      <c r="H99" s="57" t="s">
        <v>112</v>
      </c>
      <c r="I99" s="57" t="s">
        <v>112</v>
      </c>
      <c r="L99" s="63"/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0.42902246235661695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f>SUM(G105:G108)</f>
        <v>324.38407668370382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1720.0128954126344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/>
      <c r="G109" s="26"/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f>G99-H103</f>
        <v>10401.17748223172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f>G112/G9</f>
        <v>0.41604709928926881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219">
        <v>106.20092417703128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D55:H72 I55:I73 D74:I80 I81 D82:I85 I86 D87:I89 I90:I91 I93 D92:I92 D31:I54 C3:I3">
    <cfRule type="cellIs" dxfId="12" priority="2" stopIfTrue="1" operator="equal">
      <formula>0</formula>
    </cfRule>
  </conditionalFormatting>
  <pageMargins left="0.75" right="0.75" top="1" bottom="1" header="0" footer="0"/>
  <pageSetup paperSize="9" scale="91" orientation="portrait" r:id="rId1"/>
  <headerFooter alignWithMargins="0"/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7109375" style="10" customWidth="1"/>
    <col min="9" max="9" width="9.5703125" style="23" customWidth="1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72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32000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179">
        <v>42666.666666666664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179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179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4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4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6.008</v>
      </c>
      <c r="H18" s="73" t="s">
        <v>2</v>
      </c>
      <c r="I18" s="25" t="s">
        <v>112</v>
      </c>
    </row>
    <row r="19" spans="1:14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4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4" x14ac:dyDescent="0.2">
      <c r="A21" s="10">
        <v>1</v>
      </c>
      <c r="B21" s="24" t="s">
        <v>181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4">
        <v>2</v>
      </c>
      <c r="H21" s="24" t="s">
        <v>225</v>
      </c>
      <c r="I21" s="24" t="s">
        <v>112</v>
      </c>
    </row>
    <row r="22" spans="1:14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4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4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4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4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4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4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4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4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/>
      <c r="F31" s="91" t="s">
        <v>112</v>
      </c>
      <c r="G31" s="91" t="s">
        <v>112</v>
      </c>
      <c r="H31" s="91">
        <v>87.972986902794986</v>
      </c>
      <c r="I31" s="91" t="s">
        <v>112</v>
      </c>
      <c r="L31" s="63">
        <f>+H31</f>
        <v>87.972986902794986</v>
      </c>
      <c r="N31" s="219">
        <v>83.376867934535284</v>
      </c>
    </row>
    <row r="32" spans="1:14" hidden="1" x14ac:dyDescent="0.2">
      <c r="A32" s="10">
        <v>0</v>
      </c>
      <c r="B32" s="11" t="s">
        <v>226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26" t="s">
        <v>134</v>
      </c>
      <c r="C33" s="27" t="s">
        <v>112</v>
      </c>
      <c r="D33" s="27">
        <v>10000</v>
      </c>
      <c r="E33" s="27"/>
      <c r="F33" s="71">
        <v>8.7972986902794988E-3</v>
      </c>
      <c r="G33" s="27">
        <v>87.972986902794986</v>
      </c>
      <c r="H33" s="27" t="s">
        <v>112</v>
      </c>
      <c r="I33" s="27">
        <v>0.59081528097740321</v>
      </c>
      <c r="M33" s="63"/>
    </row>
    <row r="34" spans="1:14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/>
      <c r="F34" s="93" t="s">
        <v>112</v>
      </c>
      <c r="G34" s="91" t="s">
        <v>112</v>
      </c>
      <c r="H34" s="91">
        <v>4185.8596109043201</v>
      </c>
      <c r="I34" s="91" t="s">
        <v>112</v>
      </c>
      <c r="L34" s="10">
        <f>SUBTOTAL(9,G35:G53)</f>
        <v>4185.8596109043192</v>
      </c>
      <c r="M34" s="219"/>
      <c r="N34" s="219">
        <v>99.556993508210439</v>
      </c>
    </row>
    <row r="35" spans="1:14" x14ac:dyDescent="0.2">
      <c r="A35" s="10">
        <v>1</v>
      </c>
      <c r="B35" s="26" t="s">
        <v>136</v>
      </c>
      <c r="C35" s="27" t="s">
        <v>112</v>
      </c>
      <c r="D35" s="27">
        <v>2</v>
      </c>
      <c r="E35" s="27"/>
      <c r="F35" s="71">
        <v>696.67</v>
      </c>
      <c r="G35" s="27">
        <v>1393.34</v>
      </c>
      <c r="H35" s="27" t="s">
        <v>112</v>
      </c>
      <c r="I35" s="27">
        <v>9.3574924823986052</v>
      </c>
      <c r="M35" s="219">
        <v>101.8478721693493</v>
      </c>
    </row>
    <row r="36" spans="1:14" x14ac:dyDescent="0.2">
      <c r="A36" s="10">
        <v>1</v>
      </c>
      <c r="B36" s="26" t="s">
        <v>139</v>
      </c>
      <c r="C36" s="27" t="s">
        <v>112</v>
      </c>
      <c r="D36" s="27">
        <v>2</v>
      </c>
      <c r="E36" s="27"/>
      <c r="F36" s="71">
        <v>5.76</v>
      </c>
      <c r="G36" s="27">
        <v>11.52</v>
      </c>
      <c r="H36" s="27" t="s">
        <v>112</v>
      </c>
      <c r="I36" s="27">
        <v>7.7366840395906189E-2</v>
      </c>
    </row>
    <row r="37" spans="1:14" x14ac:dyDescent="0.2">
      <c r="A37" s="10">
        <v>1</v>
      </c>
      <c r="B37" s="26" t="s">
        <v>138</v>
      </c>
      <c r="C37" s="27" t="s">
        <v>112</v>
      </c>
      <c r="D37" s="27">
        <v>2</v>
      </c>
      <c r="E37" s="27"/>
      <c r="F37" s="71">
        <v>4.76</v>
      </c>
      <c r="G37" s="27">
        <v>9.52</v>
      </c>
      <c r="H37" s="27" t="s">
        <v>112</v>
      </c>
      <c r="I37" s="27">
        <v>6.393509727161692E-2</v>
      </c>
    </row>
    <row r="38" spans="1:14" x14ac:dyDescent="0.2">
      <c r="A38" s="10">
        <v>1</v>
      </c>
      <c r="B38" s="11" t="s">
        <v>140</v>
      </c>
      <c r="C38" s="75" t="s">
        <v>112</v>
      </c>
      <c r="D38" s="27">
        <v>2.5</v>
      </c>
      <c r="E38" s="9" t="s">
        <v>112</v>
      </c>
      <c r="F38" s="28">
        <v>6.25</v>
      </c>
      <c r="G38" s="27">
        <v>15.625</v>
      </c>
      <c r="H38" s="24" t="s">
        <v>112</v>
      </c>
      <c r="I38" s="24">
        <v>0.10493549315850992</v>
      </c>
    </row>
    <row r="39" spans="1:14" x14ac:dyDescent="0.2">
      <c r="A39" s="10">
        <v>1</v>
      </c>
      <c r="B39" s="11" t="s">
        <v>141</v>
      </c>
      <c r="C39" s="75" t="s">
        <v>112</v>
      </c>
      <c r="D39" s="82">
        <v>967.80626780626767</v>
      </c>
      <c r="E39" s="9" t="s">
        <v>112</v>
      </c>
      <c r="F39" s="28">
        <v>0.29291472925350714</v>
      </c>
      <c r="G39" s="27">
        <v>283.48471090432014</v>
      </c>
      <c r="H39" s="24" t="s">
        <v>112</v>
      </c>
      <c r="I39" s="24">
        <v>1.9038469082651166</v>
      </c>
      <c r="M39" s="219">
        <v>82.174350966717043</v>
      </c>
    </row>
    <row r="40" spans="1:14" hidden="1" x14ac:dyDescent="0.2">
      <c r="A40" s="10">
        <v>0</v>
      </c>
      <c r="B40" s="11" t="s">
        <v>53</v>
      </c>
      <c r="C40" s="75" t="s">
        <v>112</v>
      </c>
      <c r="D40" s="82">
        <v>91</v>
      </c>
      <c r="E40" s="9" t="s">
        <v>112</v>
      </c>
      <c r="F40" s="28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12</v>
      </c>
      <c r="C41" s="27" t="s">
        <v>112</v>
      </c>
      <c r="D41" s="27">
        <v>44</v>
      </c>
      <c r="E41" s="27" t="s">
        <v>112</v>
      </c>
      <c r="F41" s="71" t="s">
        <v>112</v>
      </c>
      <c r="G41" s="27" t="s">
        <v>112</v>
      </c>
      <c r="H41" s="27" t="s">
        <v>112</v>
      </c>
      <c r="I41" s="27" t="s">
        <v>112</v>
      </c>
    </row>
    <row r="42" spans="1:14" hidden="1" x14ac:dyDescent="0.2">
      <c r="A42" s="10">
        <v>0</v>
      </c>
      <c r="B42" s="26" t="s">
        <v>54</v>
      </c>
      <c r="C42" s="27" t="s">
        <v>112</v>
      </c>
      <c r="D42" s="27">
        <v>225</v>
      </c>
      <c r="E42" s="27" t="s">
        <v>112</v>
      </c>
      <c r="F42" s="71" t="s">
        <v>112</v>
      </c>
      <c r="G42" s="27" t="s">
        <v>112</v>
      </c>
      <c r="H42" s="27" t="s">
        <v>112</v>
      </c>
      <c r="I42" s="27" t="s">
        <v>112</v>
      </c>
    </row>
    <row r="43" spans="1:14" x14ac:dyDescent="0.2">
      <c r="A43" s="10">
        <v>1</v>
      </c>
      <c r="B43" s="26" t="s">
        <v>142</v>
      </c>
      <c r="C43" s="27" t="s">
        <v>112</v>
      </c>
      <c r="D43" s="27" t="s">
        <v>112</v>
      </c>
      <c r="E43" s="27"/>
      <c r="F43" s="71" t="s">
        <v>112</v>
      </c>
      <c r="G43" s="27">
        <v>671.40989999999965</v>
      </c>
      <c r="H43" s="27" t="s">
        <v>112</v>
      </c>
      <c r="I43" s="27">
        <v>4.5091026539523709</v>
      </c>
    </row>
    <row r="44" spans="1:14" hidden="1" x14ac:dyDescent="0.2">
      <c r="A44" s="10">
        <v>0</v>
      </c>
      <c r="B44" s="26" t="s">
        <v>185</v>
      </c>
      <c r="C44" s="27" t="s">
        <v>112</v>
      </c>
      <c r="D44" s="27">
        <v>4</v>
      </c>
      <c r="E44" s="27"/>
      <c r="F44" s="71">
        <v>15.606000000000002</v>
      </c>
      <c r="G44" s="27">
        <v>62.424000000000007</v>
      </c>
      <c r="H44" s="27" t="s">
        <v>112</v>
      </c>
      <c r="I44" s="27">
        <v>0.41923156639531672</v>
      </c>
    </row>
    <row r="45" spans="1:14" hidden="1" x14ac:dyDescent="0.2">
      <c r="A45" s="10">
        <v>0</v>
      </c>
      <c r="B45" s="26" t="s">
        <v>186</v>
      </c>
      <c r="C45" s="27" t="s">
        <v>112</v>
      </c>
      <c r="D45" s="27">
        <v>2</v>
      </c>
      <c r="E45" s="27"/>
      <c r="F45" s="71">
        <v>46.175400000000003</v>
      </c>
      <c r="G45" s="27">
        <v>92.350800000000007</v>
      </c>
      <c r="H45" s="27" t="s">
        <v>112</v>
      </c>
      <c r="I45" s="27">
        <v>0.62021611146130673</v>
      </c>
    </row>
    <row r="46" spans="1:14" hidden="1" x14ac:dyDescent="0.2">
      <c r="A46" s="10">
        <v>0</v>
      </c>
      <c r="B46" s="26" t="s">
        <v>227</v>
      </c>
      <c r="C46" s="27" t="s">
        <v>112</v>
      </c>
      <c r="D46" s="27">
        <v>5</v>
      </c>
      <c r="E46" s="27"/>
      <c r="F46" s="71">
        <v>34.220999999999997</v>
      </c>
      <c r="G46" s="27">
        <v>171.10499999999999</v>
      </c>
      <c r="H46" s="27" t="s">
        <v>112</v>
      </c>
      <c r="I46" s="27">
        <v>1.1491192036407578</v>
      </c>
    </row>
    <row r="47" spans="1:14" hidden="1" x14ac:dyDescent="0.2">
      <c r="A47" s="10">
        <v>0</v>
      </c>
      <c r="B47" s="26" t="s">
        <v>228</v>
      </c>
      <c r="C47" s="27" t="s">
        <v>112</v>
      </c>
      <c r="D47" s="27">
        <v>0.75</v>
      </c>
      <c r="E47" s="27"/>
      <c r="F47" s="71">
        <v>74.296800000000005</v>
      </c>
      <c r="G47" s="27">
        <v>55.7226</v>
      </c>
      <c r="H47" s="27" t="s">
        <v>112</v>
      </c>
      <c r="I47" s="27">
        <v>0.37422582470876065</v>
      </c>
    </row>
    <row r="48" spans="1:14" hidden="1" x14ac:dyDescent="0.2">
      <c r="A48" s="10">
        <v>0</v>
      </c>
      <c r="B48" s="26" t="s">
        <v>191</v>
      </c>
      <c r="C48" s="27" t="s">
        <v>112</v>
      </c>
      <c r="D48" s="27">
        <v>1</v>
      </c>
      <c r="E48" s="27"/>
      <c r="F48" s="71">
        <v>61.5672</v>
      </c>
      <c r="G48" s="27">
        <v>61.5672</v>
      </c>
      <c r="H48" s="80" t="s">
        <v>112</v>
      </c>
      <c r="I48" s="27">
        <v>0.41347740764087115</v>
      </c>
    </row>
    <row r="49" spans="1:14" hidden="1" x14ac:dyDescent="0.2">
      <c r="A49" s="10">
        <v>0</v>
      </c>
      <c r="B49" s="26" t="s">
        <v>229</v>
      </c>
      <c r="C49" s="27" t="s">
        <v>112</v>
      </c>
      <c r="D49" s="27">
        <v>0.8</v>
      </c>
      <c r="E49" s="27"/>
      <c r="F49" s="71">
        <v>96.288000000000011</v>
      </c>
      <c r="G49" s="27">
        <v>77.030400000000014</v>
      </c>
      <c r="H49" s="27" t="s">
        <v>112</v>
      </c>
      <c r="I49" s="27">
        <v>0.51732627278062615</v>
      </c>
    </row>
    <row r="50" spans="1:14" hidden="1" x14ac:dyDescent="0.2">
      <c r="A50" s="10">
        <v>0</v>
      </c>
      <c r="B50" s="26" t="s">
        <v>148</v>
      </c>
      <c r="C50" s="27" t="s">
        <v>112</v>
      </c>
      <c r="D50" s="27">
        <v>0.75</v>
      </c>
      <c r="E50" s="27"/>
      <c r="F50" s="71">
        <v>64.77</v>
      </c>
      <c r="G50" s="27">
        <v>48.577500000000001</v>
      </c>
      <c r="H50" s="27" t="s">
        <v>112</v>
      </c>
      <c r="I50" s="27">
        <v>0.32624025081008101</v>
      </c>
    </row>
    <row r="51" spans="1:14" hidden="1" x14ac:dyDescent="0.2">
      <c r="A51" s="10">
        <v>0</v>
      </c>
      <c r="B51" s="26" t="s">
        <v>149</v>
      </c>
      <c r="C51" s="27" t="s">
        <v>112</v>
      </c>
      <c r="D51" s="27">
        <v>1.5</v>
      </c>
      <c r="E51" s="27"/>
      <c r="F51" s="71">
        <v>46.716000000000001</v>
      </c>
      <c r="G51" s="27">
        <v>70.073999999999998</v>
      </c>
      <c r="H51" s="27" t="s">
        <v>112</v>
      </c>
      <c r="I51" s="27">
        <v>0.47060798384572311</v>
      </c>
      <c r="L51" s="63"/>
    </row>
    <row r="52" spans="1:14" hidden="1" x14ac:dyDescent="0.2">
      <c r="A52" s="10">
        <v>0</v>
      </c>
      <c r="B52" s="26" t="s">
        <v>194</v>
      </c>
      <c r="C52" s="27" t="s">
        <v>112</v>
      </c>
      <c r="D52" s="27">
        <v>1.6</v>
      </c>
      <c r="E52" s="27"/>
      <c r="F52" s="71">
        <v>20.348999999999997</v>
      </c>
      <c r="G52" s="27">
        <v>32.558399999999999</v>
      </c>
      <c r="H52" s="27" t="s">
        <v>112</v>
      </c>
      <c r="I52" s="27">
        <v>0.21865803266892989</v>
      </c>
    </row>
    <row r="53" spans="1:14" x14ac:dyDescent="0.2">
      <c r="A53" s="10">
        <v>1</v>
      </c>
      <c r="B53" s="26" t="s">
        <v>151</v>
      </c>
      <c r="C53" s="27" t="s">
        <v>112</v>
      </c>
      <c r="D53" s="27">
        <v>3200</v>
      </c>
      <c r="E53" s="27"/>
      <c r="F53" s="71">
        <v>0.56279999999999997</v>
      </c>
      <c r="G53" s="27">
        <v>1800.9599999999998</v>
      </c>
      <c r="H53" s="27" t="s">
        <v>112</v>
      </c>
      <c r="I53" s="27">
        <v>12.09501604856</v>
      </c>
      <c r="L53" s="10">
        <f>SUBTOTAL(9,G54:G74)</f>
        <v>3018.0494848647618</v>
      </c>
      <c r="N53" s="219" t="e">
        <v>#VALUE!</v>
      </c>
    </row>
    <row r="54" spans="1:14" s="176" customFormat="1" x14ac:dyDescent="0.2">
      <c r="A54" s="176">
        <v>1</v>
      </c>
      <c r="B54" s="43" t="s">
        <v>152</v>
      </c>
      <c r="C54" s="91" t="s">
        <v>112</v>
      </c>
      <c r="D54" s="91" t="s">
        <v>112</v>
      </c>
      <c r="E54" s="91"/>
      <c r="F54" s="93" t="s">
        <v>112</v>
      </c>
      <c r="G54" s="91" t="s">
        <v>112</v>
      </c>
      <c r="H54" s="91">
        <v>3018.0494848647618</v>
      </c>
      <c r="I54" s="91" t="s">
        <v>112</v>
      </c>
    </row>
    <row r="55" spans="1:14" x14ac:dyDescent="0.2">
      <c r="A55" s="10">
        <v>1</v>
      </c>
      <c r="B55" s="11" t="s">
        <v>153</v>
      </c>
      <c r="C55" s="75" t="s">
        <v>112</v>
      </c>
      <c r="D55" s="27">
        <v>1.6</v>
      </c>
      <c r="E55" s="9" t="s">
        <v>112</v>
      </c>
      <c r="F55" s="28">
        <v>45</v>
      </c>
      <c r="G55" s="7">
        <v>72</v>
      </c>
      <c r="H55" s="9" t="s">
        <v>112</v>
      </c>
      <c r="I55" s="24">
        <v>0.4835427524744137</v>
      </c>
    </row>
    <row r="56" spans="1:14" x14ac:dyDescent="0.2">
      <c r="A56" s="10">
        <v>1</v>
      </c>
      <c r="B56" s="11" t="s">
        <v>154</v>
      </c>
      <c r="C56" s="75" t="s">
        <v>112</v>
      </c>
      <c r="D56" s="27">
        <v>2875</v>
      </c>
      <c r="E56" s="9" t="s">
        <v>112</v>
      </c>
      <c r="F56" s="154">
        <v>0.2</v>
      </c>
      <c r="G56" s="7">
        <v>575</v>
      </c>
      <c r="H56" s="9" t="s">
        <v>112</v>
      </c>
      <c r="I56" s="24">
        <v>3.8616261482331651</v>
      </c>
      <c r="M56" s="219">
        <v>100</v>
      </c>
    </row>
    <row r="57" spans="1:14" x14ac:dyDescent="0.2">
      <c r="A57" s="10">
        <v>1</v>
      </c>
      <c r="B57" s="11" t="s">
        <v>155</v>
      </c>
      <c r="C57" s="75" t="s">
        <v>112</v>
      </c>
      <c r="D57" s="27">
        <v>1200000</v>
      </c>
      <c r="E57" s="9" t="s">
        <v>112</v>
      </c>
      <c r="F57" s="28">
        <v>2.5000000000000001E-4</v>
      </c>
      <c r="G57" s="27">
        <v>300</v>
      </c>
      <c r="H57" s="9" t="s">
        <v>112</v>
      </c>
      <c r="I57" s="24">
        <v>2.0147614686433903</v>
      </c>
    </row>
    <row r="58" spans="1:14" x14ac:dyDescent="0.2">
      <c r="A58" s="10">
        <v>1</v>
      </c>
      <c r="B58" s="11" t="s">
        <v>156</v>
      </c>
      <c r="C58" s="75" t="s">
        <v>112</v>
      </c>
      <c r="D58" s="27">
        <v>32000</v>
      </c>
      <c r="E58" s="9" t="s">
        <v>112</v>
      </c>
      <c r="F58" s="28">
        <v>0.05</v>
      </c>
      <c r="G58" s="7">
        <v>1600</v>
      </c>
      <c r="H58" s="9" t="s">
        <v>112</v>
      </c>
      <c r="I58" s="24">
        <v>10.745394499431416</v>
      </c>
    </row>
    <row r="59" spans="1:14" hidden="1" x14ac:dyDescent="0.2">
      <c r="A59" s="10">
        <v>0</v>
      </c>
      <c r="B59" s="11">
        <v>0</v>
      </c>
      <c r="C59" s="75" t="s">
        <v>112</v>
      </c>
      <c r="D59" s="27" t="s">
        <v>112</v>
      </c>
      <c r="E59" s="9" t="s">
        <v>112</v>
      </c>
      <c r="F59" s="9" t="s">
        <v>112</v>
      </c>
      <c r="G59" s="7" t="s">
        <v>112</v>
      </c>
      <c r="H59" s="9" t="s">
        <v>112</v>
      </c>
      <c r="I59" s="24" t="s">
        <v>112</v>
      </c>
    </row>
    <row r="60" spans="1:14" hidden="1" x14ac:dyDescent="0.2">
      <c r="A60" s="10">
        <v>0</v>
      </c>
      <c r="B60" s="11">
        <v>0</v>
      </c>
      <c r="C60" s="75" t="s">
        <v>112</v>
      </c>
      <c r="D60" s="27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4" hidden="1" x14ac:dyDescent="0.2">
      <c r="A61" s="10">
        <v>0</v>
      </c>
      <c r="B61" s="11">
        <v>0</v>
      </c>
      <c r="C61" s="75" t="s">
        <v>112</v>
      </c>
      <c r="D61" s="2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4" hidden="1" x14ac:dyDescent="0.2">
      <c r="A62" s="10">
        <v>0</v>
      </c>
      <c r="B62" s="11">
        <v>0</v>
      </c>
      <c r="C62" s="75" t="s">
        <v>112</v>
      </c>
      <c r="D62" s="2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4" hidden="1" x14ac:dyDescent="0.2">
      <c r="A63" s="10">
        <v>0</v>
      </c>
      <c r="B63" s="11">
        <v>0</v>
      </c>
      <c r="C63" s="75" t="s">
        <v>112</v>
      </c>
      <c r="D63" s="2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4" hidden="1" x14ac:dyDescent="0.2">
      <c r="A64" s="10">
        <v>0</v>
      </c>
      <c r="B64" s="11">
        <v>0</v>
      </c>
      <c r="C64" s="75" t="s">
        <v>112</v>
      </c>
      <c r="D64" s="2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4" hidden="1" x14ac:dyDescent="0.2">
      <c r="A65" s="10">
        <v>0</v>
      </c>
      <c r="B65" s="11">
        <v>0</v>
      </c>
      <c r="C65" s="75" t="s">
        <v>112</v>
      </c>
      <c r="D65" s="2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4" hidden="1" x14ac:dyDescent="0.2">
      <c r="A66" s="10">
        <v>0</v>
      </c>
      <c r="B66" s="11">
        <v>0</v>
      </c>
      <c r="C66" s="75" t="s">
        <v>112</v>
      </c>
      <c r="D66" s="2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4" hidden="1" x14ac:dyDescent="0.2">
      <c r="A67" s="10">
        <v>0</v>
      </c>
      <c r="B67" s="11">
        <v>0</v>
      </c>
      <c r="C67" s="75" t="s">
        <v>112</v>
      </c>
      <c r="D67" s="2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4" hidden="1" x14ac:dyDescent="0.2">
      <c r="A68" s="10">
        <v>0</v>
      </c>
      <c r="B68" s="11">
        <v>0</v>
      </c>
      <c r="C68" s="75" t="s">
        <v>112</v>
      </c>
      <c r="D68" s="2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4" hidden="1" x14ac:dyDescent="0.2">
      <c r="A69" s="10">
        <v>0</v>
      </c>
      <c r="B69" s="11">
        <v>0</v>
      </c>
      <c r="C69" s="75" t="s">
        <v>112</v>
      </c>
      <c r="D69" s="2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4" hidden="1" x14ac:dyDescent="0.2">
      <c r="A70" s="10">
        <v>0</v>
      </c>
      <c r="B70" s="11">
        <v>0</v>
      </c>
      <c r="C70" s="75" t="s">
        <v>112</v>
      </c>
      <c r="D70" s="2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4" hidden="1" x14ac:dyDescent="0.2">
      <c r="A71" s="10">
        <v>0</v>
      </c>
      <c r="B71" s="11">
        <v>0</v>
      </c>
      <c r="C71" s="75" t="s">
        <v>112</v>
      </c>
      <c r="D71" s="2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4" hidden="1" x14ac:dyDescent="0.2">
      <c r="A72" s="10">
        <v>0</v>
      </c>
      <c r="B72" s="11">
        <v>0</v>
      </c>
      <c r="C72" s="75" t="s">
        <v>112</v>
      </c>
      <c r="D72" s="2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77" t="s">
        <v>112</v>
      </c>
      <c r="F73" s="71" t="s">
        <v>112</v>
      </c>
      <c r="G73" s="30">
        <v>450.6</v>
      </c>
      <c r="H73" s="24" t="s">
        <v>112</v>
      </c>
      <c r="I73" s="24">
        <v>3.0261717259023726</v>
      </c>
      <c r="M73" s="219">
        <v>100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20.449484864761914</v>
      </c>
      <c r="H74" s="27" t="s">
        <v>112</v>
      </c>
      <c r="I74" s="27">
        <v>0.13733611386376166</v>
      </c>
    </row>
    <row r="75" spans="1:14" x14ac:dyDescent="0.2">
      <c r="A75" s="10">
        <v>1</v>
      </c>
      <c r="B75" s="94" t="s">
        <v>160</v>
      </c>
      <c r="C75" s="95" t="s">
        <v>112</v>
      </c>
      <c r="D75" s="27" t="s">
        <v>112</v>
      </c>
      <c r="E75" s="91"/>
      <c r="F75" s="93" t="s">
        <v>112</v>
      </c>
      <c r="G75" s="91" t="s">
        <v>112</v>
      </c>
      <c r="H75" s="91">
        <v>856.34358730158749</v>
      </c>
      <c r="I75" s="91" t="s">
        <v>112</v>
      </c>
      <c r="L75" s="63">
        <f>SUM(G76:G81)</f>
        <v>856.34358730158749</v>
      </c>
      <c r="N75" s="219">
        <v>100.95367889221558</v>
      </c>
    </row>
    <row r="76" spans="1:14" x14ac:dyDescent="0.2">
      <c r="A76" s="10">
        <v>1</v>
      </c>
      <c r="B76" s="26" t="s">
        <v>230</v>
      </c>
      <c r="C76" s="24" t="s">
        <v>112</v>
      </c>
      <c r="D76" s="27">
        <v>0.8</v>
      </c>
      <c r="E76" s="27" t="s">
        <v>112</v>
      </c>
      <c r="F76" s="71" t="s">
        <v>112</v>
      </c>
      <c r="G76" s="27">
        <v>473.01025396825418</v>
      </c>
      <c r="H76" s="27" t="s">
        <v>112</v>
      </c>
      <c r="I76" s="27">
        <v>3.17667611322821</v>
      </c>
      <c r="M76" s="219">
        <v>101.74000000000001</v>
      </c>
    </row>
    <row r="77" spans="1:14" x14ac:dyDescent="0.2">
      <c r="A77" s="10">
        <v>1</v>
      </c>
      <c r="B77" s="26" t="s">
        <v>196</v>
      </c>
      <c r="C77" s="24" t="s">
        <v>112</v>
      </c>
      <c r="D77" s="27">
        <v>46</v>
      </c>
      <c r="E77" s="27"/>
      <c r="F77" s="71" t="s">
        <v>112</v>
      </c>
      <c r="G77" s="27">
        <v>383.33333333333331</v>
      </c>
      <c r="H77" s="27" t="s">
        <v>112</v>
      </c>
      <c r="I77" s="27">
        <v>2.5744174321554429</v>
      </c>
      <c r="M77" s="219">
        <v>100</v>
      </c>
    </row>
    <row r="78" spans="1:14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27" t="s">
        <v>112</v>
      </c>
      <c r="G78" s="27" t="s">
        <v>112</v>
      </c>
      <c r="H78" s="27" t="s">
        <v>112</v>
      </c>
      <c r="I78" s="27" t="s">
        <v>112</v>
      </c>
    </row>
    <row r="79" spans="1:14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4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4" hidden="1" x14ac:dyDescent="0.2">
      <c r="A81" s="10">
        <v>0</v>
      </c>
      <c r="B81" s="11">
        <v>0</v>
      </c>
      <c r="C81" s="9" t="s">
        <v>112</v>
      </c>
      <c r="D81" s="27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27" t="s">
        <v>112</v>
      </c>
      <c r="E82" s="91"/>
      <c r="F82" s="93" t="s">
        <v>112</v>
      </c>
      <c r="G82" s="91" t="s">
        <v>112</v>
      </c>
      <c r="H82" s="91">
        <v>4304.4684663562421</v>
      </c>
      <c r="I82" s="91" t="s">
        <v>112</v>
      </c>
      <c r="L82" s="63">
        <f>SUM(G83:G84)</f>
        <v>4304.4684663562421</v>
      </c>
      <c r="N82" s="219">
        <v>102.06682064868535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94.055737772487163</v>
      </c>
      <c r="E83" s="27"/>
      <c r="F83" s="71">
        <v>21.363169924591034</v>
      </c>
      <c r="G83" s="27">
        <v>2009.3287084164185</v>
      </c>
      <c r="H83" s="27" t="s">
        <v>112</v>
      </c>
      <c r="I83" s="27">
        <v>13.494393531854634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381.47095930911792</v>
      </c>
      <c r="E84" s="27"/>
      <c r="F84" s="71">
        <v>6.0165517241379316</v>
      </c>
      <c r="G84" s="27">
        <v>2295.139757939824</v>
      </c>
      <c r="H84" s="27" t="s">
        <v>112</v>
      </c>
      <c r="I84" s="27">
        <v>15.413863831495586</v>
      </c>
    </row>
    <row r="85" spans="1:14" x14ac:dyDescent="0.2">
      <c r="A85" s="10">
        <v>1</v>
      </c>
      <c r="B85" s="94" t="s">
        <v>165</v>
      </c>
      <c r="C85" s="95" t="s">
        <v>112</v>
      </c>
      <c r="D85" s="27" t="s">
        <v>112</v>
      </c>
      <c r="E85" s="91"/>
      <c r="F85" s="93" t="s">
        <v>112</v>
      </c>
      <c r="G85" s="91" t="s">
        <v>112</v>
      </c>
      <c r="H85" s="91">
        <v>1898.3298052814571</v>
      </c>
      <c r="I85" s="91" t="s">
        <v>112</v>
      </c>
      <c r="L85" s="63">
        <f>SUM(G86:G91)</f>
        <v>1898.3298052814571</v>
      </c>
      <c r="N85" s="219">
        <v>104.85237508468461</v>
      </c>
    </row>
    <row r="86" spans="1:14" hidden="1" x14ac:dyDescent="0.2">
      <c r="A86" s="10">
        <v>0</v>
      </c>
      <c r="B86" s="12" t="s">
        <v>166</v>
      </c>
      <c r="C86" s="9" t="s">
        <v>112</v>
      </c>
      <c r="D86" s="27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759.58385929748772</v>
      </c>
      <c r="H87" s="27" t="s">
        <v>112</v>
      </c>
      <c r="I87" s="27">
        <v>5.1012676397200698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851.06001493373344</v>
      </c>
      <c r="H88" s="27" t="s">
        <v>112</v>
      </c>
      <c r="I88" s="27">
        <v>5.715609751971849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287.68593105023587</v>
      </c>
      <c r="H89" s="27" t="s">
        <v>112</v>
      </c>
      <c r="I89" s="27">
        <v>1.9320617631693813</v>
      </c>
    </row>
    <row r="90" spans="1:14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4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539.07618532845504</v>
      </c>
      <c r="H92" s="27" t="s">
        <v>112</v>
      </c>
      <c r="I92" s="27">
        <v>3.6203664228767822</v>
      </c>
      <c r="L92" s="63">
        <f>+G92</f>
        <v>539.07618532845504</v>
      </c>
    </row>
    <row r="93" spans="1:14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14890.100126939618</v>
      </c>
      <c r="H94" s="38" t="s">
        <v>112</v>
      </c>
      <c r="I94" s="38">
        <v>100.00000000000001</v>
      </c>
      <c r="K94" s="63"/>
      <c r="L94" s="63">
        <f>SUM(L31:L92)</f>
        <v>14890.100126939618</v>
      </c>
      <c r="M94" s="219">
        <v>101.00882625166324</v>
      </c>
      <c r="N94" s="219"/>
    </row>
    <row r="95" spans="1:14" x14ac:dyDescent="0.2">
      <c r="A95" s="10">
        <v>1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>
        <v>190.4</v>
      </c>
      <c r="I95" s="9" t="s">
        <v>112</v>
      </c>
    </row>
    <row r="96" spans="1:14" x14ac:dyDescent="0.2">
      <c r="A96" s="10">
        <v>1</v>
      </c>
      <c r="B96" s="76" t="s">
        <v>231</v>
      </c>
      <c r="C96" s="9" t="s">
        <v>112</v>
      </c>
      <c r="D96" s="76">
        <v>8000</v>
      </c>
      <c r="E96" s="77" t="s">
        <v>112</v>
      </c>
      <c r="F96" s="77">
        <v>2.3800000000000002E-2</v>
      </c>
      <c r="G96" s="78">
        <v>190.4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14699.700126939619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0.45936562896686306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95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95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2009.3287084164185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13342.666050255915</v>
      </c>
      <c r="H112" s="35" t="s">
        <v>112</v>
      </c>
      <c r="I112" s="34" t="s">
        <v>112</v>
      </c>
      <c r="L112" s="63" t="e">
        <f>+L94-G105-G106-G96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0.41695831407049733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10">
        <v>103.47001471868977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E74:I80 I81 E82:I85 I86 D88:I89 I90:I91 I93 D92:I92 D31:I53 C3:I3 E54:I54 E87:I87 D54:D87 E55:H72">
    <cfRule type="cellIs" dxfId="11" priority="2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85546875" style="23" customWidth="1"/>
    <col min="10" max="10" width="9.140625" style="10"/>
    <col min="11" max="11" width="0" style="10" hidden="1" customWidth="1"/>
    <col min="12" max="15" width="9.140625" style="10" hidden="1" customWidth="1"/>
    <col min="16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65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8000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179">
        <v>8888.8888888888905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179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179" t="s">
        <v>112</v>
      </c>
      <c r="H13" s="62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217</v>
      </c>
      <c r="C17" s="24" t="s">
        <v>112</v>
      </c>
      <c r="D17" s="61" t="s">
        <v>112</v>
      </c>
      <c r="E17" s="62"/>
      <c r="F17" s="62" t="s">
        <v>112</v>
      </c>
      <c r="G17" s="40">
        <v>10</v>
      </c>
      <c r="H17" s="73" t="s">
        <v>120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12.975999999999999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122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218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4">
        <v>100</v>
      </c>
      <c r="H21" s="24" t="s">
        <v>201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2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hidden="1" x14ac:dyDescent="0.2">
      <c r="A31" s="10">
        <v>0</v>
      </c>
      <c r="B31" s="90" t="s">
        <v>132</v>
      </c>
      <c r="C31" s="91" t="s">
        <v>112</v>
      </c>
      <c r="D31" s="91" t="s">
        <v>112</v>
      </c>
      <c r="E31" s="91"/>
      <c r="F31" s="91" t="s">
        <v>112</v>
      </c>
      <c r="G31" s="91" t="s">
        <v>112</v>
      </c>
      <c r="H31" s="91" t="s">
        <v>112</v>
      </c>
      <c r="I31" s="91" t="s">
        <v>112</v>
      </c>
      <c r="L31" s="63" t="str">
        <f>+H31</f>
        <v/>
      </c>
    </row>
    <row r="32" spans="1:12" hidden="1" x14ac:dyDescent="0.2">
      <c r="A32" s="10">
        <v>0</v>
      </c>
      <c r="B32" s="11" t="s">
        <v>219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3" t="s">
        <v>112</v>
      </c>
      <c r="G33" s="91" t="s">
        <v>112</v>
      </c>
      <c r="H33" s="91">
        <v>3469.6882645536216</v>
      </c>
      <c r="I33" s="27" t="s">
        <v>112</v>
      </c>
      <c r="L33" s="10">
        <f>SUBTOTAL(9,G34:G50)</f>
        <v>3469.688264553622</v>
      </c>
      <c r="M33" s="63">
        <f>+L33-H33</f>
        <v>0</v>
      </c>
      <c r="N33" s="219">
        <v>100.02899889580024</v>
      </c>
    </row>
    <row r="34" spans="1:14" x14ac:dyDescent="0.2">
      <c r="A34" s="10">
        <v>1</v>
      </c>
      <c r="B34" s="26" t="s">
        <v>136</v>
      </c>
      <c r="C34" s="27" t="s">
        <v>112</v>
      </c>
      <c r="D34" s="27">
        <v>100</v>
      </c>
      <c r="E34" s="27"/>
      <c r="F34" s="71">
        <v>21.2</v>
      </c>
      <c r="G34" s="27">
        <v>2120</v>
      </c>
      <c r="H34" s="91" t="s">
        <v>112</v>
      </c>
      <c r="I34" s="91">
        <v>15.9040195200913</v>
      </c>
      <c r="M34" s="219">
        <v>101.04861773117256</v>
      </c>
    </row>
    <row r="35" spans="1:14" x14ac:dyDescent="0.2">
      <c r="A35" s="10">
        <v>1</v>
      </c>
      <c r="B35" s="26" t="s">
        <v>139</v>
      </c>
      <c r="C35" s="27" t="s">
        <v>112</v>
      </c>
      <c r="D35" s="27">
        <v>2</v>
      </c>
      <c r="E35" s="27"/>
      <c r="F35" s="71">
        <v>5.76</v>
      </c>
      <c r="G35" s="27">
        <v>11.52</v>
      </c>
      <c r="H35" s="27" t="s">
        <v>112</v>
      </c>
      <c r="I35" s="27">
        <v>8.6421841920496123E-2</v>
      </c>
    </row>
    <row r="36" spans="1:14" x14ac:dyDescent="0.2">
      <c r="A36" s="10">
        <v>1</v>
      </c>
      <c r="B36" s="26" t="s">
        <v>138</v>
      </c>
      <c r="C36" s="27" t="s">
        <v>112</v>
      </c>
      <c r="D36" s="27">
        <v>2</v>
      </c>
      <c r="E36" s="27"/>
      <c r="F36" s="71">
        <v>4.76</v>
      </c>
      <c r="G36" s="27">
        <v>9.52</v>
      </c>
      <c r="H36" s="27" t="s">
        <v>112</v>
      </c>
      <c r="I36" s="27">
        <v>7.1418049920409982E-2</v>
      </c>
    </row>
    <row r="37" spans="1:14" x14ac:dyDescent="0.2">
      <c r="A37" s="10">
        <v>1</v>
      </c>
      <c r="B37" s="26" t="s">
        <v>204</v>
      </c>
      <c r="C37" s="27" t="s">
        <v>112</v>
      </c>
      <c r="D37" s="27">
        <v>5</v>
      </c>
      <c r="E37" s="27"/>
      <c r="F37" s="71">
        <v>21.95</v>
      </c>
      <c r="G37" s="27">
        <v>109.75</v>
      </c>
      <c r="H37" s="27" t="s">
        <v>112</v>
      </c>
      <c r="I37" s="27">
        <v>0.82333308600472643</v>
      </c>
    </row>
    <row r="38" spans="1:14" x14ac:dyDescent="0.2">
      <c r="A38" s="10">
        <v>1</v>
      </c>
      <c r="B38" s="11" t="s">
        <v>141</v>
      </c>
      <c r="C38" s="75" t="s">
        <v>112</v>
      </c>
      <c r="D38" s="27">
        <v>525.73599240265912</v>
      </c>
      <c r="E38" s="9" t="s">
        <v>112</v>
      </c>
      <c r="F38" s="28">
        <v>0.28970972213473967</v>
      </c>
      <c r="G38" s="27">
        <v>152.31082827520598</v>
      </c>
      <c r="H38" s="24" t="s">
        <v>112</v>
      </c>
      <c r="I38" s="24">
        <v>1.1426199934010142</v>
      </c>
      <c r="M38" s="219">
        <v>82.66904515276704</v>
      </c>
    </row>
    <row r="39" spans="1:14" hidden="1" x14ac:dyDescent="0.2">
      <c r="A39" s="10">
        <v>0</v>
      </c>
      <c r="B39" s="11" t="s">
        <v>53</v>
      </c>
      <c r="C39" s="75" t="s">
        <v>112</v>
      </c>
      <c r="D39" s="82">
        <v>53.333333333333343</v>
      </c>
      <c r="E39" s="9" t="s">
        <v>112</v>
      </c>
      <c r="F39" s="28" t="s">
        <v>112</v>
      </c>
      <c r="G39" s="27" t="s">
        <v>112</v>
      </c>
      <c r="H39" s="24" t="s">
        <v>112</v>
      </c>
      <c r="I39" s="24" t="s">
        <v>112</v>
      </c>
    </row>
    <row r="40" spans="1:14" hidden="1" x14ac:dyDescent="0.2">
      <c r="A40" s="10">
        <v>0</v>
      </c>
      <c r="B40" s="11" t="s">
        <v>12</v>
      </c>
      <c r="C40" s="75" t="s">
        <v>112</v>
      </c>
      <c r="D40" s="82">
        <v>28.44444444444445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54</v>
      </c>
      <c r="C41" s="27" t="s">
        <v>112</v>
      </c>
      <c r="D41" s="27">
        <v>106.66666666666669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x14ac:dyDescent="0.2">
      <c r="A42" s="10">
        <v>1</v>
      </c>
      <c r="B42" s="26" t="s">
        <v>142</v>
      </c>
      <c r="C42" s="27" t="s">
        <v>112</v>
      </c>
      <c r="D42" s="27" t="s">
        <v>112</v>
      </c>
      <c r="E42" s="27" t="s">
        <v>112</v>
      </c>
      <c r="F42" s="27" t="s">
        <v>112</v>
      </c>
      <c r="G42" s="27">
        <v>212.29668000000038</v>
      </c>
      <c r="H42" s="27" t="s">
        <v>112</v>
      </c>
      <c r="I42" s="27">
        <v>1.5926276145144258</v>
      </c>
    </row>
    <row r="43" spans="1:14" hidden="1" x14ac:dyDescent="0.2">
      <c r="A43" s="10">
        <v>0</v>
      </c>
      <c r="B43" s="26" t="s">
        <v>185</v>
      </c>
      <c r="C43" s="27" t="s">
        <v>112</v>
      </c>
      <c r="D43" s="27">
        <v>4</v>
      </c>
      <c r="E43" s="27"/>
      <c r="F43" s="71">
        <v>15.606000000000002</v>
      </c>
      <c r="G43" s="27">
        <v>62.424000000000007</v>
      </c>
      <c r="H43" s="27" t="s">
        <v>112</v>
      </c>
      <c r="I43" s="27">
        <v>0.46829835590668839</v>
      </c>
    </row>
    <row r="44" spans="1:14" hidden="1" x14ac:dyDescent="0.2">
      <c r="A44" s="10">
        <v>0</v>
      </c>
      <c r="B44" s="26" t="s">
        <v>186</v>
      </c>
      <c r="C44" s="27" t="s">
        <v>112</v>
      </c>
      <c r="D44" s="27">
        <v>0.8</v>
      </c>
      <c r="E44" s="27"/>
      <c r="F44" s="71">
        <v>46.175400000000003</v>
      </c>
      <c r="G44" s="27">
        <v>36.940320000000007</v>
      </c>
      <c r="H44" s="27" t="s">
        <v>112</v>
      </c>
      <c r="I44" s="27">
        <v>0.27712243884831095</v>
      </c>
    </row>
    <row r="45" spans="1:14" hidden="1" x14ac:dyDescent="0.2">
      <c r="A45" s="10">
        <v>0</v>
      </c>
      <c r="B45" s="26" t="s">
        <v>190</v>
      </c>
      <c r="C45" s="27" t="s">
        <v>112</v>
      </c>
      <c r="D45" s="27">
        <v>0.6</v>
      </c>
      <c r="E45" s="27"/>
      <c r="F45" s="71">
        <v>139.09739999999999</v>
      </c>
      <c r="G45" s="27">
        <v>83.458439999999996</v>
      </c>
      <c r="H45" s="27" t="s">
        <v>112</v>
      </c>
      <c r="I45" s="27">
        <v>0.62609653720583414</v>
      </c>
    </row>
    <row r="46" spans="1:14" hidden="1" x14ac:dyDescent="0.2">
      <c r="A46" s="10">
        <v>0</v>
      </c>
      <c r="B46" s="26" t="s">
        <v>220</v>
      </c>
      <c r="C46" s="27" t="s">
        <v>112</v>
      </c>
      <c r="D46" s="27">
        <v>0.3</v>
      </c>
      <c r="E46" s="27"/>
      <c r="F46" s="71">
        <v>57.548400000000008</v>
      </c>
      <c r="G46" s="27">
        <v>17.264520000000001</v>
      </c>
      <c r="H46" s="27" t="s">
        <v>112</v>
      </c>
      <c r="I46" s="27">
        <v>0.12951663353066353</v>
      </c>
    </row>
    <row r="47" spans="1:14" hidden="1" x14ac:dyDescent="0.2">
      <c r="A47" s="10">
        <v>0</v>
      </c>
      <c r="B47" s="26" t="s">
        <v>221</v>
      </c>
      <c r="C47" s="27" t="s">
        <v>112</v>
      </c>
      <c r="D47" s="27">
        <v>0.6</v>
      </c>
      <c r="E47" s="27"/>
      <c r="F47" s="71" t="s">
        <v>112</v>
      </c>
      <c r="G47" s="27" t="s">
        <v>112</v>
      </c>
      <c r="H47" s="27" t="s">
        <v>112</v>
      </c>
      <c r="I47" s="27" t="s">
        <v>112</v>
      </c>
    </row>
    <row r="48" spans="1:14" hidden="1" x14ac:dyDescent="0.2">
      <c r="A48" s="10">
        <v>0</v>
      </c>
      <c r="B48" s="26" t="s">
        <v>194</v>
      </c>
      <c r="C48" s="27" t="s">
        <v>112</v>
      </c>
      <c r="D48" s="27">
        <v>0.60000000000000009</v>
      </c>
      <c r="E48" s="27"/>
      <c r="F48" s="71">
        <v>20.349</v>
      </c>
      <c r="G48" s="27">
        <v>12.209400000000002</v>
      </c>
      <c r="H48" s="80" t="s">
        <v>112</v>
      </c>
      <c r="I48" s="27">
        <v>9.1593649022925841E-2</v>
      </c>
    </row>
    <row r="49" spans="1:14" x14ac:dyDescent="0.2">
      <c r="A49" s="10">
        <v>1</v>
      </c>
      <c r="B49" s="26" t="s">
        <v>151</v>
      </c>
      <c r="C49" s="27" t="s">
        <v>112</v>
      </c>
      <c r="D49" s="27">
        <v>1000</v>
      </c>
      <c r="E49" s="27"/>
      <c r="F49" s="71">
        <v>0.56279999999999997</v>
      </c>
      <c r="G49" s="27">
        <v>562.79999999999995</v>
      </c>
      <c r="H49" s="27" t="s">
        <v>112</v>
      </c>
      <c r="I49" s="27">
        <v>4.2220670688242379</v>
      </c>
    </row>
    <row r="50" spans="1:14" s="176" customFormat="1" x14ac:dyDescent="0.2">
      <c r="A50" s="10">
        <v>1</v>
      </c>
      <c r="B50" s="26" t="s">
        <v>213</v>
      </c>
      <c r="C50" s="27" t="s">
        <v>112</v>
      </c>
      <c r="D50" s="27">
        <v>6000</v>
      </c>
      <c r="E50" s="27"/>
      <c r="F50" s="71">
        <v>4.8581792713069338E-2</v>
      </c>
      <c r="G50" s="27">
        <v>291.49075627841603</v>
      </c>
      <c r="H50" s="91" t="s">
        <v>112</v>
      </c>
      <c r="I50" s="27">
        <v>2.1867333385745775</v>
      </c>
      <c r="N50" s="219" t="e">
        <v>#VALUE!</v>
      </c>
    </row>
    <row r="51" spans="1:14" x14ac:dyDescent="0.2">
      <c r="A51" s="10">
        <v>1</v>
      </c>
      <c r="B51" s="26" t="s">
        <v>152</v>
      </c>
      <c r="C51" s="27" t="s">
        <v>112</v>
      </c>
      <c r="D51" s="27" t="s">
        <v>112</v>
      </c>
      <c r="E51" s="27"/>
      <c r="F51" s="71" t="s">
        <v>112</v>
      </c>
      <c r="G51" s="27" t="s">
        <v>112</v>
      </c>
      <c r="H51" s="91">
        <v>6568.5021404435865</v>
      </c>
      <c r="I51" s="27" t="s">
        <v>112</v>
      </c>
      <c r="L51" s="176">
        <f>SUBTOTAL(9,G51:G74)</f>
        <v>6568.5021404435865</v>
      </c>
      <c r="M51" s="219" t="e">
        <v>#VALUE!</v>
      </c>
    </row>
    <row r="52" spans="1:14" x14ac:dyDescent="0.2">
      <c r="A52" s="10">
        <v>1</v>
      </c>
      <c r="B52" s="26" t="s">
        <v>153</v>
      </c>
      <c r="C52" s="27" t="s">
        <v>112</v>
      </c>
      <c r="D52" s="27">
        <v>1.6</v>
      </c>
      <c r="E52" s="27"/>
      <c r="F52" s="72">
        <v>45</v>
      </c>
      <c r="G52" s="27">
        <v>72</v>
      </c>
      <c r="H52" s="27" t="s">
        <v>112</v>
      </c>
      <c r="I52" s="27">
        <v>0.54013651200310075</v>
      </c>
      <c r="M52" s="219">
        <v>100</v>
      </c>
    </row>
    <row r="53" spans="1:14" x14ac:dyDescent="0.2">
      <c r="A53" s="10">
        <v>1</v>
      </c>
      <c r="B53" s="26" t="s">
        <v>154</v>
      </c>
      <c r="C53" s="27" t="s">
        <v>112</v>
      </c>
      <c r="D53" s="27">
        <v>84</v>
      </c>
      <c r="E53" s="27"/>
      <c r="F53" s="72">
        <v>0.2</v>
      </c>
      <c r="G53" s="27">
        <v>16.8</v>
      </c>
      <c r="H53" s="27" t="s">
        <v>112</v>
      </c>
      <c r="I53" s="27">
        <v>0.12603185280072352</v>
      </c>
      <c r="M53" s="219">
        <v>100</v>
      </c>
    </row>
    <row r="54" spans="1:14" x14ac:dyDescent="0.2">
      <c r="A54" s="10">
        <v>1</v>
      </c>
      <c r="B54" s="26" t="s">
        <v>155</v>
      </c>
      <c r="C54" s="27" t="s">
        <v>112</v>
      </c>
      <c r="D54" s="27">
        <v>1000000</v>
      </c>
      <c r="E54" s="27"/>
      <c r="F54" s="71">
        <v>2.5000000000000001E-4</v>
      </c>
      <c r="G54" s="27">
        <v>250</v>
      </c>
      <c r="H54" s="27" t="s">
        <v>112</v>
      </c>
      <c r="I54" s="27">
        <v>1.8754740000107666</v>
      </c>
      <c r="M54" s="219">
        <v>100</v>
      </c>
    </row>
    <row r="55" spans="1:14" x14ac:dyDescent="0.2">
      <c r="A55" s="10">
        <v>1</v>
      </c>
      <c r="B55" s="11" t="s">
        <v>156</v>
      </c>
      <c r="C55" s="75" t="s">
        <v>112</v>
      </c>
      <c r="D55" s="27">
        <v>8000</v>
      </c>
      <c r="E55" s="9" t="s">
        <v>112</v>
      </c>
      <c r="F55" s="28">
        <v>0.05</v>
      </c>
      <c r="G55" s="7">
        <v>400</v>
      </c>
      <c r="H55" s="9" t="s">
        <v>112</v>
      </c>
      <c r="I55" s="24">
        <v>3.0007584000172267</v>
      </c>
      <c r="M55" s="219">
        <v>100</v>
      </c>
    </row>
    <row r="56" spans="1:14" x14ac:dyDescent="0.2">
      <c r="A56" s="10">
        <v>1</v>
      </c>
      <c r="B56" s="11" t="s">
        <v>157</v>
      </c>
      <c r="C56" s="75" t="s">
        <v>112</v>
      </c>
      <c r="D56" s="7">
        <v>1006.9999999999999</v>
      </c>
      <c r="E56" s="9" t="s">
        <v>112</v>
      </c>
      <c r="F56" s="13">
        <v>4.6262068965517242</v>
      </c>
      <c r="G56" s="7">
        <v>4658.5903448275858</v>
      </c>
      <c r="H56" s="9" t="s">
        <v>112</v>
      </c>
      <c r="I56" s="24">
        <v>34.948260273701315</v>
      </c>
    </row>
    <row r="57" spans="1:14" hidden="1" x14ac:dyDescent="0.2">
      <c r="A57" s="10">
        <v>0</v>
      </c>
      <c r="B57" s="11">
        <v>0</v>
      </c>
      <c r="C57" s="75" t="s">
        <v>112</v>
      </c>
      <c r="D57" s="7" t="s">
        <v>112</v>
      </c>
      <c r="E57" s="9" t="s">
        <v>112</v>
      </c>
      <c r="F57" s="9" t="s">
        <v>112</v>
      </c>
      <c r="G57" s="7" t="s">
        <v>112</v>
      </c>
      <c r="H57" s="9" t="s">
        <v>112</v>
      </c>
      <c r="I57" s="24" t="s">
        <v>112</v>
      </c>
    </row>
    <row r="58" spans="1:14" hidden="1" x14ac:dyDescent="0.2">
      <c r="A58" s="10">
        <v>0</v>
      </c>
      <c r="B58" s="11">
        <v>0</v>
      </c>
      <c r="C58" s="75" t="s">
        <v>112</v>
      </c>
      <c r="D58" s="7" t="s">
        <v>112</v>
      </c>
      <c r="E58" s="9" t="s">
        <v>112</v>
      </c>
      <c r="F58" s="9" t="s">
        <v>112</v>
      </c>
      <c r="G58" s="7" t="s">
        <v>112</v>
      </c>
      <c r="H58" s="9" t="s">
        <v>112</v>
      </c>
      <c r="I58" s="24" t="s">
        <v>112</v>
      </c>
    </row>
    <row r="59" spans="1:14" hidden="1" x14ac:dyDescent="0.2">
      <c r="A59" s="10">
        <v>0</v>
      </c>
      <c r="B59" s="11">
        <v>0</v>
      </c>
      <c r="C59" s="75" t="s">
        <v>112</v>
      </c>
      <c r="D59" s="7" t="s">
        <v>112</v>
      </c>
      <c r="E59" s="9" t="s">
        <v>112</v>
      </c>
      <c r="F59" s="9" t="s">
        <v>112</v>
      </c>
      <c r="G59" s="7" t="s">
        <v>112</v>
      </c>
      <c r="H59" s="9" t="s">
        <v>112</v>
      </c>
      <c r="I59" s="24" t="s">
        <v>112</v>
      </c>
    </row>
    <row r="60" spans="1:14" hidden="1" x14ac:dyDescent="0.2">
      <c r="A60" s="10">
        <v>0</v>
      </c>
      <c r="B60" s="11">
        <v>0</v>
      </c>
      <c r="C60" s="75" t="s">
        <v>112</v>
      </c>
      <c r="D60" s="7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4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4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4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4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4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4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4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4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4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4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4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4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1167.8399999999999</v>
      </c>
      <c r="H73" s="24" t="s">
        <v>112</v>
      </c>
      <c r="I73" s="24">
        <v>8.7610142246902942</v>
      </c>
      <c r="M73" s="219">
        <v>100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3.2717956160000004</v>
      </c>
      <c r="H74" s="27" t="s">
        <v>112</v>
      </c>
      <c r="I74" s="27">
        <v>2.4544670444628842E-2</v>
      </c>
      <c r="M74" s="219">
        <v>101.74000000000001</v>
      </c>
    </row>
    <row r="75" spans="1:14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137.00986666666668</v>
      </c>
      <c r="I75" s="91" t="s">
        <v>112</v>
      </c>
      <c r="L75" s="63">
        <f>SUM(G76:G81)</f>
        <v>137.00986666666668</v>
      </c>
      <c r="N75" s="219">
        <v>101.74000000000001</v>
      </c>
    </row>
    <row r="76" spans="1:14" x14ac:dyDescent="0.2">
      <c r="A76" s="10">
        <v>1</v>
      </c>
      <c r="B76" s="26" t="s">
        <v>215</v>
      </c>
      <c r="C76" s="24" t="s">
        <v>112</v>
      </c>
      <c r="D76" s="27">
        <v>0.8</v>
      </c>
      <c r="E76" s="27" t="s">
        <v>112</v>
      </c>
      <c r="F76" s="71" t="s">
        <v>112</v>
      </c>
      <c r="G76" s="27">
        <v>137.00986666666668</v>
      </c>
      <c r="H76" s="27" t="s">
        <v>112</v>
      </c>
      <c r="I76" s="27">
        <v>1.0278337707131007</v>
      </c>
    </row>
    <row r="77" spans="1:14" hidden="1" x14ac:dyDescent="0.2">
      <c r="A77" s="10">
        <v>0</v>
      </c>
      <c r="B77" s="26">
        <v>0</v>
      </c>
      <c r="C77" s="24" t="s">
        <v>112</v>
      </c>
      <c r="D77" s="27" t="s">
        <v>112</v>
      </c>
      <c r="E77" s="27"/>
      <c r="F77" s="27" t="s">
        <v>112</v>
      </c>
      <c r="G77" s="27" t="s">
        <v>112</v>
      </c>
      <c r="H77" s="27" t="s">
        <v>112</v>
      </c>
      <c r="I77" s="27" t="s">
        <v>112</v>
      </c>
    </row>
    <row r="78" spans="1:14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27" t="s">
        <v>112</v>
      </c>
      <c r="G78" s="27" t="s">
        <v>112</v>
      </c>
      <c r="H78" s="27" t="s">
        <v>112</v>
      </c>
      <c r="I78" s="27" t="s">
        <v>112</v>
      </c>
    </row>
    <row r="79" spans="1:14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4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4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2063.8044737594719</v>
      </c>
      <c r="I82" s="91" t="s">
        <v>112</v>
      </c>
      <c r="L82" s="63">
        <f>SUM(G83:G84)</f>
        <v>2063.8044737594719</v>
      </c>
      <c r="N82" s="219">
        <v>100.69305330098453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72.875665249857775</v>
      </c>
      <c r="E83" s="27"/>
      <c r="F83" s="71">
        <v>18.468889298872455</v>
      </c>
      <c r="G83" s="27">
        <v>1345.9325940813094</v>
      </c>
      <c r="H83" s="27" t="s">
        <v>112</v>
      </c>
      <c r="I83" s="27">
        <v>10.097046343866163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119.31616523765882</v>
      </c>
      <c r="E84" s="27"/>
      <c r="F84" s="71">
        <v>6.0165517241379316</v>
      </c>
      <c r="G84" s="27">
        <v>717.87187967816249</v>
      </c>
      <c r="H84" s="27" t="s">
        <v>112</v>
      </c>
      <c r="I84" s="27">
        <v>5.3854001827010043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171" t="s">
        <v>112</v>
      </c>
      <c r="G85" s="91" t="s">
        <v>112</v>
      </c>
      <c r="H85" s="91">
        <v>745.09968350488293</v>
      </c>
      <c r="I85" s="91" t="s">
        <v>112</v>
      </c>
      <c r="L85" s="63">
        <f>SUM(G86:G91)</f>
        <v>745.09968350488293</v>
      </c>
      <c r="N85" s="219">
        <v>109.48893483855899</v>
      </c>
    </row>
    <row r="86" spans="1:14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2" t="s">
        <v>112</v>
      </c>
      <c r="G87" s="27">
        <v>257.92492903532343</v>
      </c>
      <c r="H87" s="27" t="s">
        <v>112</v>
      </c>
      <c r="I87" s="27">
        <v>1.9349259934414844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2" t="s">
        <v>112</v>
      </c>
      <c r="G88" s="27">
        <v>266.19383439543151</v>
      </c>
      <c r="H88" s="27" t="s">
        <v>112</v>
      </c>
      <c r="I88" s="27">
        <v>1.9969584614872142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2" t="s">
        <v>112</v>
      </c>
      <c r="G89" s="27">
        <v>220.98092007412805</v>
      </c>
      <c r="H89" s="27" t="s">
        <v>112</v>
      </c>
      <c r="I89" s="27">
        <v>1.6577758803899378</v>
      </c>
    </row>
    <row r="90" spans="1:14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4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2" t="s">
        <v>112</v>
      </c>
      <c r="G92" s="27">
        <v>345.85908955108891</v>
      </c>
      <c r="H92" s="27" t="s">
        <v>112</v>
      </c>
      <c r="I92" s="27">
        <v>2.5945989204818507</v>
      </c>
      <c r="L92" s="63">
        <f>+G92</f>
        <v>345.85908955108891</v>
      </c>
    </row>
    <row r="93" spans="1:14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13329.963518479319</v>
      </c>
      <c r="H94" s="38" t="s">
        <v>112</v>
      </c>
      <c r="I94" s="38">
        <v>100</v>
      </c>
      <c r="K94" s="63"/>
      <c r="L94" s="63">
        <f>SUM(L31:L92)</f>
        <v>13329.963518479321</v>
      </c>
    </row>
    <row r="95" spans="1:14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4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4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4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4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13329.963518479319</v>
      </c>
      <c r="H99" s="57" t="s">
        <v>112</v>
      </c>
      <c r="I99" s="57" t="s">
        <v>112</v>
      </c>
    </row>
    <row r="100" spans="1:14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1.6662454398099149</v>
      </c>
      <c r="G100" s="35" t="s">
        <v>112</v>
      </c>
      <c r="H100" s="59" t="s">
        <v>112</v>
      </c>
      <c r="I100" s="59" t="s">
        <v>112</v>
      </c>
    </row>
    <row r="101" spans="1:14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4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4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95">
        <v>1357.0340766837039</v>
      </c>
      <c r="I103" s="24" t="s">
        <v>112</v>
      </c>
    </row>
    <row r="104" spans="1:14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95">
        <v>1357.0340766837039</v>
      </c>
      <c r="I104" s="24" t="s">
        <v>112</v>
      </c>
    </row>
    <row r="105" spans="1:14" x14ac:dyDescent="0.2">
      <c r="A105" s="10">
        <v>1</v>
      </c>
      <c r="B105" s="26" t="s">
        <v>174</v>
      </c>
      <c r="C105" s="24" t="s">
        <v>112</v>
      </c>
      <c r="D105" s="273">
        <v>1345.9325940813094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4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4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4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4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4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4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4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11972.929441795615</v>
      </c>
      <c r="H112" s="35" t="s">
        <v>112</v>
      </c>
      <c r="I112" s="34" t="s">
        <v>112</v>
      </c>
      <c r="L112" s="63" t="e">
        <f>+L94-G105-G106</f>
        <v>#VALUE!</v>
      </c>
      <c r="N112" s="63" t="e">
        <f>+L112-G112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1.496616180224452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10">
        <v>104.06861525824279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C3:I3 D55:H72 D31:I54">
    <cfRule type="cellIs" dxfId="10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topLeftCell="A36"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10.140625" style="10" customWidth="1"/>
    <col min="9" max="9" width="9.42578125" style="23" customWidth="1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64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15000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179">
        <v>16666.666666666668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179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179" t="s">
        <v>112</v>
      </c>
      <c r="H13" s="62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217</v>
      </c>
      <c r="C17" s="24" t="s">
        <v>112</v>
      </c>
      <c r="D17" s="61" t="s">
        <v>112</v>
      </c>
      <c r="E17" s="62"/>
      <c r="F17" s="62" t="s">
        <v>112</v>
      </c>
      <c r="G17" s="40">
        <v>10</v>
      </c>
      <c r="H17" s="73" t="s">
        <v>120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12.975999999999999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218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4">
        <v>70</v>
      </c>
      <c r="H21" s="24" t="s">
        <v>201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2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hidden="1" x14ac:dyDescent="0.2">
      <c r="A31" s="10">
        <v>0</v>
      </c>
      <c r="B31" s="90" t="s">
        <v>132</v>
      </c>
      <c r="C31" s="91" t="s">
        <v>112</v>
      </c>
      <c r="D31" s="91" t="s">
        <v>112</v>
      </c>
      <c r="E31" s="91"/>
      <c r="F31" s="91" t="s">
        <v>112</v>
      </c>
      <c r="G31" s="91" t="s">
        <v>112</v>
      </c>
      <c r="H31" s="91" t="s">
        <v>112</v>
      </c>
      <c r="I31" s="91" t="s">
        <v>112</v>
      </c>
      <c r="L31" s="63" t="str">
        <f>+H31</f>
        <v/>
      </c>
    </row>
    <row r="32" spans="1:12" hidden="1" x14ac:dyDescent="0.2">
      <c r="A32" s="10">
        <v>0</v>
      </c>
      <c r="B32" s="11" t="s">
        <v>219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3" t="s">
        <v>112</v>
      </c>
      <c r="G33" s="91" t="s">
        <v>112</v>
      </c>
      <c r="H33" s="91">
        <v>4020.3144819017525</v>
      </c>
      <c r="I33" s="27" t="s">
        <v>112</v>
      </c>
      <c r="L33" s="10">
        <f>SUBTOTAL(9,G34:G52)</f>
        <v>4020.3144819017521</v>
      </c>
      <c r="M33" s="63"/>
      <c r="N33" s="219">
        <v>99.54292726119877</v>
      </c>
    </row>
    <row r="34" spans="1:14" x14ac:dyDescent="0.2">
      <c r="A34" s="10">
        <v>1</v>
      </c>
      <c r="B34" s="26" t="s">
        <v>136</v>
      </c>
      <c r="C34" s="27" t="s">
        <v>112</v>
      </c>
      <c r="D34" s="27">
        <v>70</v>
      </c>
      <c r="E34" s="27"/>
      <c r="F34" s="71">
        <v>21.2</v>
      </c>
      <c r="G34" s="27">
        <v>1484</v>
      </c>
      <c r="H34" s="91" t="s">
        <v>112</v>
      </c>
      <c r="I34" s="91">
        <v>6.9401472192274953</v>
      </c>
      <c r="K34" s="10">
        <v>1.0104861773117253</v>
      </c>
      <c r="M34" s="219">
        <v>101.04861773117253</v>
      </c>
    </row>
    <row r="35" spans="1:14" x14ac:dyDescent="0.2">
      <c r="A35" s="10">
        <v>1</v>
      </c>
      <c r="B35" s="26" t="s">
        <v>139</v>
      </c>
      <c r="C35" s="27" t="s">
        <v>112</v>
      </c>
      <c r="D35" s="27">
        <v>2</v>
      </c>
      <c r="E35" s="27"/>
      <c r="F35" s="71">
        <v>5.76</v>
      </c>
      <c r="G35" s="27">
        <v>11.52</v>
      </c>
      <c r="H35" s="27" t="s">
        <v>112</v>
      </c>
      <c r="I35" s="27">
        <v>5.3874997281334741E-2</v>
      </c>
    </row>
    <row r="36" spans="1:14" x14ac:dyDescent="0.2">
      <c r="A36" s="10">
        <v>1</v>
      </c>
      <c r="B36" s="26" t="s">
        <v>138</v>
      </c>
      <c r="C36" s="27" t="s">
        <v>112</v>
      </c>
      <c r="D36" s="27">
        <v>2</v>
      </c>
      <c r="E36" s="27"/>
      <c r="F36" s="71">
        <v>4.76</v>
      </c>
      <c r="G36" s="27">
        <v>9.52</v>
      </c>
      <c r="H36" s="27" t="s">
        <v>112</v>
      </c>
      <c r="I36" s="27">
        <v>4.452169914221412E-2</v>
      </c>
    </row>
    <row r="37" spans="1:14" x14ac:dyDescent="0.2">
      <c r="A37" s="10">
        <v>1</v>
      </c>
      <c r="B37" s="26" t="s">
        <v>204</v>
      </c>
      <c r="C37" s="27" t="s">
        <v>112</v>
      </c>
      <c r="D37" s="27">
        <v>7.5</v>
      </c>
      <c r="E37" s="27"/>
      <c r="F37" s="71">
        <v>21.95</v>
      </c>
      <c r="G37" s="27">
        <v>164.625</v>
      </c>
      <c r="H37" s="27" t="s">
        <v>112</v>
      </c>
      <c r="I37" s="27">
        <v>0.76989335307636553</v>
      </c>
    </row>
    <row r="38" spans="1:14" x14ac:dyDescent="0.2">
      <c r="A38" s="10">
        <v>1</v>
      </c>
      <c r="B38" s="11" t="s">
        <v>141</v>
      </c>
      <c r="C38" s="75" t="s">
        <v>112</v>
      </c>
      <c r="D38" s="27">
        <v>756.41025641025647</v>
      </c>
      <c r="E38" s="9" t="s">
        <v>112</v>
      </c>
      <c r="F38" s="28">
        <v>0.2979081740718571</v>
      </c>
      <c r="G38" s="27">
        <v>225.34079833640476</v>
      </c>
      <c r="H38" s="24" t="s">
        <v>112</v>
      </c>
      <c r="I38" s="24">
        <v>1.0538398348739242</v>
      </c>
      <c r="M38" s="219">
        <v>83.404428904284671</v>
      </c>
    </row>
    <row r="39" spans="1:14" hidden="1" x14ac:dyDescent="0.2">
      <c r="A39" s="10">
        <v>0</v>
      </c>
      <c r="B39" s="11" t="s">
        <v>53</v>
      </c>
      <c r="C39" s="75" t="s">
        <v>112</v>
      </c>
      <c r="D39" s="27">
        <v>60</v>
      </c>
      <c r="E39" s="9" t="s">
        <v>112</v>
      </c>
      <c r="F39" s="28" t="s">
        <v>112</v>
      </c>
      <c r="G39" s="27" t="s">
        <v>112</v>
      </c>
      <c r="H39" s="24" t="s">
        <v>112</v>
      </c>
      <c r="I39" s="24" t="s">
        <v>112</v>
      </c>
    </row>
    <row r="40" spans="1:14" hidden="1" x14ac:dyDescent="0.2">
      <c r="A40" s="10">
        <v>0</v>
      </c>
      <c r="B40" s="11" t="s">
        <v>12</v>
      </c>
      <c r="C40" s="75" t="s">
        <v>112</v>
      </c>
      <c r="D40" s="27">
        <v>50.000000000000007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54</v>
      </c>
      <c r="C41" s="27" t="s">
        <v>112</v>
      </c>
      <c r="D41" s="27">
        <v>166.66666666666669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x14ac:dyDescent="0.2">
      <c r="A42" s="10">
        <v>1</v>
      </c>
      <c r="B42" s="26" t="s">
        <v>142</v>
      </c>
      <c r="C42" s="27" t="s">
        <v>112</v>
      </c>
      <c r="D42" s="27" t="s">
        <v>112</v>
      </c>
      <c r="E42" s="27" t="s">
        <v>112</v>
      </c>
      <c r="F42" s="27" t="s">
        <v>112</v>
      </c>
      <c r="G42" s="27">
        <v>303.89472000000023</v>
      </c>
      <c r="H42" s="27" t="s">
        <v>112</v>
      </c>
      <c r="I42" s="27">
        <v>1.4212089595322912</v>
      </c>
    </row>
    <row r="43" spans="1:14" hidden="1" x14ac:dyDescent="0.2">
      <c r="A43" s="10">
        <v>0</v>
      </c>
      <c r="B43" s="26" t="s">
        <v>185</v>
      </c>
      <c r="C43" s="27" t="s">
        <v>112</v>
      </c>
      <c r="D43" s="27">
        <v>4</v>
      </c>
      <c r="E43" s="27"/>
      <c r="F43" s="71">
        <v>15.606000000000002</v>
      </c>
      <c r="G43" s="27">
        <v>62.424000000000007</v>
      </c>
      <c r="H43" s="27" t="s">
        <v>112</v>
      </c>
      <c r="I43" s="27">
        <v>0.29193514151823263</v>
      </c>
    </row>
    <row r="44" spans="1:14" hidden="1" x14ac:dyDescent="0.2">
      <c r="A44" s="10">
        <v>0</v>
      </c>
      <c r="B44" s="26" t="s">
        <v>186</v>
      </c>
      <c r="C44" s="27" t="s">
        <v>112</v>
      </c>
      <c r="D44" s="27">
        <v>0.8</v>
      </c>
      <c r="E44" s="27"/>
      <c r="F44" s="71">
        <v>46.175400000000003</v>
      </c>
      <c r="G44" s="27">
        <v>36.940320000000007</v>
      </c>
      <c r="H44" s="27" t="s">
        <v>112</v>
      </c>
      <c r="I44" s="27">
        <v>0.17275691315726002</v>
      </c>
    </row>
    <row r="45" spans="1:14" hidden="1" x14ac:dyDescent="0.2">
      <c r="A45" s="10">
        <v>0</v>
      </c>
      <c r="B45" s="26" t="s">
        <v>190</v>
      </c>
      <c r="C45" s="27" t="s">
        <v>112</v>
      </c>
      <c r="D45" s="27">
        <v>1.2</v>
      </c>
      <c r="E45" s="27"/>
      <c r="F45" s="71">
        <v>139.09739999999999</v>
      </c>
      <c r="G45" s="27">
        <v>166.91687999999999</v>
      </c>
      <c r="H45" s="27" t="s">
        <v>112</v>
      </c>
      <c r="I45" s="27">
        <v>0.78061167154590938</v>
      </c>
    </row>
    <row r="46" spans="1:14" hidden="1" x14ac:dyDescent="0.2">
      <c r="A46" s="10">
        <v>0</v>
      </c>
      <c r="B46" s="26" t="s">
        <v>220</v>
      </c>
      <c r="C46" s="27" t="s">
        <v>112</v>
      </c>
      <c r="D46" s="27">
        <v>0.3</v>
      </c>
      <c r="E46" s="27"/>
      <c r="F46" s="71">
        <v>57.548400000000008</v>
      </c>
      <c r="G46" s="27">
        <v>17.264520000000001</v>
      </c>
      <c r="H46" s="27" t="s">
        <v>112</v>
      </c>
      <c r="I46" s="27">
        <v>8.0740101394405323E-2</v>
      </c>
    </row>
    <row r="47" spans="1:14" hidden="1" x14ac:dyDescent="0.2">
      <c r="A47" s="10">
        <v>0</v>
      </c>
      <c r="B47" s="26" t="s">
        <v>221</v>
      </c>
      <c r="C47" s="27" t="s">
        <v>112</v>
      </c>
      <c r="D47" s="27">
        <v>1.2</v>
      </c>
      <c r="E47" s="27"/>
      <c r="F47" s="71" t="s">
        <v>112</v>
      </c>
      <c r="G47" s="27" t="s">
        <v>112</v>
      </c>
      <c r="H47" s="27" t="s">
        <v>112</v>
      </c>
      <c r="I47" s="27" t="s">
        <v>112</v>
      </c>
    </row>
    <row r="48" spans="1:14" hidden="1" x14ac:dyDescent="0.2">
      <c r="A48" s="10">
        <v>0</v>
      </c>
      <c r="B48" s="26" t="s">
        <v>194</v>
      </c>
      <c r="C48" s="27" t="s">
        <v>112</v>
      </c>
      <c r="D48" s="27">
        <v>1</v>
      </c>
      <c r="E48" s="27"/>
      <c r="F48" s="71">
        <v>20.349</v>
      </c>
      <c r="G48" s="27">
        <v>20.349</v>
      </c>
      <c r="H48" s="80" t="s">
        <v>112</v>
      </c>
      <c r="I48" s="27">
        <v>9.5165131916482695E-2</v>
      </c>
    </row>
    <row r="49" spans="1:14" x14ac:dyDescent="0.2">
      <c r="A49" s="10">
        <v>1</v>
      </c>
      <c r="B49" s="26" t="s">
        <v>222</v>
      </c>
      <c r="C49" s="27" t="s">
        <v>112</v>
      </c>
      <c r="D49" s="27">
        <v>115</v>
      </c>
      <c r="E49" s="27"/>
      <c r="F49" s="71">
        <v>1.5369999999999999</v>
      </c>
      <c r="G49" s="27">
        <v>176.755</v>
      </c>
      <c r="H49" s="27" t="s">
        <v>112</v>
      </c>
      <c r="I49" s="27">
        <v>0.82662110629013208</v>
      </c>
    </row>
    <row r="50" spans="1:14" x14ac:dyDescent="0.2">
      <c r="A50" s="10">
        <v>1</v>
      </c>
      <c r="B50" s="26" t="s">
        <v>223</v>
      </c>
      <c r="C50" s="27" t="s">
        <v>112</v>
      </c>
      <c r="D50" s="27">
        <v>75</v>
      </c>
      <c r="E50" s="27"/>
      <c r="F50" s="71">
        <v>4.62</v>
      </c>
      <c r="G50" s="27">
        <v>346.5</v>
      </c>
      <c r="H50" s="27" t="s">
        <v>112</v>
      </c>
      <c r="I50" s="27">
        <v>1.6204589026026464</v>
      </c>
    </row>
    <row r="51" spans="1:14" x14ac:dyDescent="0.2">
      <c r="A51" s="10">
        <v>1</v>
      </c>
      <c r="B51" s="26" t="s">
        <v>151</v>
      </c>
      <c r="C51" s="27" t="s">
        <v>112</v>
      </c>
      <c r="D51" s="27">
        <v>1875</v>
      </c>
      <c r="E51" s="27"/>
      <c r="F51" s="71">
        <v>0.56279999999999997</v>
      </c>
      <c r="G51" s="27">
        <v>1055.25</v>
      </c>
      <c r="H51" s="27" t="s">
        <v>112</v>
      </c>
      <c r="I51" s="27">
        <v>4.935033930653514</v>
      </c>
      <c r="L51" s="63"/>
    </row>
    <row r="52" spans="1:14" s="176" customFormat="1" x14ac:dyDescent="0.2">
      <c r="A52" s="10">
        <v>1</v>
      </c>
      <c r="B52" s="26" t="s">
        <v>213</v>
      </c>
      <c r="C52" s="27" t="s">
        <v>112</v>
      </c>
      <c r="D52" s="27">
        <v>5000</v>
      </c>
      <c r="E52" s="27"/>
      <c r="F52" s="71">
        <v>4.8581792713069338E-2</v>
      </c>
      <c r="G52" s="27">
        <v>242.90896356534668</v>
      </c>
      <c r="H52" s="27" t="s">
        <v>112</v>
      </c>
      <c r="I52" s="27">
        <v>1.1359999784457371</v>
      </c>
      <c r="L52" s="10">
        <f>SUBTOTAL(9,G53:G74)</f>
        <v>10493.030416305653</v>
      </c>
      <c r="N52" s="219" t="e">
        <v>#VALUE!</v>
      </c>
    </row>
    <row r="53" spans="1:14" x14ac:dyDescent="0.2">
      <c r="A53" s="176">
        <v>1</v>
      </c>
      <c r="B53" s="43" t="s">
        <v>152</v>
      </c>
      <c r="C53" s="91" t="s">
        <v>112</v>
      </c>
      <c r="D53" s="91" t="s">
        <v>112</v>
      </c>
      <c r="E53" s="91"/>
      <c r="F53" s="93" t="s">
        <v>112</v>
      </c>
      <c r="G53" s="91" t="s">
        <v>112</v>
      </c>
      <c r="H53" s="91">
        <v>10493.030416305653</v>
      </c>
      <c r="I53" s="91" t="s">
        <v>112</v>
      </c>
    </row>
    <row r="54" spans="1:14" x14ac:dyDescent="0.2">
      <c r="A54" s="10">
        <v>1</v>
      </c>
      <c r="B54" s="26" t="s">
        <v>153</v>
      </c>
      <c r="C54" s="27" t="s">
        <v>112</v>
      </c>
      <c r="D54" s="27">
        <v>1.6</v>
      </c>
      <c r="E54" s="27"/>
      <c r="F54" s="71">
        <v>45</v>
      </c>
      <c r="G54" s="27">
        <v>72</v>
      </c>
      <c r="H54" s="27" t="s">
        <v>112</v>
      </c>
      <c r="I54" s="27">
        <v>0.3367187330083421</v>
      </c>
    </row>
    <row r="55" spans="1:14" x14ac:dyDescent="0.2">
      <c r="A55" s="10">
        <v>1</v>
      </c>
      <c r="B55" s="11" t="s">
        <v>154</v>
      </c>
      <c r="C55" s="75" t="s">
        <v>112</v>
      </c>
      <c r="D55" s="27">
        <v>160</v>
      </c>
      <c r="E55" s="9" t="s">
        <v>112</v>
      </c>
      <c r="F55" s="154">
        <v>0.2</v>
      </c>
      <c r="G55" s="7">
        <v>32</v>
      </c>
      <c r="H55" s="9" t="s">
        <v>112</v>
      </c>
      <c r="I55" s="24">
        <v>0.14965277022592982</v>
      </c>
    </row>
    <row r="56" spans="1:14" x14ac:dyDescent="0.2">
      <c r="A56" s="10">
        <v>1</v>
      </c>
      <c r="B56" s="11" t="s">
        <v>155</v>
      </c>
      <c r="C56" s="75" t="s">
        <v>112</v>
      </c>
      <c r="D56" s="27">
        <v>1000000</v>
      </c>
      <c r="E56" s="9" t="s">
        <v>112</v>
      </c>
      <c r="F56" s="28">
        <v>2.5000000000000001E-4</v>
      </c>
      <c r="G56" s="7">
        <v>250</v>
      </c>
      <c r="H56" s="9" t="s">
        <v>112</v>
      </c>
      <c r="I56" s="24">
        <v>1.1691622673900768</v>
      </c>
    </row>
    <row r="57" spans="1:14" x14ac:dyDescent="0.2">
      <c r="A57" s="10">
        <v>1</v>
      </c>
      <c r="B57" s="11" t="s">
        <v>156</v>
      </c>
      <c r="C57" s="75" t="s">
        <v>112</v>
      </c>
      <c r="D57" s="27">
        <v>15000</v>
      </c>
      <c r="E57" s="9" t="s">
        <v>112</v>
      </c>
      <c r="F57" s="28">
        <v>0.05</v>
      </c>
      <c r="G57" s="7">
        <v>750</v>
      </c>
      <c r="H57" s="9" t="s">
        <v>112</v>
      </c>
      <c r="I57" s="24">
        <v>3.5074868021702303</v>
      </c>
    </row>
    <row r="58" spans="1:14" x14ac:dyDescent="0.2">
      <c r="A58" s="10">
        <v>1</v>
      </c>
      <c r="B58" s="11" t="s">
        <v>224</v>
      </c>
      <c r="C58" s="75" t="s">
        <v>112</v>
      </c>
      <c r="D58" s="27">
        <v>32</v>
      </c>
      <c r="E58" s="9" t="s">
        <v>112</v>
      </c>
      <c r="F58" s="28">
        <v>2.7300000000000004</v>
      </c>
      <c r="G58" s="27">
        <v>87.360000000000014</v>
      </c>
      <c r="H58" s="9" t="s">
        <v>112</v>
      </c>
      <c r="I58" s="24">
        <v>0.40855206271678851</v>
      </c>
    </row>
    <row r="59" spans="1:14" x14ac:dyDescent="0.2">
      <c r="A59" s="10">
        <v>1</v>
      </c>
      <c r="B59" s="11" t="s">
        <v>157</v>
      </c>
      <c r="C59" s="75" t="s">
        <v>112</v>
      </c>
      <c r="D59" s="7">
        <v>1757.4999999999998</v>
      </c>
      <c r="E59" s="9" t="s">
        <v>112</v>
      </c>
      <c r="F59" s="196">
        <v>4.6262068965517242</v>
      </c>
      <c r="G59" s="7">
        <v>8130.5586206896542</v>
      </c>
      <c r="H59" s="9" t="s">
        <v>112</v>
      </c>
      <c r="I59" s="24">
        <v>38.023769408453809</v>
      </c>
    </row>
    <row r="60" spans="1:14" hidden="1" x14ac:dyDescent="0.2">
      <c r="A60" s="10">
        <v>0</v>
      </c>
      <c r="B60" s="11">
        <v>0</v>
      </c>
      <c r="C60" s="75" t="s">
        <v>112</v>
      </c>
      <c r="D60" s="7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4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4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4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4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4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4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4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4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4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4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4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4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1167.8399999999997</v>
      </c>
      <c r="H73" s="24" t="s">
        <v>112</v>
      </c>
      <c r="I73" s="24">
        <v>5.461577849395308</v>
      </c>
      <c r="M73" s="219">
        <v>100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3.2717956160000004</v>
      </c>
      <c r="H74" s="27" t="s">
        <v>112</v>
      </c>
      <c r="I74" s="27">
        <v>1.5301039923357893E-2</v>
      </c>
    </row>
    <row r="75" spans="1:14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137.00986666666668</v>
      </c>
      <c r="I75" s="91" t="s">
        <v>112</v>
      </c>
      <c r="L75" s="63">
        <f>SUM(G76:G81)</f>
        <v>137.00986666666668</v>
      </c>
      <c r="N75" s="219">
        <v>101.74000000000001</v>
      </c>
    </row>
    <row r="76" spans="1:14" x14ac:dyDescent="0.2">
      <c r="A76" s="10">
        <v>1</v>
      </c>
      <c r="B76" s="26" t="s">
        <v>215</v>
      </c>
      <c r="C76" s="24" t="s">
        <v>112</v>
      </c>
      <c r="D76" s="27">
        <v>0.8</v>
      </c>
      <c r="E76" s="27" t="s">
        <v>112</v>
      </c>
      <c r="F76" s="71" t="s">
        <v>112</v>
      </c>
      <c r="G76" s="27">
        <v>137.00986666666668</v>
      </c>
      <c r="H76" s="27" t="s">
        <v>112</v>
      </c>
      <c r="I76" s="27">
        <v>0.64074706546724847</v>
      </c>
    </row>
    <row r="77" spans="1:14" hidden="1" x14ac:dyDescent="0.2">
      <c r="A77" s="10">
        <v>0</v>
      </c>
      <c r="B77" s="26">
        <v>0</v>
      </c>
      <c r="C77" s="24" t="s">
        <v>112</v>
      </c>
      <c r="D77" s="27" t="s">
        <v>112</v>
      </c>
      <c r="E77" s="27"/>
      <c r="F77" s="27" t="s">
        <v>112</v>
      </c>
      <c r="G77" s="27" t="s">
        <v>112</v>
      </c>
      <c r="H77" s="27" t="s">
        <v>112</v>
      </c>
      <c r="I77" s="27" t="s">
        <v>112</v>
      </c>
    </row>
    <row r="78" spans="1:14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27" t="s">
        <v>112</v>
      </c>
      <c r="G78" s="27" t="s">
        <v>112</v>
      </c>
      <c r="H78" s="27" t="s">
        <v>112</v>
      </c>
      <c r="I78" s="27" t="s">
        <v>112</v>
      </c>
    </row>
    <row r="79" spans="1:14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4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4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4124.8784279143119</v>
      </c>
      <c r="I82" s="91" t="s">
        <v>112</v>
      </c>
      <c r="L82" s="63">
        <f>SUM(G83:G84)</f>
        <v>4124.8784279143119</v>
      </c>
      <c r="N82" s="219">
        <v>101.55303892934784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93.19491549577306</v>
      </c>
      <c r="E83" s="27"/>
      <c r="F83" s="71">
        <v>18.527182053555332</v>
      </c>
      <c r="G83" s="27">
        <v>1726.6391658558925</v>
      </c>
      <c r="H83" s="27" t="s">
        <v>112</v>
      </c>
      <c r="I83" s="27">
        <v>8.074885448466345</v>
      </c>
      <c r="M83" s="219">
        <v>100.08980448904268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398.60693832928797</v>
      </c>
      <c r="E84" s="27"/>
      <c r="F84" s="71">
        <v>6.0165517241379316</v>
      </c>
      <c r="G84" s="27">
        <v>2398.2392620584196</v>
      </c>
      <c r="H84" s="27" t="s">
        <v>112</v>
      </c>
      <c r="I84" s="27">
        <v>11.215723413488506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171" t="s">
        <v>112</v>
      </c>
      <c r="G85" s="91" t="s">
        <v>112</v>
      </c>
      <c r="H85" s="91">
        <v>2134.8785470403436</v>
      </c>
      <c r="I85" s="91" t="s">
        <v>112</v>
      </c>
      <c r="L85" s="63">
        <f>SUM(G86:G91)</f>
        <v>2134.8785470403436</v>
      </c>
      <c r="N85" s="219">
        <v>108.08064889625058</v>
      </c>
    </row>
    <row r="86" spans="1:14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2" t="s">
        <v>112</v>
      </c>
      <c r="G87" s="27">
        <v>792.37523713477481</v>
      </c>
      <c r="H87" s="27" t="s">
        <v>112</v>
      </c>
      <c r="I87" s="27">
        <v>3.7056609154889721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2" t="s">
        <v>112</v>
      </c>
      <c r="G88" s="27">
        <v>889.29030797418591</v>
      </c>
      <c r="H88" s="27" t="s">
        <v>112</v>
      </c>
      <c r="I88" s="27">
        <v>4.1588986913564749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2" t="s">
        <v>112</v>
      </c>
      <c r="G89" s="27">
        <v>453.21300193138302</v>
      </c>
      <c r="H89" s="27" t="s">
        <v>112</v>
      </c>
      <c r="I89" s="27">
        <v>2.119518163795036</v>
      </c>
    </row>
    <row r="90" spans="1:14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4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2" t="s">
        <v>112</v>
      </c>
      <c r="G92" s="27">
        <v>472.71996565176795</v>
      </c>
      <c r="H92" s="27" t="s">
        <v>112</v>
      </c>
      <c r="I92" s="27">
        <v>2.210745387527921</v>
      </c>
      <c r="L92" s="63">
        <f>+G92</f>
        <v>472.71996565176795</v>
      </c>
    </row>
    <row r="93" spans="1:14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21382.831705480497</v>
      </c>
      <c r="H94" s="38" t="s">
        <v>112</v>
      </c>
      <c r="I94" s="38">
        <v>100</v>
      </c>
      <c r="K94" s="63"/>
      <c r="L94" s="63">
        <f>SUM(L31:L92)</f>
        <v>21382.831705480501</v>
      </c>
    </row>
    <row r="95" spans="1:14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4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4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4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4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21382.831705480497</v>
      </c>
      <c r="H99" s="57" t="s">
        <v>112</v>
      </c>
      <c r="I99" s="57" t="s">
        <v>112</v>
      </c>
    </row>
    <row r="100" spans="1:14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1.4255221136986997</v>
      </c>
      <c r="G100" s="35" t="s">
        <v>112</v>
      </c>
      <c r="H100" s="59" t="s">
        <v>112</v>
      </c>
      <c r="I100" s="59" t="s">
        <v>112</v>
      </c>
      <c r="N100" s="74">
        <v>110.24827006646541</v>
      </c>
    </row>
    <row r="101" spans="1:14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4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4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95">
        <v>1357.0340766837039</v>
      </c>
      <c r="I103" s="24" t="s">
        <v>112</v>
      </c>
    </row>
    <row r="104" spans="1:14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95">
        <v>1357.0340766837039</v>
      </c>
      <c r="I104" s="24" t="s">
        <v>112</v>
      </c>
    </row>
    <row r="105" spans="1:14" x14ac:dyDescent="0.2">
      <c r="A105" s="10">
        <v>1</v>
      </c>
      <c r="B105" s="26" t="s">
        <v>174</v>
      </c>
      <c r="C105" s="24" t="s">
        <v>112</v>
      </c>
      <c r="D105" s="273">
        <v>1726.6391658558925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4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4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4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4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4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4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4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20025.797628796794</v>
      </c>
      <c r="H112" s="35" t="s">
        <v>112</v>
      </c>
      <c r="I112" s="34" t="s">
        <v>112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1.3350531752531196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C3:I3 D31:I54 D55:H72">
    <cfRule type="cellIs" dxfId="9" priority="1" stopIfTrue="1" operator="equal">
      <formula>0</formula>
    </cfRule>
  </conditionalFormatting>
  <pageMargins left="0.75" right="0.75" top="1" bottom="1" header="0" footer="0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 t="s">
        <v>112</v>
      </c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 t="s">
        <v>112</v>
      </c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 t="s">
        <v>112</v>
      </c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 t="s">
        <v>112</v>
      </c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67</v>
      </c>
      <c r="C7" s="24" t="s">
        <v>112</v>
      </c>
      <c r="D7" s="61" t="s">
        <v>112</v>
      </c>
      <c r="E7" s="62" t="s">
        <v>112</v>
      </c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 t="s">
        <v>112</v>
      </c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 t="s">
        <v>112</v>
      </c>
      <c r="F9" s="102" t="s">
        <v>112</v>
      </c>
      <c r="G9" s="144">
        <v>80000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 t="s">
        <v>112</v>
      </c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 t="s">
        <v>112</v>
      </c>
      <c r="F11" s="62" t="s">
        <v>112</v>
      </c>
      <c r="G11" s="96">
        <v>88888.888888888891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 t="s">
        <v>112</v>
      </c>
      <c r="F12" s="62" t="s">
        <v>112</v>
      </c>
      <c r="G12" s="40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 t="s">
        <v>112</v>
      </c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 t="s">
        <v>112</v>
      </c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 t="s">
        <v>112</v>
      </c>
      <c r="F16" s="62" t="s">
        <v>112</v>
      </c>
      <c r="G16" s="40">
        <v>0.5</v>
      </c>
      <c r="H16" s="73" t="s">
        <v>120</v>
      </c>
      <c r="I16" s="61" t="s">
        <v>112</v>
      </c>
    </row>
    <row r="17" spans="1:14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 t="s">
        <v>112</v>
      </c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4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5.3871999999999991</v>
      </c>
      <c r="H18" s="73" t="s">
        <v>2</v>
      </c>
      <c r="I18" s="25" t="s">
        <v>112</v>
      </c>
    </row>
    <row r="19" spans="1:14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4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4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13400</v>
      </c>
      <c r="H21" s="24" t="s">
        <v>124</v>
      </c>
      <c r="I21" s="24" t="s">
        <v>112</v>
      </c>
    </row>
    <row r="22" spans="1:14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4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4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4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4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4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4" x14ac:dyDescent="0.2">
      <c r="A28" s="10">
        <v>1</v>
      </c>
      <c r="B28" s="24"/>
      <c r="C28" s="27" t="s">
        <v>112</v>
      </c>
      <c r="D28" s="61" t="s">
        <v>112</v>
      </c>
      <c r="E28" s="62" t="s">
        <v>112</v>
      </c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4" x14ac:dyDescent="0.2">
      <c r="A29" s="10">
        <v>1</v>
      </c>
      <c r="B29" s="159" t="s">
        <v>241</v>
      </c>
      <c r="C29" s="160" t="s">
        <v>112</v>
      </c>
      <c r="D29" s="161" t="s">
        <v>125</v>
      </c>
      <c r="E29" s="162" t="s">
        <v>112</v>
      </c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4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 t="s">
        <v>112</v>
      </c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4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 t="s">
        <v>112</v>
      </c>
      <c r="F31" s="91" t="s">
        <v>112</v>
      </c>
      <c r="G31" s="91" t="s">
        <v>112</v>
      </c>
      <c r="H31" s="91">
        <v>219.93246725698748</v>
      </c>
      <c r="I31" s="27" t="s">
        <v>112</v>
      </c>
      <c r="L31" s="63">
        <f>+H31</f>
        <v>219.93246725698748</v>
      </c>
      <c r="N31" s="219">
        <v>83.376867934535298</v>
      </c>
    </row>
    <row r="32" spans="1:14" hidden="1" x14ac:dyDescent="0.2">
      <c r="A32" s="10">
        <v>0</v>
      </c>
      <c r="B32" s="11" t="s">
        <v>242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26" t="s">
        <v>134</v>
      </c>
      <c r="C33" s="27" t="s">
        <v>112</v>
      </c>
      <c r="D33" s="27">
        <v>25000</v>
      </c>
      <c r="E33" s="27" t="s">
        <v>112</v>
      </c>
      <c r="F33" s="71">
        <v>8.7972986902794988E-3</v>
      </c>
      <c r="G33" s="27">
        <v>219.93246725698748</v>
      </c>
      <c r="H33" s="27" t="s">
        <v>112</v>
      </c>
      <c r="I33" s="27">
        <v>0.41970652524039215</v>
      </c>
    </row>
    <row r="34" spans="1:14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 t="s">
        <v>112</v>
      </c>
      <c r="F34" s="93" t="s">
        <v>112</v>
      </c>
      <c r="G34" s="91" t="s">
        <v>112</v>
      </c>
      <c r="H34" s="91">
        <v>13706.263069101453</v>
      </c>
      <c r="I34" s="27" t="s">
        <v>112</v>
      </c>
      <c r="L34" s="10">
        <f>SUBTOTAL(9,G35:G53)</f>
        <v>13706.263069101449</v>
      </c>
      <c r="N34" s="219">
        <v>95.85923445062835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13400</v>
      </c>
      <c r="E35" s="27" t="s">
        <v>112</v>
      </c>
      <c r="F35" s="71">
        <v>0.1222</v>
      </c>
      <c r="G35" s="27">
        <v>1637.48</v>
      </c>
      <c r="H35" s="27" t="s">
        <v>112</v>
      </c>
      <c r="I35" s="27">
        <v>3.1248730554529001</v>
      </c>
      <c r="M35" s="219">
        <v>96.296296296296276</v>
      </c>
    </row>
    <row r="36" spans="1:14" x14ac:dyDescent="0.2">
      <c r="A36" s="10">
        <v>1</v>
      </c>
      <c r="B36" s="26" t="s">
        <v>136</v>
      </c>
      <c r="C36" s="27" t="s">
        <v>112</v>
      </c>
      <c r="D36" s="27">
        <v>13400</v>
      </c>
      <c r="E36" s="27" t="s">
        <v>112</v>
      </c>
      <c r="F36" s="71">
        <v>8.1699999999999995E-2</v>
      </c>
      <c r="G36" s="27">
        <v>1094.78</v>
      </c>
      <c r="H36" s="27" t="s">
        <v>112</v>
      </c>
      <c r="I36" s="27">
        <v>2.089215455241423</v>
      </c>
      <c r="M36" s="219">
        <v>103.54879594423321</v>
      </c>
    </row>
    <row r="37" spans="1:14" x14ac:dyDescent="0.2">
      <c r="A37" s="10">
        <v>1</v>
      </c>
      <c r="B37" s="26" t="s">
        <v>138</v>
      </c>
      <c r="C37" s="27" t="s">
        <v>112</v>
      </c>
      <c r="D37" s="27">
        <v>3</v>
      </c>
      <c r="E37" s="27" t="s">
        <v>112</v>
      </c>
      <c r="F37" s="71">
        <v>4.76</v>
      </c>
      <c r="G37" s="27">
        <v>14.28</v>
      </c>
      <c r="H37" s="27" t="s">
        <v>112</v>
      </c>
      <c r="I37" s="27">
        <v>2.7251134201252785E-2</v>
      </c>
    </row>
    <row r="38" spans="1:14" x14ac:dyDescent="0.2">
      <c r="A38" s="10">
        <v>1</v>
      </c>
      <c r="B38" s="11" t="s">
        <v>141</v>
      </c>
      <c r="C38" s="75" t="s">
        <v>112</v>
      </c>
      <c r="D38" s="27">
        <v>421.50270779140351</v>
      </c>
      <c r="E38" s="9" t="s">
        <v>112</v>
      </c>
      <c r="F38" s="28">
        <v>0.32112623750822328</v>
      </c>
      <c r="G38" s="27">
        <v>135.35557865258147</v>
      </c>
      <c r="H38" s="24" t="s">
        <v>112</v>
      </c>
      <c r="I38" s="24">
        <v>0.25830483464633924</v>
      </c>
      <c r="M38" s="219">
        <v>84.856177414460959</v>
      </c>
    </row>
    <row r="39" spans="1:14" hidden="1" x14ac:dyDescent="0.2">
      <c r="A39" s="10">
        <v>0</v>
      </c>
      <c r="B39" s="11" t="s">
        <v>53</v>
      </c>
      <c r="C39" s="75" t="s">
        <v>112</v>
      </c>
      <c r="D39" s="82">
        <v>64.026666666666671</v>
      </c>
      <c r="E39" s="9" t="s">
        <v>112</v>
      </c>
      <c r="F39" s="13" t="s">
        <v>112</v>
      </c>
      <c r="G39" s="27" t="s">
        <v>112</v>
      </c>
      <c r="H39" s="24" t="s">
        <v>112</v>
      </c>
      <c r="I39" s="24" t="s">
        <v>112</v>
      </c>
    </row>
    <row r="40" spans="1:14" hidden="1" x14ac:dyDescent="0.2">
      <c r="A40" s="10">
        <v>0</v>
      </c>
      <c r="B40" s="11" t="s">
        <v>12</v>
      </c>
      <c r="C40" s="75" t="s">
        <v>112</v>
      </c>
      <c r="D40" s="82">
        <v>23.777777777777786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54</v>
      </c>
      <c r="C41" s="27" t="s">
        <v>112</v>
      </c>
      <c r="D41" s="27">
        <v>93.044888888888892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x14ac:dyDescent="0.2">
      <c r="A42" s="10">
        <v>1</v>
      </c>
      <c r="B42" s="26" t="s">
        <v>142</v>
      </c>
      <c r="C42" s="27" t="s">
        <v>112</v>
      </c>
      <c r="D42" s="27" t="s">
        <v>112</v>
      </c>
      <c r="E42" s="27" t="s">
        <v>112</v>
      </c>
      <c r="F42" s="71" t="s">
        <v>112</v>
      </c>
      <c r="G42" s="27">
        <v>523.82609999999841</v>
      </c>
      <c r="H42" s="27" t="s">
        <v>112</v>
      </c>
      <c r="I42" s="27">
        <v>0.99963973033745224</v>
      </c>
    </row>
    <row r="43" spans="1:14" hidden="1" x14ac:dyDescent="0.2">
      <c r="A43" s="10">
        <v>0</v>
      </c>
      <c r="B43" s="26" t="s">
        <v>191</v>
      </c>
      <c r="C43" s="27" t="s">
        <v>112</v>
      </c>
      <c r="D43" s="27">
        <v>2</v>
      </c>
      <c r="E43" s="27" t="s">
        <v>112</v>
      </c>
      <c r="F43" s="71">
        <v>61.5672</v>
      </c>
      <c r="G43" s="27">
        <v>123.1344</v>
      </c>
      <c r="H43" s="27" t="s">
        <v>112</v>
      </c>
      <c r="I43" s="27">
        <v>0.23498263719823118</v>
      </c>
    </row>
    <row r="44" spans="1:14" hidden="1" x14ac:dyDescent="0.2">
      <c r="A44" s="10">
        <v>0</v>
      </c>
      <c r="B44" s="26" t="s">
        <v>243</v>
      </c>
      <c r="C44" s="27" t="s">
        <v>112</v>
      </c>
      <c r="D44" s="27">
        <v>0.2</v>
      </c>
      <c r="E44" s="27" t="s">
        <v>112</v>
      </c>
      <c r="F44" s="71">
        <v>278.54160000000002</v>
      </c>
      <c r="G44" s="27">
        <v>55.708320000000008</v>
      </c>
      <c r="H44" s="27" t="s">
        <v>112</v>
      </c>
      <c r="I44" s="27">
        <v>0.10631056753825875</v>
      </c>
    </row>
    <row r="45" spans="1:14" hidden="1" x14ac:dyDescent="0.2">
      <c r="A45" s="10">
        <v>0</v>
      </c>
      <c r="B45" s="26" t="s">
        <v>210</v>
      </c>
      <c r="C45" s="27" t="s">
        <v>112</v>
      </c>
      <c r="D45" s="27">
        <v>0.4</v>
      </c>
      <c r="E45" s="27" t="s">
        <v>112</v>
      </c>
      <c r="F45" s="71">
        <v>202.9392</v>
      </c>
      <c r="G45" s="27">
        <v>81.17568</v>
      </c>
      <c r="H45" s="27" t="s">
        <v>112</v>
      </c>
      <c r="I45" s="27">
        <v>0.15491101887660727</v>
      </c>
    </row>
    <row r="46" spans="1:14" hidden="1" x14ac:dyDescent="0.2">
      <c r="A46" s="10">
        <v>0</v>
      </c>
      <c r="B46" s="26" t="s">
        <v>244</v>
      </c>
      <c r="C46" s="27" t="s">
        <v>112</v>
      </c>
      <c r="D46" s="27">
        <v>0.75</v>
      </c>
      <c r="E46" s="27" t="s">
        <v>112</v>
      </c>
      <c r="F46" s="71">
        <v>120.09480000000001</v>
      </c>
      <c r="G46" s="27">
        <v>90.071100000000001</v>
      </c>
      <c r="H46" s="27" t="s">
        <v>112</v>
      </c>
      <c r="I46" s="27">
        <v>0.17188652897440196</v>
      </c>
    </row>
    <row r="47" spans="1:14" hidden="1" x14ac:dyDescent="0.2">
      <c r="A47" s="10">
        <v>0</v>
      </c>
      <c r="B47" s="26" t="s">
        <v>188</v>
      </c>
      <c r="C47" s="27" t="s">
        <v>112</v>
      </c>
      <c r="D47" s="27">
        <v>0.45</v>
      </c>
      <c r="E47" s="27" t="s">
        <v>112</v>
      </c>
      <c r="F47" s="71">
        <v>225.828</v>
      </c>
      <c r="G47" s="27">
        <v>101.62260000000001</v>
      </c>
      <c r="H47" s="27" t="s">
        <v>112</v>
      </c>
      <c r="I47" s="27">
        <v>0.19393075003362967</v>
      </c>
    </row>
    <row r="48" spans="1:14" hidden="1" x14ac:dyDescent="0.2">
      <c r="A48" s="10">
        <v>0</v>
      </c>
      <c r="B48" s="26" t="s">
        <v>245</v>
      </c>
      <c r="C48" s="27" t="s">
        <v>112</v>
      </c>
      <c r="D48" s="27">
        <v>0.5</v>
      </c>
      <c r="E48" s="27" t="s">
        <v>112</v>
      </c>
      <c r="F48" s="71">
        <v>144.22800000000001</v>
      </c>
      <c r="G48" s="27">
        <v>72.114000000000004</v>
      </c>
      <c r="H48" s="27" t="s">
        <v>112</v>
      </c>
      <c r="I48" s="27">
        <v>0.13761822771632656</v>
      </c>
    </row>
    <row r="49" spans="1:14" x14ac:dyDescent="0.2">
      <c r="A49" s="10">
        <v>1</v>
      </c>
      <c r="B49" s="26" t="s">
        <v>212</v>
      </c>
      <c r="C49" s="27" t="s">
        <v>112</v>
      </c>
      <c r="D49" s="27">
        <v>6800</v>
      </c>
      <c r="E49" s="27" t="s">
        <v>112</v>
      </c>
      <c r="F49" s="71">
        <v>5.9697E-2</v>
      </c>
      <c r="G49" s="27">
        <v>405.93959999999998</v>
      </c>
      <c r="H49" s="27" t="s">
        <v>112</v>
      </c>
      <c r="I49" s="27">
        <v>0.77467188495818451</v>
      </c>
    </row>
    <row r="50" spans="1:14" x14ac:dyDescent="0.2">
      <c r="A50" s="10">
        <v>1</v>
      </c>
      <c r="B50" s="26" t="s">
        <v>246</v>
      </c>
      <c r="C50" s="27" t="s">
        <v>112</v>
      </c>
      <c r="D50" s="27">
        <v>75.599999999999994</v>
      </c>
      <c r="E50" s="27" t="s">
        <v>112</v>
      </c>
      <c r="F50" s="71">
        <v>0.38600000000000001</v>
      </c>
      <c r="G50" s="27">
        <v>29.1816</v>
      </c>
      <c r="H50" s="27" t="s">
        <v>112</v>
      </c>
      <c r="I50" s="27">
        <v>5.5688494244207166E-2</v>
      </c>
    </row>
    <row r="51" spans="1:14" x14ac:dyDescent="0.2">
      <c r="A51" s="10">
        <v>1</v>
      </c>
      <c r="B51" s="26" t="s">
        <v>247</v>
      </c>
      <c r="C51" s="27" t="s">
        <v>112</v>
      </c>
      <c r="D51" s="27">
        <v>6800</v>
      </c>
      <c r="E51" s="27" t="s">
        <v>112</v>
      </c>
      <c r="F51" s="71">
        <v>7.7980000000000008E-2</v>
      </c>
      <c r="G51" s="27">
        <v>530.26400000000001</v>
      </c>
      <c r="H51" s="27" t="s">
        <v>112</v>
      </c>
      <c r="I51" s="27">
        <v>1.0119254500065202</v>
      </c>
    </row>
    <row r="52" spans="1:14" x14ac:dyDescent="0.2">
      <c r="A52" s="10">
        <v>1</v>
      </c>
      <c r="B52" s="26" t="s">
        <v>151</v>
      </c>
      <c r="C52" s="27" t="s">
        <v>112</v>
      </c>
      <c r="D52" s="27">
        <v>16000</v>
      </c>
      <c r="E52" s="27" t="s">
        <v>112</v>
      </c>
      <c r="F52" s="71">
        <v>0.56279999999999997</v>
      </c>
      <c r="G52" s="27">
        <v>9004.7999999999993</v>
      </c>
      <c r="H52" s="27" t="s">
        <v>112</v>
      </c>
      <c r="I52" s="27">
        <v>17.184244625731168</v>
      </c>
    </row>
    <row r="53" spans="1:14" x14ac:dyDescent="0.2">
      <c r="A53" s="10">
        <v>1</v>
      </c>
      <c r="B53" s="26" t="s">
        <v>213</v>
      </c>
      <c r="C53" s="27" t="s">
        <v>112</v>
      </c>
      <c r="D53" s="27">
        <v>6800</v>
      </c>
      <c r="E53" s="27" t="s">
        <v>112</v>
      </c>
      <c r="F53" s="71">
        <v>4.8581792713069331E-2</v>
      </c>
      <c r="G53" s="27">
        <v>330.35619044887147</v>
      </c>
      <c r="H53" s="27" t="s">
        <v>112</v>
      </c>
      <c r="I53" s="27">
        <v>0.63043283474347478</v>
      </c>
      <c r="L53" s="63">
        <f>SUM(G54:G74)</f>
        <v>12966.011376153681</v>
      </c>
      <c r="N53" s="219" t="e">
        <v>#VALUE!</v>
      </c>
    </row>
    <row r="54" spans="1:14" x14ac:dyDescent="0.2">
      <c r="A54" s="10">
        <v>1</v>
      </c>
      <c r="B54" s="43" t="s">
        <v>152</v>
      </c>
      <c r="C54" s="91" t="s">
        <v>112</v>
      </c>
      <c r="D54" s="91" t="s">
        <v>112</v>
      </c>
      <c r="E54" s="91" t="s">
        <v>112</v>
      </c>
      <c r="F54" s="93" t="s">
        <v>112</v>
      </c>
      <c r="G54" s="91" t="s">
        <v>112</v>
      </c>
      <c r="H54" s="91">
        <v>12966.011376153681</v>
      </c>
      <c r="I54" s="27" t="s">
        <v>112</v>
      </c>
    </row>
    <row r="55" spans="1:14" x14ac:dyDescent="0.2">
      <c r="A55" s="10">
        <v>1</v>
      </c>
      <c r="B55" s="11" t="s">
        <v>153</v>
      </c>
      <c r="C55" s="75" t="s">
        <v>112</v>
      </c>
      <c r="D55" s="27">
        <v>1.4</v>
      </c>
      <c r="E55" s="9" t="s">
        <v>112</v>
      </c>
      <c r="F55" s="28">
        <v>45</v>
      </c>
      <c r="G55" s="27">
        <v>62.999999999999993</v>
      </c>
      <c r="H55" s="9" t="s">
        <v>112</v>
      </c>
      <c r="I55" s="24">
        <v>0.12022559206435052</v>
      </c>
    </row>
    <row r="56" spans="1:14" x14ac:dyDescent="0.2">
      <c r="A56" s="10">
        <v>1</v>
      </c>
      <c r="B56" s="11" t="s">
        <v>214</v>
      </c>
      <c r="C56" s="75" t="s">
        <v>112</v>
      </c>
      <c r="D56" s="27">
        <v>900</v>
      </c>
      <c r="E56" s="9" t="s">
        <v>112</v>
      </c>
      <c r="F56" s="28">
        <v>0.1396</v>
      </c>
      <c r="G56" s="27">
        <v>125.64</v>
      </c>
      <c r="H56" s="9" t="s">
        <v>112</v>
      </c>
      <c r="I56" s="24">
        <v>0.23976418074547617</v>
      </c>
    </row>
    <row r="57" spans="1:14" x14ac:dyDescent="0.2">
      <c r="A57" s="10">
        <v>1</v>
      </c>
      <c r="B57" s="11" t="s">
        <v>154</v>
      </c>
      <c r="C57" s="75" t="s">
        <v>112</v>
      </c>
      <c r="D57" s="27">
        <v>1336</v>
      </c>
      <c r="E57" s="9" t="s">
        <v>112</v>
      </c>
      <c r="F57" s="154">
        <v>0.19999999999999998</v>
      </c>
      <c r="G57" s="27">
        <v>267.2</v>
      </c>
      <c r="H57" s="9" t="s">
        <v>112</v>
      </c>
      <c r="I57" s="24">
        <v>0.50990917777134059</v>
      </c>
    </row>
    <row r="58" spans="1:14" x14ac:dyDescent="0.2">
      <c r="A58" s="10">
        <v>1</v>
      </c>
      <c r="B58" s="11" t="s">
        <v>155</v>
      </c>
      <c r="C58" s="75" t="s">
        <v>112</v>
      </c>
      <c r="D58" s="27">
        <v>6750000</v>
      </c>
      <c r="E58" s="9" t="s">
        <v>112</v>
      </c>
      <c r="F58" s="28">
        <v>2.5000000000000001E-4</v>
      </c>
      <c r="G58" s="27">
        <v>1687.5</v>
      </c>
      <c r="H58" s="9" t="s">
        <v>112</v>
      </c>
      <c r="I58" s="24">
        <v>3.2203283588665319</v>
      </c>
    </row>
    <row r="59" spans="1:14" x14ac:dyDescent="0.2">
      <c r="A59" s="10">
        <v>1</v>
      </c>
      <c r="B59" s="11" t="s">
        <v>156</v>
      </c>
      <c r="C59" s="75" t="s">
        <v>112</v>
      </c>
      <c r="D59" s="27">
        <v>80000</v>
      </c>
      <c r="E59" s="9" t="s">
        <v>112</v>
      </c>
      <c r="F59" s="28">
        <v>0.05</v>
      </c>
      <c r="G59" s="7">
        <v>4000</v>
      </c>
      <c r="H59" s="9" t="s">
        <v>112</v>
      </c>
      <c r="I59" s="24">
        <v>7.6333709247206682</v>
      </c>
    </row>
    <row r="60" spans="1:14" x14ac:dyDescent="0.2">
      <c r="A60" s="10">
        <v>1</v>
      </c>
      <c r="B60" s="11" t="s">
        <v>157</v>
      </c>
      <c r="C60" s="75" t="s">
        <v>112</v>
      </c>
      <c r="D60" s="29">
        <v>1041.4999999999998</v>
      </c>
      <c r="E60" s="9" t="s">
        <v>112</v>
      </c>
      <c r="F60" s="196">
        <v>4.6262068965517251</v>
      </c>
      <c r="G60" s="7">
        <v>4818.1944827586203</v>
      </c>
      <c r="H60" s="9" t="s">
        <v>112</v>
      </c>
      <c r="I60" s="24">
        <v>9.1947664185847966</v>
      </c>
    </row>
    <row r="61" spans="1:14" hidden="1" x14ac:dyDescent="0.2">
      <c r="A61" s="10">
        <v>0</v>
      </c>
      <c r="B61" s="11">
        <v>0</v>
      </c>
      <c r="C61" s="75" t="s">
        <v>112</v>
      </c>
      <c r="D61" s="29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4" hidden="1" x14ac:dyDescent="0.2">
      <c r="A62" s="10">
        <v>0</v>
      </c>
      <c r="B62" s="11">
        <v>0</v>
      </c>
      <c r="C62" s="75" t="s">
        <v>112</v>
      </c>
      <c r="D62" s="29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4" hidden="1" x14ac:dyDescent="0.2">
      <c r="A63" s="10">
        <v>0</v>
      </c>
      <c r="B63" s="11">
        <v>0</v>
      </c>
      <c r="C63" s="75" t="s">
        <v>112</v>
      </c>
      <c r="D63" s="29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4" hidden="1" x14ac:dyDescent="0.2">
      <c r="A64" s="10">
        <v>0</v>
      </c>
      <c r="B64" s="11">
        <v>0</v>
      </c>
      <c r="C64" s="75" t="s">
        <v>112</v>
      </c>
      <c r="D64" s="29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4" hidden="1" x14ac:dyDescent="0.2">
      <c r="A65" s="10">
        <v>0</v>
      </c>
      <c r="B65" s="11">
        <v>0</v>
      </c>
      <c r="C65" s="75" t="s">
        <v>112</v>
      </c>
      <c r="D65" s="29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4" hidden="1" x14ac:dyDescent="0.2">
      <c r="A66" s="10">
        <v>0</v>
      </c>
      <c r="B66" s="11">
        <v>0</v>
      </c>
      <c r="C66" s="75" t="s">
        <v>112</v>
      </c>
      <c r="D66" s="29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4" hidden="1" x14ac:dyDescent="0.2">
      <c r="A67" s="10">
        <v>0</v>
      </c>
      <c r="B67" s="11">
        <v>0</v>
      </c>
      <c r="C67" s="75" t="s">
        <v>112</v>
      </c>
      <c r="D67" s="29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4" hidden="1" x14ac:dyDescent="0.2">
      <c r="A68" s="10">
        <v>0</v>
      </c>
      <c r="B68" s="11">
        <v>0</v>
      </c>
      <c r="C68" s="75" t="s">
        <v>112</v>
      </c>
      <c r="D68" s="29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4" hidden="1" x14ac:dyDescent="0.2">
      <c r="A69" s="10">
        <v>0</v>
      </c>
      <c r="B69" s="11">
        <v>0</v>
      </c>
      <c r="C69" s="75" t="s">
        <v>112</v>
      </c>
      <c r="D69" s="29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4" hidden="1" x14ac:dyDescent="0.2">
      <c r="A70" s="10">
        <v>0</v>
      </c>
      <c r="B70" s="11">
        <v>0</v>
      </c>
      <c r="C70" s="75" t="s">
        <v>112</v>
      </c>
      <c r="D70" s="29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4" hidden="1" x14ac:dyDescent="0.2">
      <c r="A71" s="10">
        <v>0</v>
      </c>
      <c r="B71" s="11">
        <v>0</v>
      </c>
      <c r="C71" s="75" t="s">
        <v>112</v>
      </c>
      <c r="D71" s="29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4" hidden="1" x14ac:dyDescent="0.2">
      <c r="A72" s="10">
        <v>0</v>
      </c>
      <c r="B72" s="11">
        <v>0</v>
      </c>
      <c r="C72" s="75" t="s">
        <v>112</v>
      </c>
      <c r="D72" s="29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9" t="s">
        <v>112</v>
      </c>
      <c r="E73" s="77" t="s">
        <v>112</v>
      </c>
      <c r="F73" s="71" t="s">
        <v>112</v>
      </c>
      <c r="G73" s="30">
        <v>1616.1599999999996</v>
      </c>
      <c r="H73" s="24" t="s">
        <v>112</v>
      </c>
      <c r="I73" s="24">
        <v>3.0841871884241381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 t="s">
        <v>112</v>
      </c>
      <c r="F74" s="71" t="s">
        <v>112</v>
      </c>
      <c r="G74" s="27">
        <v>388.31689339506175</v>
      </c>
      <c r="H74" s="27" t="s">
        <v>112</v>
      </c>
      <c r="I74" s="27">
        <v>0.74104172090492992</v>
      </c>
    </row>
    <row r="75" spans="1:14" x14ac:dyDescent="0.2">
      <c r="A75" s="10">
        <v>1</v>
      </c>
      <c r="B75" s="94" t="s">
        <v>160</v>
      </c>
      <c r="C75" s="95" t="s">
        <v>112</v>
      </c>
      <c r="D75" s="27" t="s">
        <v>112</v>
      </c>
      <c r="E75" s="91" t="s">
        <v>112</v>
      </c>
      <c r="F75" s="93" t="s">
        <v>112</v>
      </c>
      <c r="G75" s="91" t="s">
        <v>112</v>
      </c>
      <c r="H75" s="91">
        <v>14537.8766872428</v>
      </c>
      <c r="I75" s="27" t="s">
        <v>112</v>
      </c>
      <c r="L75" s="63">
        <f>SUM(G76:G80)</f>
        <v>14537.8766872428</v>
      </c>
      <c r="N75" s="219">
        <v>101.71559200392902</v>
      </c>
    </row>
    <row r="76" spans="1:14" x14ac:dyDescent="0.2">
      <c r="A76" s="10">
        <v>1</v>
      </c>
      <c r="B76" s="26" t="s">
        <v>248</v>
      </c>
      <c r="C76" s="24" t="s">
        <v>112</v>
      </c>
      <c r="D76" s="27" t="s">
        <v>112</v>
      </c>
      <c r="E76" s="27" t="s">
        <v>112</v>
      </c>
      <c r="F76" s="71" t="s">
        <v>112</v>
      </c>
      <c r="G76" s="27">
        <v>200.49166666666662</v>
      </c>
      <c r="H76" s="27" t="s">
        <v>112</v>
      </c>
      <c r="I76" s="27">
        <v>0.38260681474553027</v>
      </c>
      <c r="M76" s="219">
        <v>100</v>
      </c>
      <c r="N76" s="219"/>
    </row>
    <row r="77" spans="1:14" x14ac:dyDescent="0.2">
      <c r="A77" s="10">
        <v>1</v>
      </c>
      <c r="B77" s="26" t="s">
        <v>249</v>
      </c>
      <c r="C77" s="24" t="s">
        <v>112</v>
      </c>
      <c r="D77" s="27" t="s">
        <v>112</v>
      </c>
      <c r="E77" s="27" t="s">
        <v>112</v>
      </c>
      <c r="F77" s="71" t="s">
        <v>112</v>
      </c>
      <c r="G77" s="27">
        <v>7971.7267489711949</v>
      </c>
      <c r="H77" s="27" t="s">
        <v>112</v>
      </c>
      <c r="I77" s="27">
        <v>15.212786796353683</v>
      </c>
      <c r="M77" s="219">
        <v>101.74000000000001</v>
      </c>
    </row>
    <row r="78" spans="1:14" x14ac:dyDescent="0.2">
      <c r="A78" s="10">
        <v>1</v>
      </c>
      <c r="B78" s="26" t="s">
        <v>250</v>
      </c>
      <c r="C78" s="24" t="s">
        <v>112</v>
      </c>
      <c r="D78" s="27" t="s">
        <v>112</v>
      </c>
      <c r="E78" s="27" t="s">
        <v>112</v>
      </c>
      <c r="F78" s="71" t="s">
        <v>112</v>
      </c>
      <c r="G78" s="27">
        <v>1852.2541563786008</v>
      </c>
      <c r="H78" s="27" t="s">
        <v>112</v>
      </c>
      <c r="I78" s="27">
        <v>3.5347357556233554</v>
      </c>
      <c r="M78" s="219">
        <v>101.74000000000001</v>
      </c>
    </row>
    <row r="79" spans="1:14" x14ac:dyDescent="0.2">
      <c r="A79" s="10">
        <v>1</v>
      </c>
      <c r="B79" s="26" t="s">
        <v>251</v>
      </c>
      <c r="C79" s="24" t="s">
        <v>112</v>
      </c>
      <c r="D79" s="27" t="s">
        <v>112</v>
      </c>
      <c r="E79" s="27" t="s">
        <v>112</v>
      </c>
      <c r="F79" s="71" t="s">
        <v>112</v>
      </c>
      <c r="G79" s="27">
        <v>4396.1728395061727</v>
      </c>
      <c r="H79" s="27" t="s">
        <v>112</v>
      </c>
      <c r="I79" s="27">
        <v>8.3894044832832808</v>
      </c>
      <c r="M79" s="219">
        <v>101.74000000000004</v>
      </c>
    </row>
    <row r="80" spans="1:14" x14ac:dyDescent="0.2">
      <c r="A80" s="10">
        <v>1</v>
      </c>
      <c r="B80" s="26" t="s">
        <v>252</v>
      </c>
      <c r="C80" s="24" t="s">
        <v>112</v>
      </c>
      <c r="D80" s="27" t="s">
        <v>112</v>
      </c>
      <c r="E80" s="27" t="s">
        <v>112</v>
      </c>
      <c r="F80" s="71" t="s">
        <v>112</v>
      </c>
      <c r="G80" s="27">
        <v>117.2312757201646</v>
      </c>
      <c r="H80" s="27" t="s">
        <v>112</v>
      </c>
      <c r="I80" s="27">
        <v>0.22371745288755412</v>
      </c>
      <c r="M80" s="219">
        <v>101.74000000000001</v>
      </c>
    </row>
    <row r="81" spans="1:14" hidden="1" x14ac:dyDescent="0.2">
      <c r="A81" s="10">
        <v>0</v>
      </c>
      <c r="B81" s="11">
        <v>0</v>
      </c>
      <c r="C81" s="9" t="s">
        <v>112</v>
      </c>
      <c r="D81" s="29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27" t="s">
        <v>112</v>
      </c>
      <c r="E82" s="91" t="s">
        <v>112</v>
      </c>
      <c r="F82" s="93" t="s">
        <v>112</v>
      </c>
      <c r="G82" s="91" t="s">
        <v>112</v>
      </c>
      <c r="H82" s="91">
        <v>5612.5423770494081</v>
      </c>
      <c r="I82" s="27" t="s">
        <v>112</v>
      </c>
      <c r="L82" s="63">
        <f>SUM(G83:G84)</f>
        <v>5612.5423770494081</v>
      </c>
      <c r="N82" s="219">
        <v>101.76700235576649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187.14217746682516</v>
      </c>
      <c r="E83" s="27" t="s">
        <v>112</v>
      </c>
      <c r="F83" s="71">
        <v>19.452347024009192</v>
      </c>
      <c r="G83" s="27">
        <v>3640.3545789133964</v>
      </c>
      <c r="H83" s="27" t="s">
        <v>112</v>
      </c>
      <c r="I83" s="27">
        <v>6.9470441995878183</v>
      </c>
      <c r="M83" s="219">
        <v>101.30376888975306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327.7937078515838</v>
      </c>
      <c r="E84" s="27" t="s">
        <v>112</v>
      </c>
      <c r="F84" s="71">
        <v>6.0165517241379316</v>
      </c>
      <c r="G84" s="27">
        <v>1972.1877981360119</v>
      </c>
      <c r="H84" s="27" t="s">
        <v>112</v>
      </c>
      <c r="I84" s="27">
        <v>3.7636102490950769</v>
      </c>
      <c r="M84" s="219">
        <v>102.63328170035884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 t="s">
        <v>112</v>
      </c>
      <c r="F85" s="93" t="s">
        <v>112</v>
      </c>
      <c r="G85" s="91" t="s">
        <v>112</v>
      </c>
      <c r="H85" s="91">
        <v>1860.0919493702625</v>
      </c>
      <c r="I85" s="27" t="s">
        <v>112</v>
      </c>
      <c r="L85" s="63">
        <f>SUM(G87:G91)</f>
        <v>1860.0919493702625</v>
      </c>
      <c r="N85" s="219">
        <v>102.97606693524072</v>
      </c>
    </row>
    <row r="86" spans="1:14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 t="s">
        <v>112</v>
      </c>
      <c r="F87" s="71" t="s">
        <v>112</v>
      </c>
      <c r="G87" s="27">
        <v>656.86716994234382</v>
      </c>
      <c r="H87" s="27" t="s">
        <v>112</v>
      </c>
      <c r="I87" s="27">
        <v>1.2535276891103593</v>
      </c>
      <c r="M87" s="219">
        <v>103.69794784615716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 t="s">
        <v>112</v>
      </c>
      <c r="F88" s="71" t="s">
        <v>112</v>
      </c>
      <c r="G88" s="27">
        <v>731.30630547761541</v>
      </c>
      <c r="H88" s="27" t="s">
        <v>112</v>
      </c>
      <c r="I88" s="27">
        <v>1.3955830723244302</v>
      </c>
      <c r="M88" s="219">
        <v>106.60725282927439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 t="s">
        <v>112</v>
      </c>
      <c r="F89" s="71" t="s">
        <v>112</v>
      </c>
      <c r="G89" s="27">
        <v>471.91847395030317</v>
      </c>
      <c r="H89" s="27" t="s">
        <v>112</v>
      </c>
      <c r="I89" s="27">
        <v>0.90058218947269808</v>
      </c>
      <c r="M89" s="219">
        <v>96.921150412151746</v>
      </c>
    </row>
    <row r="90" spans="1:14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4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 t="s">
        <v>112</v>
      </c>
      <c r="F92" s="71" t="s">
        <v>112</v>
      </c>
      <c r="G92" s="27">
        <v>3498.7707404641887</v>
      </c>
      <c r="H92" s="27" t="s">
        <v>112</v>
      </c>
      <c r="I92" s="27">
        <v>6.6768537106306853</v>
      </c>
      <c r="L92" s="63">
        <f>+G92</f>
        <v>3498.7707404641887</v>
      </c>
      <c r="M92" s="219">
        <v>101.33419141862758</v>
      </c>
    </row>
    <row r="93" spans="1:14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 t="s">
        <v>112</v>
      </c>
      <c r="F94" s="155" t="s">
        <v>112</v>
      </c>
      <c r="G94" s="39">
        <v>52401.488666638768</v>
      </c>
      <c r="H94" s="38" t="s">
        <v>112</v>
      </c>
      <c r="I94" s="38">
        <v>100.00000000000003</v>
      </c>
      <c r="L94" s="63">
        <f>SUM(L31:L92)</f>
        <v>52401.488666638783</v>
      </c>
    </row>
    <row r="95" spans="1:14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4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 t="s">
        <v>112</v>
      </c>
      <c r="F99" s="156" t="s">
        <v>112</v>
      </c>
      <c r="G99" s="41">
        <v>52401.488666638768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 t="s">
        <v>112</v>
      </c>
      <c r="F100" s="170">
        <v>0.65501860833298464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 t="s">
        <v>112</v>
      </c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 t="s">
        <v>112</v>
      </c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3640.3545789133964</v>
      </c>
      <c r="E105" s="273" t="s">
        <v>112</v>
      </c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 t="s">
        <v>112</v>
      </c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 t="s">
        <v>112</v>
      </c>
      <c r="F112" s="157" t="s">
        <v>112</v>
      </c>
      <c r="G112" s="36">
        <v>51044.454589955065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 t="s">
        <v>112</v>
      </c>
      <c r="F113" s="158">
        <v>0.63805568237443833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10">
        <v>101.04257900983538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E74:I80 I55:I73 I81 C3:I3 I86 D87:I89 I90:I91 I93 D92:I92 D31:I54 E82:I85 E55:H72 D55:D85">
    <cfRule type="cellIs" dxfId="8" priority="1" stopIfTrue="1" operator="equal">
      <formula>0</formula>
    </cfRule>
  </conditionalFormatting>
  <pageMargins left="0.75" right="0.75" top="1" bottom="1" header="0" footer="0"/>
  <pageSetup paperSize="9" scale="82" orientation="portrait" r:id="rId1"/>
  <headerFooter alignWithMargins="0"/>
  <colBreaks count="1" manualBreakCount="1">
    <brk id="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4" width="9.140625" style="10" hidden="1" customWidth="1"/>
    <col min="15" max="15" width="0" style="10" hidden="1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 t="s">
        <v>112</v>
      </c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 t="s">
        <v>112</v>
      </c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 t="s">
        <v>112</v>
      </c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 t="s">
        <v>112</v>
      </c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253</v>
      </c>
      <c r="C7" s="24" t="s">
        <v>112</v>
      </c>
      <c r="D7" s="61" t="s">
        <v>112</v>
      </c>
      <c r="E7" s="62" t="s">
        <v>112</v>
      </c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 t="s">
        <v>112</v>
      </c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 t="s">
        <v>112</v>
      </c>
      <c r="F9" s="102" t="s">
        <v>112</v>
      </c>
      <c r="G9" s="144">
        <v>25000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 t="s">
        <v>112</v>
      </c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 t="s">
        <v>112</v>
      </c>
      <c r="F11" s="62" t="s">
        <v>112</v>
      </c>
      <c r="G11" s="179">
        <v>27777.777777777777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 t="s">
        <v>112</v>
      </c>
      <c r="F12" s="62" t="s">
        <v>112</v>
      </c>
      <c r="G12" s="179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179" t="s">
        <v>112</v>
      </c>
      <c r="H13" s="62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 t="s">
        <v>112</v>
      </c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 t="s">
        <v>112</v>
      </c>
      <c r="F15" s="62" t="s">
        <v>112</v>
      </c>
      <c r="G15" s="249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 t="s">
        <v>112</v>
      </c>
      <c r="F16" s="62" t="s">
        <v>112</v>
      </c>
      <c r="G16" s="179">
        <v>1</v>
      </c>
      <c r="H16" s="73" t="s">
        <v>120</v>
      </c>
      <c r="I16" s="61" t="s">
        <v>112</v>
      </c>
    </row>
    <row r="17" spans="1:14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 t="s">
        <v>112</v>
      </c>
      <c r="F17" s="62" t="s">
        <v>112</v>
      </c>
      <c r="G17" s="179" t="s">
        <v>112</v>
      </c>
      <c r="H17" s="73" t="s">
        <v>112</v>
      </c>
      <c r="I17" s="61" t="s">
        <v>112</v>
      </c>
    </row>
    <row r="18" spans="1:14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179">
        <v>15.391999999999999</v>
      </c>
      <c r="H18" s="73" t="s">
        <v>2</v>
      </c>
      <c r="I18" s="25" t="s">
        <v>112</v>
      </c>
    </row>
    <row r="19" spans="1:14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4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4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40000</v>
      </c>
      <c r="H21" s="24" t="s">
        <v>124</v>
      </c>
      <c r="I21" s="24" t="s">
        <v>112</v>
      </c>
    </row>
    <row r="22" spans="1:14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4" x14ac:dyDescent="0.2">
      <c r="A23" s="10">
        <v>1</v>
      </c>
      <c r="B23" s="24" t="s">
        <v>254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32" t="s">
        <v>105</v>
      </c>
      <c r="H23" s="24" t="s">
        <v>112</v>
      </c>
      <c r="I23" s="24" t="s">
        <v>112</v>
      </c>
    </row>
    <row r="24" spans="1:14" ht="13.5" x14ac:dyDescent="0.2">
      <c r="A24" s="10">
        <v>1</v>
      </c>
      <c r="B24" s="24" t="s">
        <v>255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32" t="s">
        <v>103</v>
      </c>
      <c r="H24" s="24"/>
      <c r="I24" s="24"/>
    </row>
    <row r="25" spans="1:14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4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4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4" x14ac:dyDescent="0.2">
      <c r="A28" s="10">
        <v>1</v>
      </c>
      <c r="B28" s="24"/>
      <c r="C28" s="27" t="s">
        <v>112</v>
      </c>
      <c r="D28" s="61" t="s">
        <v>112</v>
      </c>
      <c r="E28" s="62" t="s">
        <v>112</v>
      </c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 t="s">
        <v>112</v>
      </c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4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 t="s">
        <v>112</v>
      </c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4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 t="s">
        <v>112</v>
      </c>
      <c r="F31" s="91" t="s">
        <v>112</v>
      </c>
      <c r="G31" s="91" t="s">
        <v>112</v>
      </c>
      <c r="H31" s="91">
        <v>131.95948035419249</v>
      </c>
      <c r="I31" s="27" t="s">
        <v>112</v>
      </c>
      <c r="L31" s="63">
        <f>+H31</f>
        <v>131.95948035419249</v>
      </c>
      <c r="N31" s="219">
        <v>83.376867934535298</v>
      </c>
    </row>
    <row r="32" spans="1:14" hidden="1" x14ac:dyDescent="0.2">
      <c r="A32" s="10">
        <v>0</v>
      </c>
      <c r="B32" s="11" t="s">
        <v>256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26" t="s">
        <v>134</v>
      </c>
      <c r="C33" s="27" t="s">
        <v>112</v>
      </c>
      <c r="D33" s="27">
        <v>15000</v>
      </c>
      <c r="E33" s="27" t="s">
        <v>112</v>
      </c>
      <c r="F33" s="71">
        <v>8.7972986902794988E-3</v>
      </c>
      <c r="G33" s="27">
        <v>131.95948035419249</v>
      </c>
      <c r="H33" s="27" t="s">
        <v>112</v>
      </c>
      <c r="I33" s="27">
        <v>0.49318884087138271</v>
      </c>
    </row>
    <row r="34" spans="1:14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 t="s">
        <v>112</v>
      </c>
      <c r="F34" s="93" t="s">
        <v>112</v>
      </c>
      <c r="G34" s="91" t="s">
        <v>112</v>
      </c>
      <c r="H34" s="91">
        <v>8204.4026575882981</v>
      </c>
      <c r="I34" s="27" t="s">
        <v>112</v>
      </c>
      <c r="L34" s="10">
        <f>SUBTOTAL(9,G35:G52)</f>
        <v>8204.4026575882963</v>
      </c>
      <c r="N34" s="219">
        <v>92.785367034924406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40000</v>
      </c>
      <c r="E35" s="27" t="s">
        <v>112</v>
      </c>
      <c r="F35" s="71">
        <v>9.2600000000000002E-2</v>
      </c>
      <c r="G35" s="27">
        <v>3704</v>
      </c>
      <c r="H35" s="27" t="s">
        <v>112</v>
      </c>
      <c r="I35" s="27">
        <v>13.843427252701842</v>
      </c>
      <c r="M35" s="219">
        <v>87.772511848341225</v>
      </c>
    </row>
    <row r="36" spans="1:14" x14ac:dyDescent="0.2">
      <c r="A36" s="10">
        <v>1</v>
      </c>
      <c r="B36" s="26" t="s">
        <v>136</v>
      </c>
      <c r="C36" s="27" t="s">
        <v>112</v>
      </c>
      <c r="D36" s="27">
        <v>40000</v>
      </c>
      <c r="E36" s="27" t="s">
        <v>112</v>
      </c>
      <c r="F36" s="71">
        <v>6.1800000000000001E-2</v>
      </c>
      <c r="G36" s="27">
        <v>2472</v>
      </c>
      <c r="H36" s="27" t="s">
        <v>112</v>
      </c>
      <c r="I36" s="27">
        <v>9.2389179721055488</v>
      </c>
      <c r="M36" s="219">
        <v>94.351145038167942</v>
      </c>
    </row>
    <row r="37" spans="1:14" x14ac:dyDescent="0.2">
      <c r="A37" s="10">
        <v>1</v>
      </c>
      <c r="B37" s="26" t="s">
        <v>138</v>
      </c>
      <c r="C37" s="27" t="s">
        <v>112</v>
      </c>
      <c r="D37" s="27">
        <v>10</v>
      </c>
      <c r="E37" s="27" t="s">
        <v>112</v>
      </c>
      <c r="F37" s="71">
        <v>4.76</v>
      </c>
      <c r="G37" s="27">
        <v>47.599999999999994</v>
      </c>
      <c r="H37" s="27" t="s">
        <v>112</v>
      </c>
      <c r="I37" s="27">
        <v>0.17790149493212951</v>
      </c>
    </row>
    <row r="38" spans="1:14" x14ac:dyDescent="0.2">
      <c r="A38" s="10">
        <v>1</v>
      </c>
      <c r="B38" s="11" t="s">
        <v>257</v>
      </c>
      <c r="C38" s="75" t="s">
        <v>112</v>
      </c>
      <c r="D38" s="27">
        <v>10</v>
      </c>
      <c r="E38" s="9" t="s">
        <v>112</v>
      </c>
      <c r="F38" s="28">
        <v>6.8899999999999988</v>
      </c>
      <c r="G38" s="27">
        <v>68.899999999999991</v>
      </c>
      <c r="H38" s="24" t="s">
        <v>112</v>
      </c>
      <c r="I38" s="24">
        <v>0.25750867648789333</v>
      </c>
    </row>
    <row r="39" spans="1:14" x14ac:dyDescent="0.2">
      <c r="A39" s="10">
        <v>1</v>
      </c>
      <c r="B39" s="11" t="s">
        <v>141</v>
      </c>
      <c r="C39" s="75" t="s">
        <v>112</v>
      </c>
      <c r="D39" s="82">
        <v>631.71064040629255</v>
      </c>
      <c r="E39" s="9" t="s">
        <v>112</v>
      </c>
      <c r="F39" s="13">
        <v>0.29991624528627919</v>
      </c>
      <c r="G39" s="27">
        <v>189.46028337804614</v>
      </c>
      <c r="H39" s="24" t="s">
        <v>112</v>
      </c>
      <c r="I39" s="24">
        <v>0.70809385805082559</v>
      </c>
    </row>
    <row r="40" spans="1:14" hidden="1" x14ac:dyDescent="0.2">
      <c r="A40" s="10">
        <v>0</v>
      </c>
      <c r="B40" s="11" t="s">
        <v>53</v>
      </c>
      <c r="C40" s="75" t="s">
        <v>112</v>
      </c>
      <c r="D40" s="82">
        <v>124.66666666666666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12</v>
      </c>
      <c r="C41" s="27" t="s">
        <v>112</v>
      </c>
      <c r="D41" s="27">
        <v>20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hidden="1" x14ac:dyDescent="0.2">
      <c r="A42" s="10">
        <v>0</v>
      </c>
      <c r="B42" s="26" t="s">
        <v>54</v>
      </c>
      <c r="C42" s="27" t="s">
        <v>112</v>
      </c>
      <c r="D42" s="27">
        <v>110</v>
      </c>
      <c r="E42" s="27" t="s">
        <v>112</v>
      </c>
      <c r="F42" s="71" t="s">
        <v>112</v>
      </c>
      <c r="G42" s="27" t="s">
        <v>112</v>
      </c>
      <c r="H42" s="27" t="s">
        <v>112</v>
      </c>
      <c r="I42" s="27" t="s">
        <v>112</v>
      </c>
    </row>
    <row r="43" spans="1:14" x14ac:dyDescent="0.2">
      <c r="A43" s="10">
        <v>1</v>
      </c>
      <c r="B43" s="26" t="s">
        <v>142</v>
      </c>
      <c r="C43" s="27" t="s">
        <v>112</v>
      </c>
      <c r="D43" s="27" t="s">
        <v>112</v>
      </c>
      <c r="E43" s="27" t="s">
        <v>112</v>
      </c>
      <c r="F43" s="71" t="s">
        <v>112</v>
      </c>
      <c r="G43" s="27">
        <v>753.8809647926264</v>
      </c>
      <c r="H43" s="27" t="s">
        <v>112</v>
      </c>
      <c r="I43" s="27">
        <v>2.8175745932244607</v>
      </c>
    </row>
    <row r="44" spans="1:14" hidden="1" x14ac:dyDescent="0.2">
      <c r="A44" s="10">
        <v>0</v>
      </c>
      <c r="B44" s="26" t="s">
        <v>210</v>
      </c>
      <c r="C44" s="27" t="s">
        <v>112</v>
      </c>
      <c r="D44" s="27">
        <v>0.4</v>
      </c>
      <c r="E44" s="27" t="s">
        <v>112</v>
      </c>
      <c r="F44" s="71">
        <v>202.9392</v>
      </c>
      <c r="G44" s="27">
        <v>81.17568</v>
      </c>
      <c r="H44" s="27" t="s">
        <v>112</v>
      </c>
      <c r="I44" s="27">
        <v>0.30338812655739844</v>
      </c>
    </row>
    <row r="45" spans="1:14" hidden="1" x14ac:dyDescent="0.2">
      <c r="A45" s="10">
        <v>0</v>
      </c>
      <c r="B45" s="26" t="s">
        <v>146</v>
      </c>
      <c r="C45" s="27" t="s">
        <v>112</v>
      </c>
      <c r="D45" s="27">
        <v>4</v>
      </c>
      <c r="E45" s="27" t="s">
        <v>112</v>
      </c>
      <c r="F45" s="71">
        <v>26.785200000000003</v>
      </c>
      <c r="G45" s="27">
        <v>107.14080000000001</v>
      </c>
      <c r="H45" s="27" t="s">
        <v>112</v>
      </c>
      <c r="I45" s="27">
        <v>0.40043085059294753</v>
      </c>
    </row>
    <row r="46" spans="1:14" hidden="1" x14ac:dyDescent="0.2">
      <c r="A46" s="10">
        <v>0</v>
      </c>
      <c r="B46" s="26" t="s">
        <v>258</v>
      </c>
      <c r="C46" s="27" t="s">
        <v>112</v>
      </c>
      <c r="D46" s="27">
        <v>5</v>
      </c>
      <c r="E46" s="27" t="s">
        <v>112</v>
      </c>
      <c r="F46" s="71">
        <v>39.270000000000003</v>
      </c>
      <c r="G46" s="27">
        <v>196.35000000000002</v>
      </c>
      <c r="H46" s="27" t="s">
        <v>112</v>
      </c>
      <c r="I46" s="27">
        <v>0.73384366659503431</v>
      </c>
    </row>
    <row r="47" spans="1:14" hidden="1" x14ac:dyDescent="0.2">
      <c r="A47" s="10">
        <v>0</v>
      </c>
      <c r="B47" s="26" t="s">
        <v>221</v>
      </c>
      <c r="C47" s="27" t="s">
        <v>112</v>
      </c>
      <c r="D47" s="27">
        <v>1.2</v>
      </c>
      <c r="E47" s="27" t="s">
        <v>112</v>
      </c>
      <c r="F47" s="71" t="s">
        <v>112</v>
      </c>
      <c r="G47" s="27" t="s">
        <v>112</v>
      </c>
      <c r="H47" s="27" t="s">
        <v>112</v>
      </c>
      <c r="I47" s="27" t="s">
        <v>112</v>
      </c>
    </row>
    <row r="48" spans="1:14" hidden="1" x14ac:dyDescent="0.2">
      <c r="A48" s="10">
        <v>0</v>
      </c>
      <c r="B48" s="26" t="s">
        <v>244</v>
      </c>
      <c r="C48" s="27" t="s">
        <v>112</v>
      </c>
      <c r="D48" s="27">
        <v>2</v>
      </c>
      <c r="E48" s="27" t="s">
        <v>112</v>
      </c>
      <c r="F48" s="71">
        <v>120.09479999999999</v>
      </c>
      <c r="G48" s="27">
        <v>240.18959999999998</v>
      </c>
      <c r="H48" s="27" t="s">
        <v>112</v>
      </c>
      <c r="I48" s="27">
        <v>0.89769094342752542</v>
      </c>
    </row>
    <row r="49" spans="1:14" hidden="1" x14ac:dyDescent="0.2">
      <c r="A49" s="10">
        <v>0</v>
      </c>
      <c r="B49" s="26" t="s">
        <v>203</v>
      </c>
      <c r="C49" s="27" t="s">
        <v>112</v>
      </c>
      <c r="D49" s="27">
        <v>12</v>
      </c>
      <c r="E49" s="27" t="s">
        <v>112</v>
      </c>
      <c r="F49" s="71">
        <v>10.752073732718893</v>
      </c>
      <c r="G49" s="27">
        <v>129.02488479262672</v>
      </c>
      <c r="H49" s="27" t="s">
        <v>112</v>
      </c>
      <c r="I49" s="27">
        <v>0.48222100605155627</v>
      </c>
    </row>
    <row r="50" spans="1:14" x14ac:dyDescent="0.2">
      <c r="A50" s="10">
        <v>1</v>
      </c>
      <c r="B50" s="26" t="s">
        <v>259</v>
      </c>
      <c r="C50" s="27" t="s">
        <v>112</v>
      </c>
      <c r="D50" s="27">
        <v>8300</v>
      </c>
      <c r="E50" s="27" t="s">
        <v>112</v>
      </c>
      <c r="F50" s="71">
        <v>5.110424999999999E-2</v>
      </c>
      <c r="G50" s="27">
        <v>424.16527499999989</v>
      </c>
      <c r="H50" s="27" t="s">
        <v>112</v>
      </c>
      <c r="I50" s="27">
        <v>1.5852864815293657</v>
      </c>
    </row>
    <row r="51" spans="1:14" x14ac:dyDescent="0.2">
      <c r="A51" s="10">
        <v>1</v>
      </c>
      <c r="B51" s="26" t="s">
        <v>195</v>
      </c>
      <c r="C51" s="27" t="s">
        <v>112</v>
      </c>
      <c r="D51" s="27">
        <v>1786</v>
      </c>
      <c r="E51" s="27" t="s">
        <v>112</v>
      </c>
      <c r="F51" s="71">
        <v>0.06</v>
      </c>
      <c r="G51" s="27">
        <v>107.16</v>
      </c>
      <c r="H51" s="27" t="s">
        <v>112</v>
      </c>
      <c r="I51" s="27">
        <v>0.4005026091791386</v>
      </c>
    </row>
    <row r="52" spans="1:14" s="176" customFormat="1" x14ac:dyDescent="0.2">
      <c r="A52" s="10">
        <v>1</v>
      </c>
      <c r="B52" s="26" t="s">
        <v>213</v>
      </c>
      <c r="C52" s="27" t="s">
        <v>112</v>
      </c>
      <c r="D52" s="27">
        <v>9000</v>
      </c>
      <c r="E52" s="27" t="s">
        <v>112</v>
      </c>
      <c r="F52" s="71">
        <v>4.8581792713069338E-2</v>
      </c>
      <c r="G52" s="27">
        <v>437.23613441762404</v>
      </c>
      <c r="H52" s="27" t="s">
        <v>112</v>
      </c>
      <c r="I52" s="27">
        <v>1.6341378561185049</v>
      </c>
      <c r="J52" s="10"/>
      <c r="L52" s="63">
        <f>SUM(G53:G74)</f>
        <v>9869.445855646758</v>
      </c>
      <c r="N52" s="219" t="e">
        <v>#VALUE!</v>
      </c>
    </row>
    <row r="53" spans="1:14" x14ac:dyDescent="0.2">
      <c r="A53" s="176">
        <v>1</v>
      </c>
      <c r="B53" s="43" t="s">
        <v>152</v>
      </c>
      <c r="C53" s="91" t="s">
        <v>112</v>
      </c>
      <c r="D53" s="91" t="s">
        <v>112</v>
      </c>
      <c r="E53" s="91" t="s">
        <v>112</v>
      </c>
      <c r="F53" s="93" t="s">
        <v>112</v>
      </c>
      <c r="G53" s="91" t="s">
        <v>112</v>
      </c>
      <c r="H53" s="91">
        <v>9869.445855646758</v>
      </c>
      <c r="I53" s="91" t="s">
        <v>112</v>
      </c>
    </row>
    <row r="54" spans="1:14" x14ac:dyDescent="0.2">
      <c r="A54" s="10">
        <v>1</v>
      </c>
      <c r="B54" s="26" t="s">
        <v>153</v>
      </c>
      <c r="C54" s="27" t="s">
        <v>112</v>
      </c>
      <c r="D54" s="27">
        <v>1.4</v>
      </c>
      <c r="E54" s="27" t="s">
        <v>112</v>
      </c>
      <c r="F54" s="71">
        <v>45</v>
      </c>
      <c r="G54" s="27">
        <v>62.999999999999993</v>
      </c>
      <c r="H54" s="27" t="s">
        <v>112</v>
      </c>
      <c r="I54" s="27">
        <v>0.23545786093958315</v>
      </c>
    </row>
    <row r="55" spans="1:14" x14ac:dyDescent="0.2">
      <c r="A55" s="10">
        <v>1</v>
      </c>
      <c r="B55" s="11" t="s">
        <v>214</v>
      </c>
      <c r="C55" s="75" t="s">
        <v>112</v>
      </c>
      <c r="D55" s="27">
        <v>900</v>
      </c>
      <c r="E55" s="9" t="s">
        <v>112</v>
      </c>
      <c r="F55" s="28">
        <v>0.1396</v>
      </c>
      <c r="G55" s="27">
        <v>125.64</v>
      </c>
      <c r="H55" s="9" t="s">
        <v>112</v>
      </c>
      <c r="I55" s="24">
        <v>0.46957024838808298</v>
      </c>
    </row>
    <row r="56" spans="1:14" x14ac:dyDescent="0.2">
      <c r="A56" s="10">
        <v>1</v>
      </c>
      <c r="B56" s="11" t="s">
        <v>154</v>
      </c>
      <c r="C56" s="75" t="s">
        <v>112</v>
      </c>
      <c r="D56" s="27">
        <v>363</v>
      </c>
      <c r="E56" s="9" t="s">
        <v>112</v>
      </c>
      <c r="F56" s="154">
        <v>0.2</v>
      </c>
      <c r="G56" s="27">
        <v>72.600000000000009</v>
      </c>
      <c r="H56" s="9" t="s">
        <v>112</v>
      </c>
      <c r="I56" s="24">
        <v>0.27133715403513875</v>
      </c>
    </row>
    <row r="57" spans="1:14" x14ac:dyDescent="0.2">
      <c r="A57" s="10">
        <v>1</v>
      </c>
      <c r="B57" s="11" t="s">
        <v>155</v>
      </c>
      <c r="C57" s="75" t="s">
        <v>112</v>
      </c>
      <c r="D57" s="27">
        <v>2250000</v>
      </c>
      <c r="E57" s="9" t="s">
        <v>112</v>
      </c>
      <c r="F57" s="28">
        <v>2.5000000000000001E-4</v>
      </c>
      <c r="G57" s="27">
        <v>562.5</v>
      </c>
      <c r="H57" s="9" t="s">
        <v>112</v>
      </c>
      <c r="I57" s="24">
        <v>2.1023023298177068</v>
      </c>
      <c r="M57" s="219">
        <v>100</v>
      </c>
    </row>
    <row r="58" spans="1:14" x14ac:dyDescent="0.2">
      <c r="A58" s="10">
        <v>1</v>
      </c>
      <c r="B58" s="11" t="s">
        <v>156</v>
      </c>
      <c r="C58" s="75" t="s">
        <v>112</v>
      </c>
      <c r="D58" s="27">
        <v>25000</v>
      </c>
      <c r="E58" s="9" t="s">
        <v>112</v>
      </c>
      <c r="F58" s="28">
        <v>0.05</v>
      </c>
      <c r="G58" s="27">
        <v>1250</v>
      </c>
      <c r="H58" s="9" t="s">
        <v>112</v>
      </c>
      <c r="I58" s="24">
        <v>4.6717829551504595</v>
      </c>
      <c r="M58" s="219">
        <v>100</v>
      </c>
    </row>
    <row r="59" spans="1:14" x14ac:dyDescent="0.2">
      <c r="A59" s="10">
        <v>1</v>
      </c>
      <c r="B59" s="11" t="s">
        <v>157</v>
      </c>
      <c r="C59" s="75" t="s">
        <v>112</v>
      </c>
      <c r="D59" s="29">
        <v>1092.5</v>
      </c>
      <c r="E59" s="9" t="s">
        <v>112</v>
      </c>
      <c r="F59" s="28">
        <v>4.6262068965517233</v>
      </c>
      <c r="G59" s="7">
        <v>5054.131034482758</v>
      </c>
      <c r="H59" s="9" t="s">
        <v>112</v>
      </c>
      <c r="I59" s="24">
        <v>18.889442575994806</v>
      </c>
    </row>
    <row r="60" spans="1:14" hidden="1" x14ac:dyDescent="0.2">
      <c r="A60" s="10">
        <v>0</v>
      </c>
      <c r="B60" s="11">
        <v>0</v>
      </c>
      <c r="C60" s="75" t="s">
        <v>112</v>
      </c>
      <c r="D60" s="29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4" hidden="1" x14ac:dyDescent="0.2">
      <c r="A61" s="10">
        <v>0</v>
      </c>
      <c r="B61" s="11">
        <v>0</v>
      </c>
      <c r="C61" s="75" t="s">
        <v>112</v>
      </c>
      <c r="D61" s="29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4" hidden="1" x14ac:dyDescent="0.2">
      <c r="A62" s="10">
        <v>0</v>
      </c>
      <c r="B62" s="11">
        <v>0</v>
      </c>
      <c r="C62" s="75" t="s">
        <v>112</v>
      </c>
      <c r="D62" s="29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4" hidden="1" x14ac:dyDescent="0.2">
      <c r="A63" s="10">
        <v>0</v>
      </c>
      <c r="B63" s="11">
        <v>0</v>
      </c>
      <c r="C63" s="75" t="s">
        <v>112</v>
      </c>
      <c r="D63" s="29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4" hidden="1" x14ac:dyDescent="0.2">
      <c r="A64" s="10">
        <v>0</v>
      </c>
      <c r="B64" s="11">
        <v>0</v>
      </c>
      <c r="C64" s="75" t="s">
        <v>112</v>
      </c>
      <c r="D64" s="29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4" hidden="1" x14ac:dyDescent="0.2">
      <c r="A65" s="10">
        <v>0</v>
      </c>
      <c r="B65" s="11">
        <v>0</v>
      </c>
      <c r="C65" s="75" t="s">
        <v>112</v>
      </c>
      <c r="D65" s="29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4" hidden="1" x14ac:dyDescent="0.2">
      <c r="A66" s="10">
        <v>0</v>
      </c>
      <c r="B66" s="11">
        <v>0</v>
      </c>
      <c r="C66" s="75" t="s">
        <v>112</v>
      </c>
      <c r="D66" s="29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4" hidden="1" x14ac:dyDescent="0.2">
      <c r="A67" s="10">
        <v>0</v>
      </c>
      <c r="B67" s="11">
        <v>0</v>
      </c>
      <c r="C67" s="75" t="s">
        <v>112</v>
      </c>
      <c r="D67" s="29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4" hidden="1" x14ac:dyDescent="0.2">
      <c r="A68" s="10">
        <v>0</v>
      </c>
      <c r="B68" s="11">
        <v>0</v>
      </c>
      <c r="C68" s="75" t="s">
        <v>112</v>
      </c>
      <c r="D68" s="29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4" hidden="1" x14ac:dyDescent="0.2">
      <c r="A69" s="10">
        <v>0</v>
      </c>
      <c r="B69" s="11">
        <v>0</v>
      </c>
      <c r="C69" s="75" t="s">
        <v>112</v>
      </c>
      <c r="D69" s="29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4" hidden="1" x14ac:dyDescent="0.2">
      <c r="A70" s="10">
        <v>0</v>
      </c>
      <c r="B70" s="11">
        <v>0</v>
      </c>
      <c r="C70" s="75" t="s">
        <v>112</v>
      </c>
      <c r="D70" s="29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4" hidden="1" x14ac:dyDescent="0.2">
      <c r="A71" s="10">
        <v>0</v>
      </c>
      <c r="B71" s="11">
        <v>0</v>
      </c>
      <c r="C71" s="75" t="s">
        <v>112</v>
      </c>
      <c r="D71" s="29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4" hidden="1" x14ac:dyDescent="0.2">
      <c r="A72" s="10">
        <v>0</v>
      </c>
      <c r="B72" s="11">
        <v>0</v>
      </c>
      <c r="C72" s="75" t="s">
        <v>112</v>
      </c>
      <c r="D72" s="29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77" t="s">
        <v>112</v>
      </c>
      <c r="F73" s="71" t="s">
        <v>112</v>
      </c>
      <c r="G73" s="30">
        <v>2724.384</v>
      </c>
      <c r="H73" s="24" t="s">
        <v>112</v>
      </c>
      <c r="I73" s="24">
        <v>10.182184587587704</v>
      </c>
      <c r="M73" s="219">
        <v>141.6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 t="s">
        <v>112</v>
      </c>
      <c r="F74" s="71" t="s">
        <v>112</v>
      </c>
      <c r="G74" s="27">
        <v>17.190821164000003</v>
      </c>
      <c r="H74" s="27" t="s">
        <v>112</v>
      </c>
      <c r="I74" s="27">
        <v>6.4249428239211995E-2</v>
      </c>
    </row>
    <row r="75" spans="1:14" x14ac:dyDescent="0.2">
      <c r="A75" s="10">
        <v>1</v>
      </c>
      <c r="B75" s="94" t="s">
        <v>160</v>
      </c>
      <c r="C75" s="95" t="s">
        <v>112</v>
      </c>
      <c r="D75" s="27" t="s">
        <v>112</v>
      </c>
      <c r="E75" s="91" t="s">
        <v>112</v>
      </c>
      <c r="F75" s="93" t="s">
        <v>112</v>
      </c>
      <c r="G75" s="91" t="s">
        <v>112</v>
      </c>
      <c r="H75" s="91">
        <v>719.88363333333336</v>
      </c>
      <c r="I75" s="27" t="s">
        <v>112</v>
      </c>
      <c r="L75" s="63">
        <f>SUM(G76:G80)</f>
        <v>719.88363333333336</v>
      </c>
      <c r="N75" s="219">
        <v>100.28562340376132</v>
      </c>
    </row>
    <row r="76" spans="1:14" x14ac:dyDescent="0.2">
      <c r="A76" s="10">
        <v>1</v>
      </c>
      <c r="B76" s="26" t="s">
        <v>215</v>
      </c>
      <c r="C76" s="24" t="s">
        <v>112</v>
      </c>
      <c r="D76" s="27">
        <v>0.7</v>
      </c>
      <c r="E76" s="27" t="s">
        <v>112</v>
      </c>
      <c r="F76" s="71" t="s">
        <v>112</v>
      </c>
      <c r="G76" s="27">
        <v>119.88363333333332</v>
      </c>
      <c r="H76" s="27" t="s">
        <v>112</v>
      </c>
      <c r="I76" s="27">
        <v>0.44805625184653924</v>
      </c>
    </row>
    <row r="77" spans="1:14" x14ac:dyDescent="0.2">
      <c r="A77" s="10">
        <v>1</v>
      </c>
      <c r="B77" s="26" t="s">
        <v>196</v>
      </c>
      <c r="C77" s="24" t="s">
        <v>112</v>
      </c>
      <c r="D77" s="27">
        <v>72</v>
      </c>
      <c r="E77" s="27" t="s">
        <v>112</v>
      </c>
      <c r="F77" s="71" t="s">
        <v>112</v>
      </c>
      <c r="G77" s="27">
        <v>600</v>
      </c>
      <c r="H77" s="27" t="s">
        <v>112</v>
      </c>
      <c r="I77" s="27">
        <v>2.2424558184722208</v>
      </c>
    </row>
    <row r="78" spans="1:14" hidden="1" x14ac:dyDescent="0.2">
      <c r="A78" s="10">
        <v>0</v>
      </c>
      <c r="B78" s="26">
        <v>0</v>
      </c>
      <c r="C78" s="24" t="s">
        <v>112</v>
      </c>
      <c r="D78" s="29" t="s">
        <v>112</v>
      </c>
      <c r="E78" s="27" t="s">
        <v>112</v>
      </c>
      <c r="F78" s="71" t="s">
        <v>112</v>
      </c>
      <c r="G78" s="27" t="s">
        <v>112</v>
      </c>
      <c r="H78" s="27" t="s">
        <v>112</v>
      </c>
      <c r="I78" s="27" t="s">
        <v>112</v>
      </c>
    </row>
    <row r="79" spans="1:14" hidden="1" x14ac:dyDescent="0.2">
      <c r="A79" s="10">
        <v>0</v>
      </c>
      <c r="B79" s="26">
        <v>0</v>
      </c>
      <c r="C79" s="24" t="s">
        <v>112</v>
      </c>
      <c r="D79" s="29" t="s">
        <v>112</v>
      </c>
      <c r="E79" s="27" t="s">
        <v>112</v>
      </c>
      <c r="F79" s="71" t="s">
        <v>112</v>
      </c>
      <c r="G79" s="27" t="s">
        <v>112</v>
      </c>
      <c r="H79" s="27" t="s">
        <v>112</v>
      </c>
      <c r="I79" s="27" t="s">
        <v>112</v>
      </c>
    </row>
    <row r="80" spans="1:14" hidden="1" x14ac:dyDescent="0.2">
      <c r="A80" s="10">
        <v>0</v>
      </c>
      <c r="B80" s="26">
        <v>0</v>
      </c>
      <c r="C80" s="24" t="s">
        <v>112</v>
      </c>
      <c r="D80" s="29" t="s">
        <v>112</v>
      </c>
      <c r="E80" s="27" t="s">
        <v>112</v>
      </c>
      <c r="F80" s="71" t="s">
        <v>112</v>
      </c>
      <c r="G80" s="27" t="s">
        <v>112</v>
      </c>
      <c r="H80" s="27" t="s">
        <v>112</v>
      </c>
      <c r="I80" s="27" t="s">
        <v>112</v>
      </c>
    </row>
    <row r="81" spans="1:14" hidden="1" x14ac:dyDescent="0.2">
      <c r="A81" s="10">
        <v>0</v>
      </c>
      <c r="B81" s="11">
        <v>0</v>
      </c>
      <c r="C81" s="9" t="s">
        <v>112</v>
      </c>
      <c r="D81" s="29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27" t="s">
        <v>112</v>
      </c>
      <c r="E82" s="91" t="s">
        <v>112</v>
      </c>
      <c r="F82" s="93" t="s">
        <v>112</v>
      </c>
      <c r="G82" s="91" t="s">
        <v>112</v>
      </c>
      <c r="H82" s="91">
        <v>5219.1396263939405</v>
      </c>
      <c r="I82" s="27" t="s">
        <v>112</v>
      </c>
      <c r="L82" s="63">
        <f>SUM(G83:G84)</f>
        <v>5219.1396263939405</v>
      </c>
      <c r="N82" s="219">
        <v>101.82415737868638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134.36439552411727</v>
      </c>
      <c r="E83" s="27" t="s">
        <v>112</v>
      </c>
      <c r="F83" s="71">
        <v>21.089682490649498</v>
      </c>
      <c r="G83" s="27">
        <v>2833.7024396516799</v>
      </c>
      <c r="H83" s="27" t="s">
        <v>112</v>
      </c>
      <c r="I83" s="27">
        <v>10.590754206026395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396.47912892896341</v>
      </c>
      <c r="E84" s="27" t="s">
        <v>112</v>
      </c>
      <c r="F84" s="71">
        <v>6.0165517241379316</v>
      </c>
      <c r="G84" s="27">
        <v>2385.4371867422601</v>
      </c>
      <c r="H84" s="27" t="s">
        <v>112</v>
      </c>
      <c r="I84" s="27">
        <v>8.915395831683643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 t="s">
        <v>112</v>
      </c>
      <c r="F85" s="93" t="s">
        <v>112</v>
      </c>
      <c r="G85" s="91" t="s">
        <v>112</v>
      </c>
      <c r="H85" s="91">
        <v>2028.3250520053884</v>
      </c>
      <c r="I85" s="27" t="s">
        <v>112</v>
      </c>
      <c r="L85" s="63">
        <f>SUM(G87:G91)</f>
        <v>2028.3250520053884</v>
      </c>
      <c r="N85" s="219">
        <v>104.42354337987585</v>
      </c>
    </row>
    <row r="86" spans="1:14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 t="s">
        <v>112</v>
      </c>
      <c r="F87" s="71" t="s">
        <v>112</v>
      </c>
      <c r="G87" s="27">
        <v>788.30346499210088</v>
      </c>
      <c r="H87" s="27" t="s">
        <v>112</v>
      </c>
      <c r="I87" s="27">
        <v>2.9462261529889155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 t="s">
        <v>112</v>
      </c>
      <c r="F88" s="71" t="s">
        <v>112</v>
      </c>
      <c r="G88" s="27">
        <v>884.5431746582027</v>
      </c>
      <c r="H88" s="27" t="s">
        <v>112</v>
      </c>
      <c r="I88" s="27">
        <v>3.3059149811702939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 t="s">
        <v>112</v>
      </c>
      <c r="F89" s="71" t="s">
        <v>112</v>
      </c>
      <c r="G89" s="27">
        <v>355.47841235508486</v>
      </c>
      <c r="H89" s="27" t="s">
        <v>112</v>
      </c>
      <c r="I89" s="27">
        <v>1.3285743902115457</v>
      </c>
    </row>
    <row r="90" spans="1:14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4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 t="s">
        <v>112</v>
      </c>
      <c r="F92" s="71" t="s">
        <v>112</v>
      </c>
      <c r="G92" s="27">
        <v>583.22368921365648</v>
      </c>
      <c r="H92" s="27" t="s">
        <v>112</v>
      </c>
      <c r="I92" s="27">
        <v>2.1797555922466634</v>
      </c>
      <c r="L92" s="63">
        <f>+G92</f>
        <v>583.22368921365648</v>
      </c>
    </row>
    <row r="93" spans="1:14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 t="s">
        <v>112</v>
      </c>
      <c r="F94" s="155" t="s">
        <v>112</v>
      </c>
      <c r="G94" s="39">
        <v>26756.379994535564</v>
      </c>
      <c r="H94" s="38" t="s">
        <v>112</v>
      </c>
      <c r="I94" s="38">
        <v>99.999999999999972</v>
      </c>
      <c r="L94" s="63">
        <f>SUM(L31:L92)</f>
        <v>26756.379994535568</v>
      </c>
    </row>
    <row r="95" spans="1:14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4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 t="s">
        <v>112</v>
      </c>
      <c r="F99" s="156" t="s">
        <v>112</v>
      </c>
      <c r="G99" s="41">
        <v>26756.379994535564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 t="s">
        <v>112</v>
      </c>
      <c r="F100" s="170">
        <v>1.0702551997814225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 t="s">
        <v>112</v>
      </c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x14ac:dyDescent="0.2">
      <c r="A104" s="10">
        <v>1</v>
      </c>
      <c r="B104" s="43" t="s">
        <v>173</v>
      </c>
      <c r="C104" s="24" t="s">
        <v>112</v>
      </c>
      <c r="D104" s="24" t="s">
        <v>112</v>
      </c>
      <c r="E104" s="26" t="s">
        <v>112</v>
      </c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2833.7024396516799</v>
      </c>
      <c r="E105" s="273" t="s">
        <v>112</v>
      </c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x14ac:dyDescent="0.2">
      <c r="A106" s="10">
        <v>1</v>
      </c>
      <c r="B106" s="26" t="s">
        <v>175</v>
      </c>
      <c r="C106" s="24" t="s">
        <v>112</v>
      </c>
      <c r="D106" s="26" t="s">
        <v>112</v>
      </c>
      <c r="E106" s="26" t="s">
        <v>112</v>
      </c>
      <c r="F106" s="26">
        <v>332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 t="s">
        <v>112</v>
      </c>
      <c r="F112" s="157" t="s">
        <v>112</v>
      </c>
      <c r="G112" s="36">
        <v>25399.345917851861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 t="s">
        <v>112</v>
      </c>
      <c r="F113" s="158">
        <v>1.0159738367140745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10">
        <v>102.87022422200016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E74:I80 I55:I73 I81 C3:I3 I86 D87:I89 I90:I91 I93 D92:I92 D31:I54 E82:I85 E55:H72 D55:D85">
    <cfRule type="cellIs" dxfId="7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 t="s">
        <v>112</v>
      </c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 t="s">
        <v>112</v>
      </c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 t="s">
        <v>112</v>
      </c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 t="s">
        <v>112</v>
      </c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253</v>
      </c>
      <c r="C7" s="24" t="s">
        <v>112</v>
      </c>
      <c r="D7" s="61" t="s">
        <v>112</v>
      </c>
      <c r="E7" s="62" t="s">
        <v>112</v>
      </c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 t="s">
        <v>112</v>
      </c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 t="s">
        <v>112</v>
      </c>
      <c r="F9" s="102" t="s">
        <v>112</v>
      </c>
      <c r="G9" s="144">
        <v>25000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 t="s">
        <v>112</v>
      </c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 t="s">
        <v>112</v>
      </c>
      <c r="F11" s="62" t="s">
        <v>112</v>
      </c>
      <c r="G11" s="179">
        <v>27777.777777777777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 t="s">
        <v>112</v>
      </c>
      <c r="F12" s="62" t="s">
        <v>112</v>
      </c>
      <c r="G12" s="179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179" t="s">
        <v>112</v>
      </c>
      <c r="H13" s="62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 t="s">
        <v>112</v>
      </c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 t="s">
        <v>112</v>
      </c>
      <c r="F15" s="62" t="s">
        <v>112</v>
      </c>
      <c r="G15" s="249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 t="s">
        <v>112</v>
      </c>
      <c r="F16" s="62" t="s">
        <v>112</v>
      </c>
      <c r="G16" s="179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 t="s">
        <v>112</v>
      </c>
      <c r="F17" s="62" t="s">
        <v>112</v>
      </c>
      <c r="G17" s="179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179">
        <v>15.391999999999999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40000</v>
      </c>
      <c r="H21" s="24" t="s">
        <v>124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x14ac:dyDescent="0.2">
      <c r="A23" s="10">
        <v>1</v>
      </c>
      <c r="B23" s="24" t="s">
        <v>254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32" t="s">
        <v>105</v>
      </c>
      <c r="H23" s="24" t="s">
        <v>112</v>
      </c>
      <c r="I23" s="24" t="s">
        <v>112</v>
      </c>
    </row>
    <row r="24" spans="1:12" ht="13.5" x14ac:dyDescent="0.2">
      <c r="A24" s="10">
        <v>1</v>
      </c>
      <c r="B24" s="24" t="s">
        <v>255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32" t="s">
        <v>104</v>
      </c>
      <c r="H24" s="24"/>
      <c r="I24" s="24"/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 t="s">
        <v>112</v>
      </c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 t="s">
        <v>112</v>
      </c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 t="s">
        <v>112</v>
      </c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 t="s">
        <v>112</v>
      </c>
      <c r="F31" s="91" t="s">
        <v>112</v>
      </c>
      <c r="G31" s="91" t="s">
        <v>112</v>
      </c>
      <c r="H31" s="91">
        <v>131.95948035419249</v>
      </c>
      <c r="I31" s="27" t="s">
        <v>112</v>
      </c>
      <c r="L31" s="63">
        <f>+H31</f>
        <v>131.95948035419249</v>
      </c>
    </row>
    <row r="32" spans="1:12" hidden="1" x14ac:dyDescent="0.2">
      <c r="A32" s="10">
        <v>0</v>
      </c>
      <c r="B32" s="11" t="s">
        <v>256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3" x14ac:dyDescent="0.2">
      <c r="A33" s="10">
        <v>1</v>
      </c>
      <c r="B33" s="26" t="s">
        <v>134</v>
      </c>
      <c r="C33" s="27" t="s">
        <v>112</v>
      </c>
      <c r="D33" s="27">
        <v>15000</v>
      </c>
      <c r="E33" s="27" t="s">
        <v>112</v>
      </c>
      <c r="F33" s="71">
        <v>8.7972986902794988E-3</v>
      </c>
      <c r="G33" s="27">
        <v>131.95948035419249</v>
      </c>
      <c r="H33" s="27" t="s">
        <v>112</v>
      </c>
      <c r="I33" s="27">
        <v>0.48742297010959157</v>
      </c>
    </row>
    <row r="34" spans="1:13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 t="s">
        <v>112</v>
      </c>
      <c r="F34" s="93" t="s">
        <v>112</v>
      </c>
      <c r="G34" s="91" t="s">
        <v>112</v>
      </c>
      <c r="H34" s="91">
        <v>8311.5626575882998</v>
      </c>
      <c r="I34" s="27" t="s">
        <v>112</v>
      </c>
      <c r="L34" s="10">
        <f>SUBTOTAL(9,G35:G52)</f>
        <v>8311.5626575882961</v>
      </c>
    </row>
    <row r="35" spans="1:13" x14ac:dyDescent="0.2">
      <c r="A35" s="10">
        <v>1</v>
      </c>
      <c r="B35" s="26" t="s">
        <v>137</v>
      </c>
      <c r="C35" s="27" t="s">
        <v>112</v>
      </c>
      <c r="D35" s="27">
        <v>40000</v>
      </c>
      <c r="E35" s="27" t="s">
        <v>112</v>
      </c>
      <c r="F35" s="71">
        <v>9.2600000000000002E-2</v>
      </c>
      <c r="G35" s="27">
        <v>3704</v>
      </c>
      <c r="H35" s="27" t="s">
        <v>112</v>
      </c>
      <c r="I35" s="27">
        <v>13.681583744040312</v>
      </c>
      <c r="M35" s="63"/>
    </row>
    <row r="36" spans="1:13" x14ac:dyDescent="0.2">
      <c r="A36" s="10">
        <v>1</v>
      </c>
      <c r="B36" s="26" t="s">
        <v>136</v>
      </c>
      <c r="C36" s="27" t="s">
        <v>112</v>
      </c>
      <c r="D36" s="27">
        <v>40000</v>
      </c>
      <c r="E36" s="27" t="s">
        <v>112</v>
      </c>
      <c r="F36" s="71">
        <v>6.1800000000000001E-2</v>
      </c>
      <c r="G36" s="27">
        <v>2472</v>
      </c>
      <c r="H36" s="27" t="s">
        <v>112</v>
      </c>
      <c r="I36" s="27">
        <v>9.1309057816597345</v>
      </c>
    </row>
    <row r="37" spans="1:13" x14ac:dyDescent="0.2">
      <c r="A37" s="10">
        <v>1</v>
      </c>
      <c r="B37" s="26" t="s">
        <v>138</v>
      </c>
      <c r="C37" s="27" t="s">
        <v>112</v>
      </c>
      <c r="D37" s="27">
        <v>10</v>
      </c>
      <c r="E37" s="27" t="s">
        <v>112</v>
      </c>
      <c r="F37" s="71">
        <v>4.76</v>
      </c>
      <c r="G37" s="27">
        <v>47.599999999999994</v>
      </c>
      <c r="H37" s="27" t="s">
        <v>112</v>
      </c>
      <c r="I37" s="27">
        <v>0.17582164854652238</v>
      </c>
    </row>
    <row r="38" spans="1:13" x14ac:dyDescent="0.2">
      <c r="A38" s="10">
        <v>1</v>
      </c>
      <c r="B38" s="11" t="s">
        <v>257</v>
      </c>
      <c r="C38" s="75" t="s">
        <v>112</v>
      </c>
      <c r="D38" s="27">
        <v>10</v>
      </c>
      <c r="E38" s="9" t="s">
        <v>112</v>
      </c>
      <c r="F38" s="28">
        <v>6.8899999999999988</v>
      </c>
      <c r="G38" s="27">
        <v>68.899999999999991</v>
      </c>
      <c r="H38" s="24" t="s">
        <v>112</v>
      </c>
      <c r="I38" s="24">
        <v>0.25449814253897879</v>
      </c>
    </row>
    <row r="39" spans="1:13" x14ac:dyDescent="0.2">
      <c r="A39" s="10">
        <v>1</v>
      </c>
      <c r="B39" s="11" t="s">
        <v>141</v>
      </c>
      <c r="C39" s="75" t="s">
        <v>112</v>
      </c>
      <c r="D39" s="82">
        <v>631.71064040629255</v>
      </c>
      <c r="E39" s="9" t="s">
        <v>112</v>
      </c>
      <c r="F39" s="13">
        <v>0.29991624528627919</v>
      </c>
      <c r="G39" s="27">
        <v>189.46028337804614</v>
      </c>
      <c r="H39" s="24" t="s">
        <v>112</v>
      </c>
      <c r="I39" s="24">
        <v>0.69981553272309593</v>
      </c>
    </row>
    <row r="40" spans="1:13" hidden="1" x14ac:dyDescent="0.2">
      <c r="A40" s="10">
        <v>0</v>
      </c>
      <c r="B40" s="11" t="s">
        <v>53</v>
      </c>
      <c r="C40" s="75" t="s">
        <v>112</v>
      </c>
      <c r="D40" s="82">
        <v>124.66666666666666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3" hidden="1" x14ac:dyDescent="0.2">
      <c r="A41" s="10">
        <v>0</v>
      </c>
      <c r="B41" s="26" t="s">
        <v>12</v>
      </c>
      <c r="C41" s="27" t="s">
        <v>112</v>
      </c>
      <c r="D41" s="27">
        <v>20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3" hidden="1" x14ac:dyDescent="0.2">
      <c r="A42" s="10">
        <v>0</v>
      </c>
      <c r="B42" s="26" t="s">
        <v>54</v>
      </c>
      <c r="C42" s="27" t="s">
        <v>112</v>
      </c>
      <c r="D42" s="27">
        <v>110</v>
      </c>
      <c r="E42" s="27" t="s">
        <v>112</v>
      </c>
      <c r="F42" s="71" t="s">
        <v>112</v>
      </c>
      <c r="G42" s="27" t="s">
        <v>112</v>
      </c>
      <c r="H42" s="27" t="s">
        <v>112</v>
      </c>
      <c r="I42" s="27" t="s">
        <v>112</v>
      </c>
    </row>
    <row r="43" spans="1:13" x14ac:dyDescent="0.2">
      <c r="A43" s="10">
        <v>1</v>
      </c>
      <c r="B43" s="26" t="s">
        <v>142</v>
      </c>
      <c r="C43" s="27" t="s">
        <v>112</v>
      </c>
      <c r="D43" s="27" t="s">
        <v>112</v>
      </c>
      <c r="E43" s="27" t="s">
        <v>112</v>
      </c>
      <c r="F43" s="71" t="s">
        <v>112</v>
      </c>
      <c r="G43" s="27">
        <v>753.8809647926264</v>
      </c>
      <c r="H43" s="27" t="s">
        <v>112</v>
      </c>
      <c r="I43" s="27">
        <v>2.7846343285227388</v>
      </c>
    </row>
    <row r="44" spans="1:13" hidden="1" x14ac:dyDescent="0.2">
      <c r="A44" s="10">
        <v>0</v>
      </c>
      <c r="B44" s="26" t="s">
        <v>210</v>
      </c>
      <c r="C44" s="27" t="s">
        <v>112</v>
      </c>
      <c r="D44" s="27">
        <v>0.4</v>
      </c>
      <c r="E44" s="27" t="s">
        <v>112</v>
      </c>
      <c r="F44" s="71">
        <v>202.9392</v>
      </c>
      <c r="G44" s="27">
        <v>81.17568</v>
      </c>
      <c r="H44" s="27" t="s">
        <v>112</v>
      </c>
      <c r="I44" s="27">
        <v>0.29984121595556651</v>
      </c>
    </row>
    <row r="45" spans="1:13" hidden="1" x14ac:dyDescent="0.2">
      <c r="A45" s="10">
        <v>0</v>
      </c>
      <c r="B45" s="26" t="s">
        <v>146</v>
      </c>
      <c r="C45" s="27" t="s">
        <v>112</v>
      </c>
      <c r="D45" s="27">
        <v>4</v>
      </c>
      <c r="E45" s="27" t="s">
        <v>112</v>
      </c>
      <c r="F45" s="71">
        <v>26.785200000000003</v>
      </c>
      <c r="G45" s="27">
        <v>107.14080000000001</v>
      </c>
      <c r="H45" s="27" t="s">
        <v>112</v>
      </c>
      <c r="I45" s="27">
        <v>0.39574941349985815</v>
      </c>
    </row>
    <row r="46" spans="1:13" hidden="1" x14ac:dyDescent="0.2">
      <c r="A46" s="10">
        <v>0</v>
      </c>
      <c r="B46" s="26" t="s">
        <v>258</v>
      </c>
      <c r="C46" s="27" t="s">
        <v>112</v>
      </c>
      <c r="D46" s="27">
        <v>5</v>
      </c>
      <c r="E46" s="27" t="s">
        <v>112</v>
      </c>
      <c r="F46" s="71">
        <v>39.270000000000003</v>
      </c>
      <c r="G46" s="27">
        <v>196.35000000000002</v>
      </c>
      <c r="H46" s="27" t="s">
        <v>112</v>
      </c>
      <c r="I46" s="27">
        <v>0.72526430025440491</v>
      </c>
    </row>
    <row r="47" spans="1:13" hidden="1" x14ac:dyDescent="0.2">
      <c r="A47" s="10">
        <v>0</v>
      </c>
      <c r="B47" s="26" t="s">
        <v>221</v>
      </c>
      <c r="C47" s="27" t="s">
        <v>112</v>
      </c>
      <c r="D47" s="27">
        <v>1.2</v>
      </c>
      <c r="E47" s="27" t="s">
        <v>112</v>
      </c>
      <c r="F47" s="71" t="s">
        <v>112</v>
      </c>
      <c r="G47" s="27" t="s">
        <v>112</v>
      </c>
      <c r="H47" s="27" t="s">
        <v>112</v>
      </c>
      <c r="I47" s="27" t="s">
        <v>112</v>
      </c>
    </row>
    <row r="48" spans="1:13" hidden="1" x14ac:dyDescent="0.2">
      <c r="A48" s="10">
        <v>0</v>
      </c>
      <c r="B48" s="26" t="s">
        <v>244</v>
      </c>
      <c r="C48" s="27" t="s">
        <v>112</v>
      </c>
      <c r="D48" s="27">
        <v>2</v>
      </c>
      <c r="E48" s="27" t="s">
        <v>112</v>
      </c>
      <c r="F48" s="71">
        <v>120.09479999999999</v>
      </c>
      <c r="G48" s="27">
        <v>240.18959999999998</v>
      </c>
      <c r="H48" s="27" t="s">
        <v>112</v>
      </c>
      <c r="I48" s="27">
        <v>0.88719603856575202</v>
      </c>
    </row>
    <row r="49" spans="1:12" hidden="1" x14ac:dyDescent="0.2">
      <c r="A49" s="10">
        <v>0</v>
      </c>
      <c r="B49" s="26" t="s">
        <v>203</v>
      </c>
      <c r="C49" s="27" t="s">
        <v>112</v>
      </c>
      <c r="D49" s="27">
        <v>12</v>
      </c>
      <c r="E49" s="27" t="s">
        <v>112</v>
      </c>
      <c r="F49" s="71">
        <v>10.752073732718893</v>
      </c>
      <c r="G49" s="27">
        <v>129.02488479262672</v>
      </c>
      <c r="H49" s="27" t="s">
        <v>112</v>
      </c>
      <c r="I49" s="27">
        <v>0.47658336024715869</v>
      </c>
    </row>
    <row r="50" spans="1:12" x14ac:dyDescent="0.2">
      <c r="A50" s="10">
        <v>1</v>
      </c>
      <c r="B50" s="26" t="s">
        <v>259</v>
      </c>
      <c r="C50" s="27" t="s">
        <v>112</v>
      </c>
      <c r="D50" s="27">
        <v>8300</v>
      </c>
      <c r="E50" s="27" t="s">
        <v>112</v>
      </c>
      <c r="F50" s="71">
        <v>5.110424999999999E-2</v>
      </c>
      <c r="G50" s="27">
        <v>424.16527499999989</v>
      </c>
      <c r="H50" s="27" t="s">
        <v>112</v>
      </c>
      <c r="I50" s="27">
        <v>1.5667528971993485</v>
      </c>
    </row>
    <row r="51" spans="1:12" ht="12.75" customHeight="1" x14ac:dyDescent="0.2">
      <c r="A51" s="10">
        <v>1</v>
      </c>
      <c r="B51" s="26" t="s">
        <v>195</v>
      </c>
      <c r="C51" s="27" t="s">
        <v>112</v>
      </c>
      <c r="D51" s="27">
        <v>3572</v>
      </c>
      <c r="E51" s="27" t="s">
        <v>112</v>
      </c>
      <c r="F51" s="71">
        <v>0.06</v>
      </c>
      <c r="G51" s="27">
        <v>214.32</v>
      </c>
      <c r="H51" s="27" t="s">
        <v>112</v>
      </c>
      <c r="I51" s="27">
        <v>0.79164066631282926</v>
      </c>
    </row>
    <row r="52" spans="1:12" x14ac:dyDescent="0.2">
      <c r="A52" s="10">
        <v>1</v>
      </c>
      <c r="B52" s="26" t="s">
        <v>213</v>
      </c>
      <c r="C52" s="27" t="s">
        <v>112</v>
      </c>
      <c r="D52" s="27">
        <v>9000</v>
      </c>
      <c r="E52" s="27" t="s">
        <v>112</v>
      </c>
      <c r="F52" s="71">
        <v>4.8581792713069338E-2</v>
      </c>
      <c r="G52" s="27">
        <v>437.23613441762404</v>
      </c>
      <c r="H52" s="27" t="s">
        <v>112</v>
      </c>
      <c r="I52" s="27">
        <v>1.6150331503658724</v>
      </c>
      <c r="L52" s="63">
        <f>SUM(G53:G74)</f>
        <v>10069.541855646758</v>
      </c>
    </row>
    <row r="53" spans="1:12" x14ac:dyDescent="0.2">
      <c r="A53" s="176">
        <v>1</v>
      </c>
      <c r="B53" s="43" t="s">
        <v>152</v>
      </c>
      <c r="C53" s="91" t="s">
        <v>112</v>
      </c>
      <c r="D53" s="91" t="s">
        <v>112</v>
      </c>
      <c r="E53" s="91" t="s">
        <v>112</v>
      </c>
      <c r="F53" s="93" t="s">
        <v>112</v>
      </c>
      <c r="G53" s="91" t="s">
        <v>112</v>
      </c>
      <c r="H53" s="91">
        <v>10069.541855646758</v>
      </c>
      <c r="I53" s="27" t="s">
        <v>112</v>
      </c>
    </row>
    <row r="54" spans="1:12" x14ac:dyDescent="0.2">
      <c r="A54" s="10">
        <v>1</v>
      </c>
      <c r="B54" s="26" t="s">
        <v>153</v>
      </c>
      <c r="C54" s="27" t="s">
        <v>112</v>
      </c>
      <c r="D54" s="27">
        <v>1.4</v>
      </c>
      <c r="E54" s="27" t="s">
        <v>112</v>
      </c>
      <c r="F54" s="71">
        <v>45</v>
      </c>
      <c r="G54" s="27">
        <v>62.999999999999993</v>
      </c>
      <c r="H54" s="27" t="s">
        <v>112</v>
      </c>
      <c r="I54" s="27">
        <v>0.23270512307627961</v>
      </c>
    </row>
    <row r="55" spans="1:12" x14ac:dyDescent="0.2">
      <c r="A55" s="10">
        <v>1</v>
      </c>
      <c r="B55" s="11" t="s">
        <v>214</v>
      </c>
      <c r="C55" s="75" t="s">
        <v>112</v>
      </c>
      <c r="D55" s="27">
        <v>900</v>
      </c>
      <c r="E55" s="9" t="s">
        <v>112</v>
      </c>
      <c r="F55" s="28">
        <v>0.1396</v>
      </c>
      <c r="G55" s="27">
        <v>125.64</v>
      </c>
      <c r="H55" s="9" t="s">
        <v>112</v>
      </c>
      <c r="I55" s="24">
        <v>0.46408050259212336</v>
      </c>
    </row>
    <row r="56" spans="1:12" x14ac:dyDescent="0.2">
      <c r="A56" s="10">
        <v>1</v>
      </c>
      <c r="B56" s="11" t="s">
        <v>154</v>
      </c>
      <c r="C56" s="75" t="s">
        <v>112</v>
      </c>
      <c r="D56" s="27">
        <v>363</v>
      </c>
      <c r="E56" s="9" t="s">
        <v>112</v>
      </c>
      <c r="F56" s="154">
        <v>0.2</v>
      </c>
      <c r="G56" s="27">
        <v>72.600000000000009</v>
      </c>
      <c r="H56" s="9" t="s">
        <v>112</v>
      </c>
      <c r="I56" s="24">
        <v>0.26816495135456991</v>
      </c>
    </row>
    <row r="57" spans="1:12" x14ac:dyDescent="0.2">
      <c r="A57" s="10">
        <v>1</v>
      </c>
      <c r="B57" s="11" t="s">
        <v>155</v>
      </c>
      <c r="C57" s="75" t="s">
        <v>112</v>
      </c>
      <c r="D57" s="27">
        <v>2250000</v>
      </c>
      <c r="E57" s="9" t="s">
        <v>112</v>
      </c>
      <c r="F57" s="28">
        <v>2.5000000000000001E-4</v>
      </c>
      <c r="G57" s="27">
        <v>562.5</v>
      </c>
      <c r="H57" s="9" t="s">
        <v>112</v>
      </c>
      <c r="I57" s="24">
        <v>2.0777243131810681</v>
      </c>
    </row>
    <row r="58" spans="1:12" x14ac:dyDescent="0.2">
      <c r="A58" s="10">
        <v>1</v>
      </c>
      <c r="B58" s="11" t="s">
        <v>156</v>
      </c>
      <c r="C58" s="75" t="s">
        <v>112</v>
      </c>
      <c r="D58" s="27">
        <v>25000</v>
      </c>
      <c r="E58" s="9" t="s">
        <v>112</v>
      </c>
      <c r="F58" s="28">
        <v>0.05</v>
      </c>
      <c r="G58" s="27">
        <v>1250</v>
      </c>
      <c r="H58" s="9" t="s">
        <v>112</v>
      </c>
      <c r="I58" s="24">
        <v>4.6171651404023741</v>
      </c>
    </row>
    <row r="59" spans="1:12" x14ac:dyDescent="0.2">
      <c r="A59" s="10">
        <v>1</v>
      </c>
      <c r="B59" s="11" t="s">
        <v>157</v>
      </c>
      <c r="C59" s="75" t="s">
        <v>112</v>
      </c>
      <c r="D59" s="29">
        <v>1092.5</v>
      </c>
      <c r="E59" s="9" t="s">
        <v>112</v>
      </c>
      <c r="F59" s="28">
        <v>4.6262068965517233</v>
      </c>
      <c r="G59" s="7">
        <v>5054.131034482758</v>
      </c>
      <c r="H59" s="9" t="s">
        <v>112</v>
      </c>
      <c r="I59" s="24">
        <v>18.668606101951664</v>
      </c>
    </row>
    <row r="60" spans="1:12" hidden="1" x14ac:dyDescent="0.2">
      <c r="A60" s="10">
        <v>0</v>
      </c>
      <c r="B60" s="11">
        <v>0</v>
      </c>
      <c r="C60" s="75" t="s">
        <v>112</v>
      </c>
      <c r="D60" s="29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2" hidden="1" x14ac:dyDescent="0.2">
      <c r="A61" s="10">
        <v>0</v>
      </c>
      <c r="B61" s="11">
        <v>0</v>
      </c>
      <c r="C61" s="75" t="s">
        <v>112</v>
      </c>
      <c r="D61" s="29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2" hidden="1" x14ac:dyDescent="0.2">
      <c r="A62" s="10">
        <v>0</v>
      </c>
      <c r="B62" s="11">
        <v>0</v>
      </c>
      <c r="C62" s="75" t="s">
        <v>112</v>
      </c>
      <c r="D62" s="29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2" hidden="1" x14ac:dyDescent="0.2">
      <c r="A63" s="10">
        <v>0</v>
      </c>
      <c r="B63" s="11">
        <v>0</v>
      </c>
      <c r="C63" s="75" t="s">
        <v>112</v>
      </c>
      <c r="D63" s="29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2" hidden="1" x14ac:dyDescent="0.2">
      <c r="A64" s="10">
        <v>0</v>
      </c>
      <c r="B64" s="11">
        <v>0</v>
      </c>
      <c r="C64" s="75" t="s">
        <v>112</v>
      </c>
      <c r="D64" s="29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2" hidden="1" x14ac:dyDescent="0.2">
      <c r="A65" s="10">
        <v>0</v>
      </c>
      <c r="B65" s="11">
        <v>0</v>
      </c>
      <c r="C65" s="75" t="s">
        <v>112</v>
      </c>
      <c r="D65" s="29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2" hidden="1" x14ac:dyDescent="0.2">
      <c r="A66" s="10">
        <v>0</v>
      </c>
      <c r="B66" s="11">
        <v>0</v>
      </c>
      <c r="C66" s="75" t="s">
        <v>112</v>
      </c>
      <c r="D66" s="29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2" hidden="1" x14ac:dyDescent="0.2">
      <c r="A67" s="10">
        <v>0</v>
      </c>
      <c r="B67" s="11">
        <v>0</v>
      </c>
      <c r="C67" s="75" t="s">
        <v>112</v>
      </c>
      <c r="D67" s="29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2" hidden="1" x14ac:dyDescent="0.2">
      <c r="A68" s="10">
        <v>0</v>
      </c>
      <c r="B68" s="11">
        <v>0</v>
      </c>
      <c r="C68" s="75" t="s">
        <v>112</v>
      </c>
      <c r="D68" s="29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2" hidden="1" x14ac:dyDescent="0.2">
      <c r="A69" s="10">
        <v>0</v>
      </c>
      <c r="B69" s="11">
        <v>0</v>
      </c>
      <c r="C69" s="75" t="s">
        <v>112</v>
      </c>
      <c r="D69" s="29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2" hidden="1" x14ac:dyDescent="0.2">
      <c r="A70" s="10">
        <v>0</v>
      </c>
      <c r="B70" s="11">
        <v>0</v>
      </c>
      <c r="C70" s="75" t="s">
        <v>112</v>
      </c>
      <c r="D70" s="29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2" hidden="1" x14ac:dyDescent="0.2">
      <c r="A71" s="10">
        <v>0</v>
      </c>
      <c r="B71" s="11">
        <v>0</v>
      </c>
      <c r="C71" s="75" t="s">
        <v>112</v>
      </c>
      <c r="D71" s="29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2" hidden="1" x14ac:dyDescent="0.2">
      <c r="A72" s="10">
        <v>0</v>
      </c>
      <c r="B72" s="11">
        <v>0</v>
      </c>
      <c r="C72" s="75" t="s">
        <v>112</v>
      </c>
      <c r="D72" s="29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2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77" t="s">
        <v>112</v>
      </c>
      <c r="F73" s="71" t="s">
        <v>112</v>
      </c>
      <c r="G73" s="30">
        <v>2924.48</v>
      </c>
      <c r="H73" s="24" t="s">
        <v>112</v>
      </c>
      <c r="I73" s="24">
        <v>10.802245687843147</v>
      </c>
    </row>
    <row r="74" spans="1:12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 t="s">
        <v>112</v>
      </c>
      <c r="F74" s="71" t="s">
        <v>112</v>
      </c>
      <c r="G74" s="27">
        <v>17.190821164000003</v>
      </c>
      <c r="H74" s="27" t="s">
        <v>112</v>
      </c>
      <c r="I74" s="27">
        <v>6.3498288170649744E-2</v>
      </c>
    </row>
    <row r="75" spans="1:12" x14ac:dyDescent="0.2">
      <c r="A75" s="10">
        <v>1</v>
      </c>
      <c r="B75" s="94" t="s">
        <v>160</v>
      </c>
      <c r="C75" s="95" t="s">
        <v>112</v>
      </c>
      <c r="D75" s="27" t="s">
        <v>112</v>
      </c>
      <c r="E75" s="91" t="s">
        <v>112</v>
      </c>
      <c r="F75" s="93" t="s">
        <v>112</v>
      </c>
      <c r="G75" s="91" t="s">
        <v>112</v>
      </c>
      <c r="H75" s="91">
        <v>719.88363333333336</v>
      </c>
      <c r="I75" s="27" t="s">
        <v>112</v>
      </c>
      <c r="L75" s="63">
        <f>SUM(G76:G80)</f>
        <v>719.88363333333336</v>
      </c>
    </row>
    <row r="76" spans="1:12" x14ac:dyDescent="0.2">
      <c r="A76" s="10">
        <v>1</v>
      </c>
      <c r="B76" s="26" t="s">
        <v>215</v>
      </c>
      <c r="C76" s="24" t="s">
        <v>112</v>
      </c>
      <c r="D76" s="27">
        <v>0.7</v>
      </c>
      <c r="E76" s="27" t="s">
        <v>112</v>
      </c>
      <c r="F76" s="71" t="s">
        <v>112</v>
      </c>
      <c r="G76" s="27">
        <v>119.88363333333332</v>
      </c>
      <c r="H76" s="27" t="s">
        <v>112</v>
      </c>
      <c r="I76" s="27">
        <v>0.44281802618515731</v>
      </c>
    </row>
    <row r="77" spans="1:12" x14ac:dyDescent="0.2">
      <c r="A77" s="10">
        <v>1</v>
      </c>
      <c r="B77" s="26" t="s">
        <v>196</v>
      </c>
      <c r="C77" s="24" t="s">
        <v>112</v>
      </c>
      <c r="D77" s="27">
        <v>72</v>
      </c>
      <c r="E77" s="27" t="s">
        <v>112</v>
      </c>
      <c r="F77" s="71" t="s">
        <v>112</v>
      </c>
      <c r="G77" s="27">
        <v>600</v>
      </c>
      <c r="H77" s="27" t="s">
        <v>112</v>
      </c>
      <c r="I77" s="27">
        <v>2.2162392673931395</v>
      </c>
    </row>
    <row r="78" spans="1:12" hidden="1" x14ac:dyDescent="0.2">
      <c r="A78" s="10">
        <v>0</v>
      </c>
      <c r="B78" s="26">
        <v>0</v>
      </c>
      <c r="C78" s="24" t="s">
        <v>112</v>
      </c>
      <c r="D78" s="29" t="s">
        <v>112</v>
      </c>
      <c r="E78" s="27" t="s">
        <v>112</v>
      </c>
      <c r="F78" s="71" t="s">
        <v>112</v>
      </c>
      <c r="G78" s="27" t="s">
        <v>112</v>
      </c>
      <c r="H78" s="27" t="s">
        <v>112</v>
      </c>
      <c r="I78" s="27" t="s">
        <v>112</v>
      </c>
    </row>
    <row r="79" spans="1:12" hidden="1" x14ac:dyDescent="0.2">
      <c r="A79" s="10">
        <v>0</v>
      </c>
      <c r="B79" s="26">
        <v>0</v>
      </c>
      <c r="C79" s="24" t="s">
        <v>112</v>
      </c>
      <c r="D79" s="29" t="s">
        <v>112</v>
      </c>
      <c r="E79" s="27" t="s">
        <v>112</v>
      </c>
      <c r="F79" s="71" t="s">
        <v>112</v>
      </c>
      <c r="G79" s="27" t="s">
        <v>112</v>
      </c>
      <c r="H79" s="27" t="s">
        <v>112</v>
      </c>
      <c r="I79" s="27" t="s">
        <v>112</v>
      </c>
    </row>
    <row r="80" spans="1:12" hidden="1" x14ac:dyDescent="0.2">
      <c r="A80" s="10">
        <v>0</v>
      </c>
      <c r="B80" s="26">
        <v>0</v>
      </c>
      <c r="C80" s="24" t="s">
        <v>112</v>
      </c>
      <c r="D80" s="29" t="s">
        <v>112</v>
      </c>
      <c r="E80" s="27" t="s">
        <v>112</v>
      </c>
      <c r="F80" s="71" t="s">
        <v>112</v>
      </c>
      <c r="G80" s="27" t="s">
        <v>112</v>
      </c>
      <c r="H80" s="27" t="s">
        <v>112</v>
      </c>
      <c r="I80" s="27" t="s">
        <v>112</v>
      </c>
    </row>
    <row r="81" spans="1:12" hidden="1" x14ac:dyDescent="0.2">
      <c r="A81" s="10">
        <v>0</v>
      </c>
      <c r="B81" s="11">
        <v>0</v>
      </c>
      <c r="C81" s="9" t="s">
        <v>112</v>
      </c>
      <c r="D81" s="29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2" x14ac:dyDescent="0.2">
      <c r="A82" s="10">
        <v>1</v>
      </c>
      <c r="B82" s="94" t="s">
        <v>162</v>
      </c>
      <c r="C82" s="95" t="s">
        <v>112</v>
      </c>
      <c r="D82" s="27" t="s">
        <v>112</v>
      </c>
      <c r="E82" s="91" t="s">
        <v>112</v>
      </c>
      <c r="F82" s="93" t="s">
        <v>112</v>
      </c>
      <c r="G82" s="91" t="s">
        <v>112</v>
      </c>
      <c r="H82" s="91">
        <v>5219.1396263939405</v>
      </c>
      <c r="I82" s="27" t="s">
        <v>112</v>
      </c>
      <c r="L82" s="63">
        <f>SUM(G83:G84)</f>
        <v>5219.1396263939405</v>
      </c>
    </row>
    <row r="83" spans="1:12" x14ac:dyDescent="0.2">
      <c r="A83" s="10">
        <v>1</v>
      </c>
      <c r="B83" s="31" t="s">
        <v>163</v>
      </c>
      <c r="C83" s="24" t="s">
        <v>112</v>
      </c>
      <c r="D83" s="27">
        <v>134.36439552411727</v>
      </c>
      <c r="E83" s="27" t="s">
        <v>112</v>
      </c>
      <c r="F83" s="71">
        <v>21.089682490649498</v>
      </c>
      <c r="G83" s="27">
        <v>2833.7024396516799</v>
      </c>
      <c r="H83" s="27" t="s">
        <v>112</v>
      </c>
      <c r="I83" s="27">
        <v>10.466937698106319</v>
      </c>
    </row>
    <row r="84" spans="1:12" x14ac:dyDescent="0.2">
      <c r="A84" s="10">
        <v>1</v>
      </c>
      <c r="B84" s="31" t="s">
        <v>164</v>
      </c>
      <c r="C84" s="24" t="s">
        <v>112</v>
      </c>
      <c r="D84" s="27">
        <v>396.47912892896341</v>
      </c>
      <c r="E84" s="27" t="s">
        <v>112</v>
      </c>
      <c r="F84" s="71">
        <v>6.0165517241379316</v>
      </c>
      <c r="G84" s="27">
        <v>2385.4371867422601</v>
      </c>
      <c r="H84" s="27" t="s">
        <v>112</v>
      </c>
      <c r="I84" s="27">
        <v>8.8111659385966963</v>
      </c>
    </row>
    <row r="85" spans="1:12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 t="s">
        <v>112</v>
      </c>
      <c r="F85" s="93" t="s">
        <v>112</v>
      </c>
      <c r="G85" s="91" t="s">
        <v>112</v>
      </c>
      <c r="H85" s="91">
        <v>2035.1716520053883</v>
      </c>
      <c r="I85" s="27" t="s">
        <v>112</v>
      </c>
      <c r="L85" s="63">
        <f>SUM(G87:G91)</f>
        <v>2035.1716520053883</v>
      </c>
    </row>
    <row r="86" spans="1:12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2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 t="s">
        <v>112</v>
      </c>
      <c r="F87" s="71" t="s">
        <v>112</v>
      </c>
      <c r="G87" s="27">
        <v>788.30346499210088</v>
      </c>
      <c r="H87" s="27" t="s">
        <v>112</v>
      </c>
      <c r="I87" s="27">
        <v>2.9117818228959447</v>
      </c>
    </row>
    <row r="88" spans="1:12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 t="s">
        <v>112</v>
      </c>
      <c r="F88" s="71" t="s">
        <v>112</v>
      </c>
      <c r="G88" s="27">
        <v>884.5431746582027</v>
      </c>
      <c r="H88" s="27" t="s">
        <v>112</v>
      </c>
      <c r="I88" s="27">
        <v>3.2672655289701611</v>
      </c>
    </row>
    <row r="89" spans="1:12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 t="s">
        <v>112</v>
      </c>
      <c r="F89" s="71" t="s">
        <v>112</v>
      </c>
      <c r="G89" s="27">
        <v>362.32501235508482</v>
      </c>
      <c r="H89" s="27" t="s">
        <v>112</v>
      </c>
      <c r="I89" s="27">
        <v>1.3383315332334056</v>
      </c>
    </row>
    <row r="90" spans="1:12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2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2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 t="s">
        <v>112</v>
      </c>
      <c r="F92" s="71" t="s">
        <v>112</v>
      </c>
      <c r="G92" s="27">
        <v>585.63023745338262</v>
      </c>
      <c r="H92" s="27" t="s">
        <v>112</v>
      </c>
      <c r="I92" s="27">
        <v>2.1631612140282583</v>
      </c>
      <c r="L92" s="63">
        <f>+G92</f>
        <v>585.63023745338262</v>
      </c>
    </row>
    <row r="93" spans="1:12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2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 t="s">
        <v>112</v>
      </c>
      <c r="F94" s="155" t="s">
        <v>112</v>
      </c>
      <c r="G94" s="39">
        <v>27072.889142775297</v>
      </c>
      <c r="H94" s="38" t="s">
        <v>112</v>
      </c>
      <c r="I94" s="38">
        <v>99.999999999999986</v>
      </c>
      <c r="L94" s="63">
        <f>SUM(L31:L92)</f>
        <v>27072.889142775297</v>
      </c>
    </row>
    <row r="95" spans="1:12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2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 t="s">
        <v>112</v>
      </c>
      <c r="F99" s="156" t="s">
        <v>112</v>
      </c>
      <c r="G99" s="41">
        <v>27072.889142775297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 t="s">
        <v>112</v>
      </c>
      <c r="F100" s="170">
        <v>1.0829155657110119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 t="s">
        <v>112</v>
      </c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x14ac:dyDescent="0.2">
      <c r="A104" s="10">
        <v>1</v>
      </c>
      <c r="B104" s="43" t="s">
        <v>173</v>
      </c>
      <c r="C104" s="24" t="s">
        <v>112</v>
      </c>
      <c r="D104" s="24" t="s">
        <v>112</v>
      </c>
      <c r="E104" s="26" t="s">
        <v>112</v>
      </c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2833.7024396516799</v>
      </c>
      <c r="E105" s="273" t="s">
        <v>112</v>
      </c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x14ac:dyDescent="0.2">
      <c r="A106" s="10">
        <v>1</v>
      </c>
      <c r="B106" s="26" t="s">
        <v>175</v>
      </c>
      <c r="C106" s="24" t="s">
        <v>112</v>
      </c>
      <c r="D106" s="26" t="s">
        <v>112</v>
      </c>
      <c r="E106" s="26" t="s">
        <v>112</v>
      </c>
      <c r="F106" s="26">
        <v>332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 t="s">
        <v>112</v>
      </c>
      <c r="F112" s="157" t="s">
        <v>112</v>
      </c>
      <c r="G112" s="36">
        <v>25715.855066091593</v>
      </c>
      <c r="H112" s="35" t="s">
        <v>112</v>
      </c>
      <c r="I112" s="34" t="s">
        <v>112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 t="s">
        <v>112</v>
      </c>
      <c r="F113" s="158">
        <v>1.0286342026436637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6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 t="s">
        <v>112</v>
      </c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 t="s">
        <v>112</v>
      </c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 t="s">
        <v>112</v>
      </c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 t="s">
        <v>112</v>
      </c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253</v>
      </c>
      <c r="C7" s="24" t="s">
        <v>112</v>
      </c>
      <c r="D7" s="61" t="s">
        <v>112</v>
      </c>
      <c r="E7" s="62" t="s">
        <v>112</v>
      </c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 t="s">
        <v>112</v>
      </c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 t="s">
        <v>112</v>
      </c>
      <c r="F9" s="102" t="s">
        <v>112</v>
      </c>
      <c r="G9" s="144">
        <v>25000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 t="s">
        <v>112</v>
      </c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 t="s">
        <v>112</v>
      </c>
      <c r="F11" s="62" t="s">
        <v>112</v>
      </c>
      <c r="G11" s="179">
        <v>27777.777777777777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 t="s">
        <v>112</v>
      </c>
      <c r="F12" s="62" t="s">
        <v>112</v>
      </c>
      <c r="G12" s="179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179" t="s">
        <v>112</v>
      </c>
      <c r="H13" s="62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 t="s">
        <v>112</v>
      </c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 t="s">
        <v>112</v>
      </c>
      <c r="F15" s="62" t="s">
        <v>112</v>
      </c>
      <c r="G15" s="249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 t="s">
        <v>112</v>
      </c>
      <c r="F16" s="62" t="s">
        <v>112</v>
      </c>
      <c r="G16" s="179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 t="s">
        <v>112</v>
      </c>
      <c r="F17" s="62" t="s">
        <v>112</v>
      </c>
      <c r="G17" s="179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179">
        <v>15.391999999999999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40000</v>
      </c>
      <c r="H21" s="24" t="s">
        <v>124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x14ac:dyDescent="0.2">
      <c r="A23" s="10">
        <v>1</v>
      </c>
      <c r="B23" s="24" t="s">
        <v>254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32" t="s">
        <v>105</v>
      </c>
      <c r="H23" s="24" t="s">
        <v>112</v>
      </c>
      <c r="I23" s="24" t="s">
        <v>112</v>
      </c>
    </row>
    <row r="24" spans="1:12" ht="13.5" x14ac:dyDescent="0.2">
      <c r="A24" s="10">
        <v>1</v>
      </c>
      <c r="B24" s="24" t="s">
        <v>255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32" t="s">
        <v>105</v>
      </c>
      <c r="H24" s="24"/>
      <c r="I24" s="24"/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 t="s">
        <v>112</v>
      </c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 t="s">
        <v>112</v>
      </c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 t="s">
        <v>112</v>
      </c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 t="s">
        <v>112</v>
      </c>
      <c r="F31" s="91" t="s">
        <v>112</v>
      </c>
      <c r="G31" s="91" t="s">
        <v>112</v>
      </c>
      <c r="H31" s="91">
        <v>131.95948035419249</v>
      </c>
      <c r="I31" s="27" t="s">
        <v>112</v>
      </c>
      <c r="L31" s="63">
        <f>+H31</f>
        <v>131.95948035419249</v>
      </c>
    </row>
    <row r="32" spans="1:12" hidden="1" x14ac:dyDescent="0.2">
      <c r="A32" s="10">
        <v>0</v>
      </c>
      <c r="B32" s="11" t="s">
        <v>256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3" x14ac:dyDescent="0.2">
      <c r="A33" s="10">
        <v>1</v>
      </c>
      <c r="B33" s="26" t="s">
        <v>134</v>
      </c>
      <c r="C33" s="27" t="s">
        <v>112</v>
      </c>
      <c r="D33" s="27">
        <v>15000</v>
      </c>
      <c r="E33" s="27" t="s">
        <v>112</v>
      </c>
      <c r="F33" s="71">
        <v>8.7972986902794988E-3</v>
      </c>
      <c r="G33" s="27">
        <v>131.95948035419249</v>
      </c>
      <c r="H33" s="27" t="s">
        <v>112</v>
      </c>
      <c r="I33" s="27">
        <v>0.4913663225778071</v>
      </c>
    </row>
    <row r="34" spans="1:13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 t="s">
        <v>112</v>
      </c>
      <c r="F34" s="93" t="s">
        <v>112</v>
      </c>
      <c r="G34" s="91" t="s">
        <v>112</v>
      </c>
      <c r="H34" s="91">
        <v>8097.2426575883001</v>
      </c>
      <c r="I34" s="27" t="s">
        <v>112</v>
      </c>
      <c r="L34" s="10">
        <f>SUBTOTAL(9,G35:G52)</f>
        <v>8097.2426575882973</v>
      </c>
    </row>
    <row r="35" spans="1:13" x14ac:dyDescent="0.2">
      <c r="A35" s="10">
        <v>1</v>
      </c>
      <c r="B35" s="26" t="s">
        <v>137</v>
      </c>
      <c r="C35" s="27" t="s">
        <v>112</v>
      </c>
      <c r="D35" s="27">
        <v>40000</v>
      </c>
      <c r="E35" s="27" t="s">
        <v>112</v>
      </c>
      <c r="F35" s="71">
        <v>9.2600000000000002E-2</v>
      </c>
      <c r="G35" s="27">
        <v>3704</v>
      </c>
      <c r="H35" s="27" t="s">
        <v>112</v>
      </c>
      <c r="I35" s="27">
        <v>13.792270581416954</v>
      </c>
      <c r="M35" s="63"/>
    </row>
    <row r="36" spans="1:13" x14ac:dyDescent="0.2">
      <c r="A36" s="10">
        <v>1</v>
      </c>
      <c r="B36" s="26" t="s">
        <v>136</v>
      </c>
      <c r="C36" s="27" t="s">
        <v>112</v>
      </c>
      <c r="D36" s="27">
        <v>40000</v>
      </c>
      <c r="E36" s="27" t="s">
        <v>112</v>
      </c>
      <c r="F36" s="71">
        <v>6.1800000000000001E-2</v>
      </c>
      <c r="G36" s="27">
        <v>2472</v>
      </c>
      <c r="H36" s="27" t="s">
        <v>112</v>
      </c>
      <c r="I36" s="27">
        <v>9.2047766947253535</v>
      </c>
    </row>
    <row r="37" spans="1:13" x14ac:dyDescent="0.2">
      <c r="A37" s="10">
        <v>1</v>
      </c>
      <c r="B37" s="26" t="s">
        <v>138</v>
      </c>
      <c r="C37" s="27" t="s">
        <v>112</v>
      </c>
      <c r="D37" s="27">
        <v>10</v>
      </c>
      <c r="E37" s="27" t="s">
        <v>112</v>
      </c>
      <c r="F37" s="71">
        <v>4.76</v>
      </c>
      <c r="G37" s="27">
        <v>47.599999999999994</v>
      </c>
      <c r="H37" s="27" t="s">
        <v>112</v>
      </c>
      <c r="I37" s="27">
        <v>0.17724408198581179</v>
      </c>
    </row>
    <row r="38" spans="1:13" x14ac:dyDescent="0.2">
      <c r="A38" s="10">
        <v>1</v>
      </c>
      <c r="B38" s="11" t="s">
        <v>257</v>
      </c>
      <c r="C38" s="75" t="s">
        <v>112</v>
      </c>
      <c r="D38" s="27">
        <v>10</v>
      </c>
      <c r="E38" s="9" t="s">
        <v>112</v>
      </c>
      <c r="F38" s="28">
        <v>6.8899999999999988</v>
      </c>
      <c r="G38" s="27">
        <v>68.899999999999991</v>
      </c>
      <c r="H38" s="24" t="s">
        <v>112</v>
      </c>
      <c r="I38" s="24">
        <v>0.25655708505929481</v>
      </c>
    </row>
    <row r="39" spans="1:13" x14ac:dyDescent="0.2">
      <c r="A39" s="10">
        <v>1</v>
      </c>
      <c r="B39" s="11" t="s">
        <v>141</v>
      </c>
      <c r="C39" s="75" t="s">
        <v>112</v>
      </c>
      <c r="D39" s="82">
        <v>631.71064040629255</v>
      </c>
      <c r="E39" s="9" t="s">
        <v>112</v>
      </c>
      <c r="F39" s="13">
        <v>0.29991624528627919</v>
      </c>
      <c r="G39" s="27">
        <v>189.46028337804614</v>
      </c>
      <c r="H39" s="24" t="s">
        <v>112</v>
      </c>
      <c r="I39" s="24">
        <v>0.70547718487633504</v>
      </c>
    </row>
    <row r="40" spans="1:13" hidden="1" x14ac:dyDescent="0.2">
      <c r="A40" s="10">
        <v>0</v>
      </c>
      <c r="B40" s="11" t="s">
        <v>53</v>
      </c>
      <c r="C40" s="75" t="s">
        <v>112</v>
      </c>
      <c r="D40" s="82">
        <v>124.66666666666666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3" hidden="1" x14ac:dyDescent="0.2">
      <c r="A41" s="10">
        <v>0</v>
      </c>
      <c r="B41" s="26" t="s">
        <v>12</v>
      </c>
      <c r="C41" s="27" t="s">
        <v>112</v>
      </c>
      <c r="D41" s="27">
        <v>20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3" hidden="1" x14ac:dyDescent="0.2">
      <c r="A42" s="10">
        <v>0</v>
      </c>
      <c r="B42" s="26" t="s">
        <v>54</v>
      </c>
      <c r="C42" s="27" t="s">
        <v>112</v>
      </c>
      <c r="D42" s="27">
        <v>110</v>
      </c>
      <c r="E42" s="27" t="s">
        <v>112</v>
      </c>
      <c r="F42" s="71" t="s">
        <v>112</v>
      </c>
      <c r="G42" s="27" t="s">
        <v>112</v>
      </c>
      <c r="H42" s="27" t="s">
        <v>112</v>
      </c>
      <c r="I42" s="27" t="s">
        <v>112</v>
      </c>
    </row>
    <row r="43" spans="1:13" x14ac:dyDescent="0.2">
      <c r="A43" s="10">
        <v>1</v>
      </c>
      <c r="B43" s="26" t="s">
        <v>142</v>
      </c>
      <c r="C43" s="27" t="s">
        <v>112</v>
      </c>
      <c r="D43" s="27" t="s">
        <v>112</v>
      </c>
      <c r="E43" s="27" t="s">
        <v>112</v>
      </c>
      <c r="F43" s="71" t="s">
        <v>112</v>
      </c>
      <c r="G43" s="27">
        <v>753.8809647926264</v>
      </c>
      <c r="H43" s="27" t="s">
        <v>112</v>
      </c>
      <c r="I43" s="27">
        <v>2.8071625951942689</v>
      </c>
    </row>
    <row r="44" spans="1:13" hidden="1" x14ac:dyDescent="0.2">
      <c r="A44" s="10">
        <v>0</v>
      </c>
      <c r="B44" s="26" t="s">
        <v>210</v>
      </c>
      <c r="C44" s="27" t="s">
        <v>112</v>
      </c>
      <c r="D44" s="27">
        <v>0.4</v>
      </c>
      <c r="E44" s="27" t="s">
        <v>112</v>
      </c>
      <c r="F44" s="71">
        <v>202.9392</v>
      </c>
      <c r="G44" s="27">
        <v>81.17568</v>
      </c>
      <c r="H44" s="27" t="s">
        <v>112</v>
      </c>
      <c r="I44" s="27">
        <v>0.30226699330197532</v>
      </c>
    </row>
    <row r="45" spans="1:13" hidden="1" x14ac:dyDescent="0.2">
      <c r="A45" s="10">
        <v>0</v>
      </c>
      <c r="B45" s="26" t="s">
        <v>146</v>
      </c>
      <c r="C45" s="27" t="s">
        <v>112</v>
      </c>
      <c r="D45" s="27">
        <v>4</v>
      </c>
      <c r="E45" s="27" t="s">
        <v>112</v>
      </c>
      <c r="F45" s="71">
        <v>26.785200000000003</v>
      </c>
      <c r="G45" s="27">
        <v>107.14080000000001</v>
      </c>
      <c r="H45" s="27" t="s">
        <v>112</v>
      </c>
      <c r="I45" s="27">
        <v>0.39895110796692157</v>
      </c>
    </row>
    <row r="46" spans="1:13" hidden="1" x14ac:dyDescent="0.2">
      <c r="A46" s="10">
        <v>0</v>
      </c>
      <c r="B46" s="26" t="s">
        <v>258</v>
      </c>
      <c r="C46" s="27" t="s">
        <v>112</v>
      </c>
      <c r="D46" s="27">
        <v>5</v>
      </c>
      <c r="E46" s="27" t="s">
        <v>112</v>
      </c>
      <c r="F46" s="71">
        <v>39.270000000000003</v>
      </c>
      <c r="G46" s="27">
        <v>196.35000000000002</v>
      </c>
      <c r="H46" s="27" t="s">
        <v>112</v>
      </c>
      <c r="I46" s="27">
        <v>0.73113183819147387</v>
      </c>
    </row>
    <row r="47" spans="1:13" hidden="1" x14ac:dyDescent="0.2">
      <c r="A47" s="10">
        <v>0</v>
      </c>
      <c r="B47" s="26" t="s">
        <v>221</v>
      </c>
      <c r="C47" s="27" t="s">
        <v>112</v>
      </c>
      <c r="D47" s="27">
        <v>1.2</v>
      </c>
      <c r="E47" s="27" t="s">
        <v>112</v>
      </c>
      <c r="F47" s="71" t="s">
        <v>112</v>
      </c>
      <c r="G47" s="27" t="s">
        <v>112</v>
      </c>
      <c r="H47" s="27" t="s">
        <v>112</v>
      </c>
      <c r="I47" s="27" t="s">
        <v>112</v>
      </c>
    </row>
    <row r="48" spans="1:13" hidden="1" x14ac:dyDescent="0.2">
      <c r="A48" s="10">
        <v>0</v>
      </c>
      <c r="B48" s="26" t="s">
        <v>244</v>
      </c>
      <c r="C48" s="27" t="s">
        <v>112</v>
      </c>
      <c r="D48" s="27">
        <v>2</v>
      </c>
      <c r="E48" s="27" t="s">
        <v>112</v>
      </c>
      <c r="F48" s="71">
        <v>120.09479999999999</v>
      </c>
      <c r="G48" s="27">
        <v>240.18959999999998</v>
      </c>
      <c r="H48" s="27" t="s">
        <v>112</v>
      </c>
      <c r="I48" s="27">
        <v>0.89437363770040645</v>
      </c>
    </row>
    <row r="49" spans="1:12" hidden="1" x14ac:dyDescent="0.2">
      <c r="A49" s="10">
        <v>0</v>
      </c>
      <c r="B49" s="26" t="s">
        <v>203</v>
      </c>
      <c r="C49" s="27" t="s">
        <v>112</v>
      </c>
      <c r="D49" s="27">
        <v>12</v>
      </c>
      <c r="E49" s="27" t="s">
        <v>112</v>
      </c>
      <c r="F49" s="71">
        <v>10.752073732718893</v>
      </c>
      <c r="G49" s="27">
        <v>129.02488479262672</v>
      </c>
      <c r="H49" s="27" t="s">
        <v>112</v>
      </c>
      <c r="I49" s="27">
        <v>0.48043901803349282</v>
      </c>
    </row>
    <row r="50" spans="1:12" x14ac:dyDescent="0.2">
      <c r="A50" s="10">
        <v>1</v>
      </c>
      <c r="B50" s="26" t="s">
        <v>259</v>
      </c>
      <c r="C50" s="27" t="s">
        <v>112</v>
      </c>
      <c r="D50" s="27">
        <v>8300</v>
      </c>
      <c r="E50" s="27" t="s">
        <v>112</v>
      </c>
      <c r="F50" s="71">
        <v>5.110424999999999E-2</v>
      </c>
      <c r="G50" s="27">
        <v>424.16527499999989</v>
      </c>
      <c r="H50" s="27" t="s">
        <v>112</v>
      </c>
      <c r="I50" s="27">
        <v>1.5794282516309748</v>
      </c>
    </row>
    <row r="51" spans="1:12" x14ac:dyDescent="0.2">
      <c r="A51" s="10">
        <v>1</v>
      </c>
      <c r="B51" s="26" t="s">
        <v>213</v>
      </c>
      <c r="C51" s="27" t="s">
        <v>112</v>
      </c>
      <c r="D51" s="27">
        <v>9000</v>
      </c>
      <c r="E51" s="27" t="s">
        <v>112</v>
      </c>
      <c r="F51" s="71">
        <v>4.8581792713069338E-2</v>
      </c>
      <c r="G51" s="27">
        <v>437.23613441762404</v>
      </c>
      <c r="H51" s="27" t="s">
        <v>112</v>
      </c>
      <c r="I51" s="27">
        <v>1.6280991020142184</v>
      </c>
    </row>
    <row r="52" spans="1:12" s="176" customFormat="1" x14ac:dyDescent="0.2">
      <c r="A52" s="176">
        <v>1</v>
      </c>
      <c r="B52" s="43" t="s">
        <v>152</v>
      </c>
      <c r="C52" s="91" t="s">
        <v>112</v>
      </c>
      <c r="D52" s="91" t="s">
        <v>112</v>
      </c>
      <c r="E52" s="91" t="s">
        <v>112</v>
      </c>
      <c r="F52" s="93" t="s">
        <v>112</v>
      </c>
      <c r="G52" s="91" t="s">
        <v>112</v>
      </c>
      <c r="H52" s="91">
        <v>10069.541855646758</v>
      </c>
      <c r="I52" s="91" t="s">
        <v>112</v>
      </c>
      <c r="L52" s="63">
        <f>SUM(G53:G74)</f>
        <v>10069.541855646758</v>
      </c>
    </row>
    <row r="53" spans="1:12" x14ac:dyDescent="0.2">
      <c r="A53" s="10">
        <v>1</v>
      </c>
      <c r="B53" s="26" t="s">
        <v>153</v>
      </c>
      <c r="C53" s="27" t="s">
        <v>112</v>
      </c>
      <c r="D53" s="27">
        <v>1.4</v>
      </c>
      <c r="E53" s="27" t="s">
        <v>112</v>
      </c>
      <c r="F53" s="71">
        <v>45</v>
      </c>
      <c r="G53" s="27">
        <v>62.999999999999993</v>
      </c>
      <c r="H53" s="27" t="s">
        <v>112</v>
      </c>
      <c r="I53" s="27">
        <v>0.23458775556945682</v>
      </c>
    </row>
    <row r="54" spans="1:12" x14ac:dyDescent="0.2">
      <c r="A54" s="10">
        <v>1</v>
      </c>
      <c r="B54" s="26" t="s">
        <v>214</v>
      </c>
      <c r="C54" s="27" t="s">
        <v>112</v>
      </c>
      <c r="D54" s="27">
        <v>900</v>
      </c>
      <c r="E54" s="27" t="s">
        <v>112</v>
      </c>
      <c r="F54" s="71">
        <v>0.1396</v>
      </c>
      <c r="G54" s="27">
        <v>125.64</v>
      </c>
      <c r="H54" s="27" t="s">
        <v>112</v>
      </c>
      <c r="I54" s="27">
        <v>0.46783500967851677</v>
      </c>
    </row>
    <row r="55" spans="1:12" x14ac:dyDescent="0.2">
      <c r="A55" s="10">
        <v>1</v>
      </c>
      <c r="B55" s="11" t="s">
        <v>154</v>
      </c>
      <c r="C55" s="75" t="s">
        <v>112</v>
      </c>
      <c r="D55" s="27">
        <v>363</v>
      </c>
      <c r="E55" s="9" t="s">
        <v>112</v>
      </c>
      <c r="F55" s="28">
        <v>0.2</v>
      </c>
      <c r="G55" s="27">
        <v>72.600000000000009</v>
      </c>
      <c r="H55" s="9" t="s">
        <v>112</v>
      </c>
      <c r="I55" s="24">
        <v>0.27033446118004073</v>
      </c>
    </row>
    <row r="56" spans="1:12" x14ac:dyDescent="0.2">
      <c r="A56" s="10">
        <v>1</v>
      </c>
      <c r="B56" s="11" t="s">
        <v>155</v>
      </c>
      <c r="C56" s="75" t="s">
        <v>112</v>
      </c>
      <c r="D56" s="27">
        <v>2250000</v>
      </c>
      <c r="E56" s="9" t="s">
        <v>112</v>
      </c>
      <c r="F56" s="154">
        <v>2.5000000000000001E-4</v>
      </c>
      <c r="G56" s="27">
        <v>562.5</v>
      </c>
      <c r="H56" s="9" t="s">
        <v>112</v>
      </c>
      <c r="I56" s="24">
        <v>2.0945335318701503</v>
      </c>
    </row>
    <row r="57" spans="1:12" x14ac:dyDescent="0.2">
      <c r="A57" s="10">
        <v>1</v>
      </c>
      <c r="B57" s="11" t="s">
        <v>156</v>
      </c>
      <c r="C57" s="75" t="s">
        <v>112</v>
      </c>
      <c r="D57" s="27">
        <v>25000</v>
      </c>
      <c r="E57" s="9" t="s">
        <v>112</v>
      </c>
      <c r="F57" s="28">
        <v>0.05</v>
      </c>
      <c r="G57" s="27">
        <v>1250</v>
      </c>
      <c r="H57" s="9" t="s">
        <v>112</v>
      </c>
      <c r="I57" s="24">
        <v>4.6545189597114449</v>
      </c>
    </row>
    <row r="58" spans="1:12" x14ac:dyDescent="0.2">
      <c r="A58" s="10">
        <v>1</v>
      </c>
      <c r="B58" s="11" t="s">
        <v>157</v>
      </c>
      <c r="C58" s="75" t="s">
        <v>112</v>
      </c>
      <c r="D58" s="27">
        <v>1092.5</v>
      </c>
      <c r="E58" s="9" t="s">
        <v>112</v>
      </c>
      <c r="F58" s="28">
        <v>4.6262068965517233</v>
      </c>
      <c r="G58" s="27">
        <v>5054.131034482758</v>
      </c>
      <c r="H58" s="9" t="s">
        <v>112</v>
      </c>
      <c r="I58" s="24">
        <v>18.819638979892815</v>
      </c>
    </row>
    <row r="59" spans="1:12" hidden="1" x14ac:dyDescent="0.2">
      <c r="A59" s="10">
        <v>0</v>
      </c>
      <c r="B59" s="11">
        <v>0</v>
      </c>
      <c r="C59" s="75" t="s">
        <v>112</v>
      </c>
      <c r="D59" s="29" t="s">
        <v>112</v>
      </c>
      <c r="E59" s="9" t="s">
        <v>112</v>
      </c>
      <c r="F59" s="28" t="s">
        <v>112</v>
      </c>
      <c r="G59" s="7" t="s">
        <v>112</v>
      </c>
      <c r="H59" s="9" t="s">
        <v>112</v>
      </c>
      <c r="I59" s="24" t="s">
        <v>112</v>
      </c>
    </row>
    <row r="60" spans="1:12" hidden="1" x14ac:dyDescent="0.2">
      <c r="A60" s="10">
        <v>0</v>
      </c>
      <c r="B60" s="11">
        <v>0</v>
      </c>
      <c r="C60" s="75" t="s">
        <v>112</v>
      </c>
      <c r="D60" s="29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2" hidden="1" x14ac:dyDescent="0.2">
      <c r="A61" s="10">
        <v>0</v>
      </c>
      <c r="B61" s="11">
        <v>0</v>
      </c>
      <c r="C61" s="75" t="s">
        <v>112</v>
      </c>
      <c r="D61" s="29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2" hidden="1" x14ac:dyDescent="0.2">
      <c r="A62" s="10">
        <v>0</v>
      </c>
      <c r="B62" s="11">
        <v>0</v>
      </c>
      <c r="C62" s="75" t="s">
        <v>112</v>
      </c>
      <c r="D62" s="29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2" hidden="1" x14ac:dyDescent="0.2">
      <c r="A63" s="10">
        <v>0</v>
      </c>
      <c r="B63" s="11">
        <v>0</v>
      </c>
      <c r="C63" s="75" t="s">
        <v>112</v>
      </c>
      <c r="D63" s="29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2" hidden="1" x14ac:dyDescent="0.2">
      <c r="A64" s="10">
        <v>0</v>
      </c>
      <c r="B64" s="11">
        <v>0</v>
      </c>
      <c r="C64" s="75" t="s">
        <v>112</v>
      </c>
      <c r="D64" s="29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2" hidden="1" x14ac:dyDescent="0.2">
      <c r="A65" s="10">
        <v>0</v>
      </c>
      <c r="B65" s="11">
        <v>0</v>
      </c>
      <c r="C65" s="75" t="s">
        <v>112</v>
      </c>
      <c r="D65" s="29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2" hidden="1" x14ac:dyDescent="0.2">
      <c r="A66" s="10">
        <v>0</v>
      </c>
      <c r="B66" s="11">
        <v>0</v>
      </c>
      <c r="C66" s="75" t="s">
        <v>112</v>
      </c>
      <c r="D66" s="29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2" hidden="1" x14ac:dyDescent="0.2">
      <c r="A67" s="10">
        <v>0</v>
      </c>
      <c r="B67" s="11">
        <v>0</v>
      </c>
      <c r="C67" s="75" t="s">
        <v>112</v>
      </c>
      <c r="D67" s="29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2" hidden="1" x14ac:dyDescent="0.2">
      <c r="A68" s="10">
        <v>0</v>
      </c>
      <c r="B68" s="11">
        <v>0</v>
      </c>
      <c r="C68" s="75" t="s">
        <v>112</v>
      </c>
      <c r="D68" s="29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2" hidden="1" x14ac:dyDescent="0.2">
      <c r="A69" s="10">
        <v>0</v>
      </c>
      <c r="B69" s="11">
        <v>0</v>
      </c>
      <c r="C69" s="75" t="s">
        <v>112</v>
      </c>
      <c r="D69" s="29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2" hidden="1" x14ac:dyDescent="0.2">
      <c r="A70" s="10">
        <v>0</v>
      </c>
      <c r="B70" s="11">
        <v>0</v>
      </c>
      <c r="C70" s="75" t="s">
        <v>112</v>
      </c>
      <c r="D70" s="29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2" hidden="1" x14ac:dyDescent="0.2">
      <c r="A71" s="10">
        <v>0</v>
      </c>
      <c r="B71" s="11">
        <v>0</v>
      </c>
      <c r="C71" s="75" t="s">
        <v>112</v>
      </c>
      <c r="D71" s="29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2" hidden="1" x14ac:dyDescent="0.2">
      <c r="A72" s="10">
        <v>0</v>
      </c>
      <c r="B72" s="11">
        <v>0</v>
      </c>
      <c r="C72" s="75" t="s">
        <v>112</v>
      </c>
      <c r="D72" s="29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2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77" t="s">
        <v>112</v>
      </c>
      <c r="F73" s="71" t="s">
        <v>112</v>
      </c>
      <c r="G73" s="30">
        <v>2924.48</v>
      </c>
      <c r="H73" s="24" t="s">
        <v>112</v>
      </c>
      <c r="I73" s="24">
        <v>10.889638085837541</v>
      </c>
    </row>
    <row r="74" spans="1:12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 t="s">
        <v>112</v>
      </c>
      <c r="F74" s="71" t="s">
        <v>112</v>
      </c>
      <c r="G74" s="27">
        <v>17.190821164000003</v>
      </c>
      <c r="H74" s="27" t="s">
        <v>112</v>
      </c>
      <c r="I74" s="27">
        <v>6.4012002432677434E-2</v>
      </c>
    </row>
    <row r="75" spans="1:12" x14ac:dyDescent="0.2">
      <c r="A75" s="10">
        <v>1</v>
      </c>
      <c r="B75" s="94" t="s">
        <v>160</v>
      </c>
      <c r="C75" s="95" t="s">
        <v>112</v>
      </c>
      <c r="D75" s="27" t="s">
        <v>112</v>
      </c>
      <c r="E75" s="91" t="s">
        <v>112</v>
      </c>
      <c r="F75" s="93" t="s">
        <v>112</v>
      </c>
      <c r="G75" s="91" t="s">
        <v>112</v>
      </c>
      <c r="H75" s="91">
        <v>719.88363333333336</v>
      </c>
      <c r="I75" s="27" t="s">
        <v>112</v>
      </c>
      <c r="L75" s="63">
        <f>SUM(G76:G80)</f>
        <v>719.88363333333336</v>
      </c>
    </row>
    <row r="76" spans="1:12" x14ac:dyDescent="0.2">
      <c r="A76" s="10">
        <v>1</v>
      </c>
      <c r="B76" s="26" t="s">
        <v>215</v>
      </c>
      <c r="C76" s="24" t="s">
        <v>112</v>
      </c>
      <c r="D76" s="27">
        <v>0.7</v>
      </c>
      <c r="E76" s="27" t="s">
        <v>112</v>
      </c>
      <c r="F76" s="71" t="s">
        <v>112</v>
      </c>
      <c r="G76" s="27">
        <v>119.88363333333332</v>
      </c>
      <c r="H76" s="27" t="s">
        <v>112</v>
      </c>
      <c r="I76" s="27">
        <v>0.44640051544727594</v>
      </c>
    </row>
    <row r="77" spans="1:12" x14ac:dyDescent="0.2">
      <c r="A77" s="10">
        <v>1</v>
      </c>
      <c r="B77" s="26" t="s">
        <v>196</v>
      </c>
      <c r="C77" s="24" t="s">
        <v>112</v>
      </c>
      <c r="D77" s="27">
        <v>72</v>
      </c>
      <c r="E77" s="27" t="s">
        <v>112</v>
      </c>
      <c r="F77" s="71" t="s">
        <v>112</v>
      </c>
      <c r="G77" s="27">
        <v>600</v>
      </c>
      <c r="H77" s="27" t="s">
        <v>112</v>
      </c>
      <c r="I77" s="27">
        <v>2.2341691006614934</v>
      </c>
    </row>
    <row r="78" spans="1:12" hidden="1" x14ac:dyDescent="0.2">
      <c r="A78" s="10">
        <v>0</v>
      </c>
      <c r="B78" s="26">
        <v>0</v>
      </c>
      <c r="C78" s="24" t="s">
        <v>112</v>
      </c>
      <c r="D78" s="29" t="s">
        <v>112</v>
      </c>
      <c r="E78" s="27" t="s">
        <v>112</v>
      </c>
      <c r="F78" s="71" t="s">
        <v>112</v>
      </c>
      <c r="G78" s="27" t="s">
        <v>112</v>
      </c>
      <c r="H78" s="27" t="s">
        <v>112</v>
      </c>
      <c r="I78" s="27" t="s">
        <v>112</v>
      </c>
    </row>
    <row r="79" spans="1:12" hidden="1" x14ac:dyDescent="0.2">
      <c r="A79" s="10">
        <v>0</v>
      </c>
      <c r="B79" s="26">
        <v>0</v>
      </c>
      <c r="C79" s="24" t="s">
        <v>112</v>
      </c>
      <c r="D79" s="29" t="s">
        <v>112</v>
      </c>
      <c r="E79" s="27" t="s">
        <v>112</v>
      </c>
      <c r="F79" s="71" t="s">
        <v>112</v>
      </c>
      <c r="G79" s="27" t="s">
        <v>112</v>
      </c>
      <c r="H79" s="27" t="s">
        <v>112</v>
      </c>
      <c r="I79" s="27" t="s">
        <v>112</v>
      </c>
    </row>
    <row r="80" spans="1:12" hidden="1" x14ac:dyDescent="0.2">
      <c r="A80" s="10">
        <v>0</v>
      </c>
      <c r="B80" s="26">
        <v>0</v>
      </c>
      <c r="C80" s="24" t="s">
        <v>112</v>
      </c>
      <c r="D80" s="29" t="s">
        <v>112</v>
      </c>
      <c r="E80" s="27" t="s">
        <v>112</v>
      </c>
      <c r="F80" s="71" t="s">
        <v>112</v>
      </c>
      <c r="G80" s="27" t="s">
        <v>112</v>
      </c>
      <c r="H80" s="27" t="s">
        <v>112</v>
      </c>
      <c r="I80" s="27" t="s">
        <v>112</v>
      </c>
    </row>
    <row r="81" spans="1:12" hidden="1" x14ac:dyDescent="0.2">
      <c r="A81" s="10">
        <v>0</v>
      </c>
      <c r="B81" s="11">
        <v>0</v>
      </c>
      <c r="C81" s="9" t="s">
        <v>112</v>
      </c>
      <c r="D81" s="29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2" x14ac:dyDescent="0.2">
      <c r="A82" s="10">
        <v>1</v>
      </c>
      <c r="B82" s="94" t="s">
        <v>162</v>
      </c>
      <c r="C82" s="95" t="s">
        <v>112</v>
      </c>
      <c r="D82" s="27" t="s">
        <v>112</v>
      </c>
      <c r="E82" s="91" t="s">
        <v>112</v>
      </c>
      <c r="F82" s="93" t="s">
        <v>112</v>
      </c>
      <c r="G82" s="91" t="s">
        <v>112</v>
      </c>
      <c r="H82" s="91">
        <v>5219.1396263939405</v>
      </c>
      <c r="I82" s="27" t="s">
        <v>112</v>
      </c>
      <c r="L82" s="63">
        <f>SUM(G83:G84)</f>
        <v>5219.1396263939405</v>
      </c>
    </row>
    <row r="83" spans="1:12" x14ac:dyDescent="0.2">
      <c r="A83" s="10">
        <v>1</v>
      </c>
      <c r="B83" s="31" t="s">
        <v>163</v>
      </c>
      <c r="C83" s="24" t="s">
        <v>112</v>
      </c>
      <c r="D83" s="27">
        <v>134.36439552411727</v>
      </c>
      <c r="E83" s="27" t="s">
        <v>112</v>
      </c>
      <c r="F83" s="71">
        <v>21.089682490649498</v>
      </c>
      <c r="G83" s="27">
        <v>2833.7024396516799</v>
      </c>
      <c r="H83" s="27" t="s">
        <v>112</v>
      </c>
      <c r="I83" s="27">
        <v>10.551617385231458</v>
      </c>
    </row>
    <row r="84" spans="1:12" x14ac:dyDescent="0.2">
      <c r="A84" s="10">
        <v>1</v>
      </c>
      <c r="B84" s="31" t="s">
        <v>164</v>
      </c>
      <c r="C84" s="24" t="s">
        <v>112</v>
      </c>
      <c r="D84" s="27">
        <v>396.47912892896341</v>
      </c>
      <c r="E84" s="27" t="s">
        <v>112</v>
      </c>
      <c r="F84" s="71">
        <v>6.0165517241379316</v>
      </c>
      <c r="G84" s="27">
        <v>2385.4371867422601</v>
      </c>
      <c r="H84" s="27" t="s">
        <v>112</v>
      </c>
      <c r="I84" s="27">
        <v>8.8824500903140642</v>
      </c>
    </row>
    <row r="85" spans="1:12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 t="s">
        <v>112</v>
      </c>
      <c r="F85" s="93" t="s">
        <v>112</v>
      </c>
      <c r="G85" s="91" t="s">
        <v>112</v>
      </c>
      <c r="H85" s="91">
        <v>2033.0284520053883</v>
      </c>
      <c r="I85" s="27" t="s">
        <v>112</v>
      </c>
      <c r="L85" s="63">
        <f>SUM(G87:G91)</f>
        <v>2033.0284520053883</v>
      </c>
    </row>
    <row r="86" spans="1:12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2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 t="s">
        <v>112</v>
      </c>
      <c r="F87" s="71" t="s">
        <v>112</v>
      </c>
      <c r="G87" s="27">
        <v>788.30346499210088</v>
      </c>
      <c r="H87" s="27" t="s">
        <v>112</v>
      </c>
      <c r="I87" s="27">
        <v>2.9353387390495684</v>
      </c>
    </row>
    <row r="88" spans="1:12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 t="s">
        <v>112</v>
      </c>
      <c r="F88" s="71" t="s">
        <v>112</v>
      </c>
      <c r="G88" s="27">
        <v>884.5431746582027</v>
      </c>
      <c r="H88" s="27" t="s">
        <v>112</v>
      </c>
      <c r="I88" s="27">
        <v>3.2936983817039653</v>
      </c>
    </row>
    <row r="89" spans="1:12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 t="s">
        <v>112</v>
      </c>
      <c r="F89" s="71" t="s">
        <v>112</v>
      </c>
      <c r="G89" s="27">
        <v>360.18181235508484</v>
      </c>
      <c r="H89" s="27" t="s">
        <v>112</v>
      </c>
      <c r="I89" s="27">
        <v>1.3411784596399781</v>
      </c>
    </row>
    <row r="90" spans="1:12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2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2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 t="s">
        <v>112</v>
      </c>
      <c r="F92" s="71" t="s">
        <v>112</v>
      </c>
      <c r="G92" s="27">
        <v>584.82591357667025</v>
      </c>
      <c r="H92" s="27" t="s">
        <v>112</v>
      </c>
      <c r="I92" s="27">
        <v>2.1776666422985427</v>
      </c>
      <c r="L92" s="63">
        <f>+G92</f>
        <v>584.82591357667025</v>
      </c>
    </row>
    <row r="93" spans="1:12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2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 t="s">
        <v>112</v>
      </c>
      <c r="F94" s="155" t="s">
        <v>112</v>
      </c>
      <c r="G94" s="39">
        <v>26855.621618898578</v>
      </c>
      <c r="H94" s="38" t="s">
        <v>112</v>
      </c>
      <c r="I94" s="38">
        <v>100.00000000000001</v>
      </c>
      <c r="L94" s="63">
        <f>SUM(L31:L92)</f>
        <v>26855.621618898585</v>
      </c>
    </row>
    <row r="95" spans="1:12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2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 t="s">
        <v>112</v>
      </c>
      <c r="F99" s="156" t="s">
        <v>112</v>
      </c>
      <c r="G99" s="41">
        <v>26855.621618898578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 t="s">
        <v>112</v>
      </c>
      <c r="F100" s="170">
        <v>1.0742248647559431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 t="s">
        <v>112</v>
      </c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x14ac:dyDescent="0.2">
      <c r="A104" s="10">
        <v>1</v>
      </c>
      <c r="B104" s="43" t="s">
        <v>173</v>
      </c>
      <c r="C104" s="24" t="s">
        <v>112</v>
      </c>
      <c r="D104" s="24" t="s">
        <v>112</v>
      </c>
      <c r="E104" s="26" t="s">
        <v>112</v>
      </c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2833.7024396516799</v>
      </c>
      <c r="E105" s="273" t="s">
        <v>112</v>
      </c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x14ac:dyDescent="0.2">
      <c r="A106" s="10">
        <v>1</v>
      </c>
      <c r="B106" s="26" t="s">
        <v>175</v>
      </c>
      <c r="C106" s="24" t="s">
        <v>112</v>
      </c>
      <c r="D106" s="26" t="s">
        <v>112</v>
      </c>
      <c r="E106" s="26" t="s">
        <v>112</v>
      </c>
      <c r="F106" s="26">
        <v>332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 t="s">
        <v>112</v>
      </c>
      <c r="F112" s="157" t="s">
        <v>112</v>
      </c>
      <c r="G112" s="36">
        <v>25498.587542214875</v>
      </c>
      <c r="H112" s="35" t="s">
        <v>112</v>
      </c>
      <c r="I112" s="34" t="s">
        <v>112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 t="s">
        <v>112</v>
      </c>
      <c r="F113" s="158">
        <v>1.0199435016885949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5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 t="s">
        <v>112</v>
      </c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 t="s">
        <v>112</v>
      </c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 t="s">
        <v>112</v>
      </c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 t="s">
        <v>112</v>
      </c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253</v>
      </c>
      <c r="C7" s="24" t="s">
        <v>112</v>
      </c>
      <c r="D7" s="61" t="s">
        <v>112</v>
      </c>
      <c r="E7" s="62" t="s">
        <v>112</v>
      </c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 t="s">
        <v>112</v>
      </c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 t="s">
        <v>112</v>
      </c>
      <c r="F9" s="102" t="s">
        <v>112</v>
      </c>
      <c r="G9" s="144">
        <v>25000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 t="s">
        <v>112</v>
      </c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 t="s">
        <v>112</v>
      </c>
      <c r="F11" s="62" t="s">
        <v>112</v>
      </c>
      <c r="G11" s="179">
        <v>27777.777777777777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 t="s">
        <v>112</v>
      </c>
      <c r="F12" s="62" t="s">
        <v>112</v>
      </c>
      <c r="G12" s="179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179" t="s">
        <v>112</v>
      </c>
      <c r="H13" s="62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 t="s">
        <v>112</v>
      </c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 t="s">
        <v>112</v>
      </c>
      <c r="F15" s="62" t="s">
        <v>112</v>
      </c>
      <c r="G15" s="249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 t="s">
        <v>112</v>
      </c>
      <c r="F16" s="62" t="s">
        <v>112</v>
      </c>
      <c r="G16" s="179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 t="s">
        <v>112</v>
      </c>
      <c r="F17" s="62" t="s">
        <v>112</v>
      </c>
      <c r="G17" s="179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179">
        <v>15.391999999999999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40000</v>
      </c>
      <c r="H21" s="24" t="s">
        <v>124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x14ac:dyDescent="0.2">
      <c r="A23" s="10">
        <v>1</v>
      </c>
      <c r="B23" s="24" t="s">
        <v>254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32" t="s">
        <v>106</v>
      </c>
      <c r="H23" s="24" t="s">
        <v>112</v>
      </c>
      <c r="I23" s="24" t="s">
        <v>112</v>
      </c>
    </row>
    <row r="24" spans="1:12" ht="13.5" x14ac:dyDescent="0.2">
      <c r="A24" s="10">
        <v>1</v>
      </c>
      <c r="B24" s="24" t="s">
        <v>255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32" t="s">
        <v>106</v>
      </c>
      <c r="H24" s="24"/>
      <c r="I24" s="24"/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 t="s">
        <v>112</v>
      </c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 t="s">
        <v>112</v>
      </c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 t="s">
        <v>112</v>
      </c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 t="s">
        <v>112</v>
      </c>
      <c r="F31" s="91" t="s">
        <v>112</v>
      </c>
      <c r="G31" s="91" t="s">
        <v>112</v>
      </c>
      <c r="H31" s="91">
        <v>131.95948035419249</v>
      </c>
      <c r="I31" s="27" t="s">
        <v>112</v>
      </c>
      <c r="L31" s="63">
        <f>+H31</f>
        <v>131.95948035419249</v>
      </c>
    </row>
    <row r="32" spans="1:12" hidden="1" x14ac:dyDescent="0.2">
      <c r="A32" s="10">
        <v>0</v>
      </c>
      <c r="B32" s="11" t="s">
        <v>256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3" x14ac:dyDescent="0.2">
      <c r="A33" s="10">
        <v>1</v>
      </c>
      <c r="B33" s="26" t="s">
        <v>134</v>
      </c>
      <c r="C33" s="27" t="s">
        <v>112</v>
      </c>
      <c r="D33" s="27">
        <v>15000</v>
      </c>
      <c r="E33" s="27" t="s">
        <v>112</v>
      </c>
      <c r="F33" s="71">
        <v>8.7972986902794988E-3</v>
      </c>
      <c r="G33" s="27">
        <v>131.95948035419249</v>
      </c>
      <c r="H33" s="27" t="s">
        <v>112</v>
      </c>
      <c r="I33" s="27">
        <v>0.47262603362185895</v>
      </c>
    </row>
    <row r="34" spans="1:13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 t="s">
        <v>112</v>
      </c>
      <c r="F34" s="93" t="s">
        <v>112</v>
      </c>
      <c r="G34" s="91" t="s">
        <v>112</v>
      </c>
      <c r="H34" s="91">
        <v>9855.9926575882946</v>
      </c>
      <c r="I34" s="27" t="s">
        <v>112</v>
      </c>
      <c r="L34" s="10">
        <f>SUBTOTAL(9,G35:G52)</f>
        <v>9855.9926575882964</v>
      </c>
    </row>
    <row r="35" spans="1:13" x14ac:dyDescent="0.2">
      <c r="A35" s="10">
        <v>1</v>
      </c>
      <c r="B35" s="26" t="s">
        <v>137</v>
      </c>
      <c r="C35" s="27" t="s">
        <v>112</v>
      </c>
      <c r="D35" s="27">
        <v>40000</v>
      </c>
      <c r="E35" s="27" t="s">
        <v>112</v>
      </c>
      <c r="F35" s="71">
        <v>9.2600000000000002E-2</v>
      </c>
      <c r="G35" s="27">
        <v>3704</v>
      </c>
      <c r="H35" s="27" t="s">
        <v>112</v>
      </c>
      <c r="I35" s="27">
        <v>13.266245243134946</v>
      </c>
      <c r="M35" s="63"/>
    </row>
    <row r="36" spans="1:13" x14ac:dyDescent="0.2">
      <c r="A36" s="10">
        <v>1</v>
      </c>
      <c r="B36" s="26" t="s">
        <v>136</v>
      </c>
      <c r="C36" s="27" t="s">
        <v>112</v>
      </c>
      <c r="D36" s="27">
        <v>40000</v>
      </c>
      <c r="E36" s="27" t="s">
        <v>112</v>
      </c>
      <c r="F36" s="71">
        <v>6.1800000000000001E-2</v>
      </c>
      <c r="G36" s="27">
        <v>2472</v>
      </c>
      <c r="H36" s="27" t="s">
        <v>112</v>
      </c>
      <c r="I36" s="27">
        <v>8.853714427923757</v>
      </c>
    </row>
    <row r="37" spans="1:13" x14ac:dyDescent="0.2">
      <c r="A37" s="10">
        <v>1</v>
      </c>
      <c r="B37" s="26" t="s">
        <v>138</v>
      </c>
      <c r="C37" s="27" t="s">
        <v>112</v>
      </c>
      <c r="D37" s="27">
        <v>10</v>
      </c>
      <c r="E37" s="27" t="s">
        <v>112</v>
      </c>
      <c r="F37" s="71">
        <v>4.76</v>
      </c>
      <c r="G37" s="27">
        <v>47.599999999999994</v>
      </c>
      <c r="H37" s="27" t="s">
        <v>112</v>
      </c>
      <c r="I37" s="27">
        <v>0.17048414513315968</v>
      </c>
    </row>
    <row r="38" spans="1:13" x14ac:dyDescent="0.2">
      <c r="A38" s="10">
        <v>1</v>
      </c>
      <c r="B38" s="11" t="s">
        <v>257</v>
      </c>
      <c r="C38" s="75" t="s">
        <v>112</v>
      </c>
      <c r="D38" s="27">
        <v>10</v>
      </c>
      <c r="E38" s="9" t="s">
        <v>112</v>
      </c>
      <c r="F38" s="28">
        <v>6.8899999999999988</v>
      </c>
      <c r="G38" s="27">
        <v>68.899999999999991</v>
      </c>
      <c r="H38" s="24" t="s">
        <v>112</v>
      </c>
      <c r="I38" s="24">
        <v>0.24677221848056094</v>
      </c>
    </row>
    <row r="39" spans="1:13" x14ac:dyDescent="0.2">
      <c r="A39" s="10">
        <v>1</v>
      </c>
      <c r="B39" s="11" t="s">
        <v>141</v>
      </c>
      <c r="C39" s="75" t="s">
        <v>112</v>
      </c>
      <c r="D39" s="82">
        <v>631.71064040629255</v>
      </c>
      <c r="E39" s="9" t="s">
        <v>112</v>
      </c>
      <c r="F39" s="13">
        <v>0.29991624528627919</v>
      </c>
      <c r="G39" s="27">
        <v>189.46028337804614</v>
      </c>
      <c r="H39" s="24" t="s">
        <v>112</v>
      </c>
      <c r="I39" s="24">
        <v>0.67857089177294916</v>
      </c>
    </row>
    <row r="40" spans="1:13" hidden="1" x14ac:dyDescent="0.2">
      <c r="A40" s="10">
        <v>0</v>
      </c>
      <c r="B40" s="11" t="s">
        <v>53</v>
      </c>
      <c r="C40" s="75" t="s">
        <v>112</v>
      </c>
      <c r="D40" s="82">
        <v>124.66666666666666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3" hidden="1" x14ac:dyDescent="0.2">
      <c r="A41" s="10">
        <v>0</v>
      </c>
      <c r="B41" s="26" t="s">
        <v>12</v>
      </c>
      <c r="C41" s="27" t="s">
        <v>112</v>
      </c>
      <c r="D41" s="27">
        <v>20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3" hidden="1" x14ac:dyDescent="0.2">
      <c r="A42" s="10">
        <v>0</v>
      </c>
      <c r="B42" s="26" t="s">
        <v>54</v>
      </c>
      <c r="C42" s="27" t="s">
        <v>112</v>
      </c>
      <c r="D42" s="27">
        <v>110</v>
      </c>
      <c r="E42" s="27" t="s">
        <v>112</v>
      </c>
      <c r="F42" s="71" t="s">
        <v>112</v>
      </c>
      <c r="G42" s="27" t="s">
        <v>112</v>
      </c>
      <c r="H42" s="27" t="s">
        <v>112</v>
      </c>
      <c r="I42" s="27" t="s">
        <v>112</v>
      </c>
    </row>
    <row r="43" spans="1:13" x14ac:dyDescent="0.2">
      <c r="A43" s="10">
        <v>1</v>
      </c>
      <c r="B43" s="26" t="s">
        <v>142</v>
      </c>
      <c r="C43" s="27" t="s">
        <v>112</v>
      </c>
      <c r="D43" s="27" t="s">
        <v>112</v>
      </c>
      <c r="E43" s="27" t="s">
        <v>112</v>
      </c>
      <c r="F43" s="71" t="s">
        <v>112</v>
      </c>
      <c r="G43" s="27">
        <v>753.8809647926264</v>
      </c>
      <c r="H43" s="27" t="s">
        <v>112</v>
      </c>
      <c r="I43" s="27">
        <v>2.7000998280427013</v>
      </c>
    </row>
    <row r="44" spans="1:13" hidden="1" x14ac:dyDescent="0.2">
      <c r="A44" s="10">
        <v>0</v>
      </c>
      <c r="B44" s="26" t="s">
        <v>210</v>
      </c>
      <c r="C44" s="27" t="s">
        <v>112</v>
      </c>
      <c r="D44" s="27">
        <v>0.4</v>
      </c>
      <c r="E44" s="27" t="s">
        <v>112</v>
      </c>
      <c r="F44" s="71">
        <v>202.9392</v>
      </c>
      <c r="G44" s="27">
        <v>81.17568</v>
      </c>
      <c r="H44" s="27" t="s">
        <v>112</v>
      </c>
      <c r="I44" s="27">
        <v>0.29073879013451531</v>
      </c>
    </row>
    <row r="45" spans="1:13" hidden="1" x14ac:dyDescent="0.2">
      <c r="A45" s="10">
        <v>0</v>
      </c>
      <c r="B45" s="26" t="s">
        <v>146</v>
      </c>
      <c r="C45" s="27" t="s">
        <v>112</v>
      </c>
      <c r="D45" s="27">
        <v>4</v>
      </c>
      <c r="E45" s="27" t="s">
        <v>112</v>
      </c>
      <c r="F45" s="71">
        <v>26.785200000000003</v>
      </c>
      <c r="G45" s="27">
        <v>107.14080000000001</v>
      </c>
      <c r="H45" s="27" t="s">
        <v>112</v>
      </c>
      <c r="I45" s="27">
        <v>0.38373545581686636</v>
      </c>
    </row>
    <row r="46" spans="1:13" hidden="1" x14ac:dyDescent="0.2">
      <c r="A46" s="10">
        <v>0</v>
      </c>
      <c r="B46" s="26" t="s">
        <v>258</v>
      </c>
      <c r="C46" s="27" t="s">
        <v>112</v>
      </c>
      <c r="D46" s="27">
        <v>5</v>
      </c>
      <c r="E46" s="27" t="s">
        <v>112</v>
      </c>
      <c r="F46" s="71">
        <v>39.270000000000003</v>
      </c>
      <c r="G46" s="27">
        <v>196.35000000000002</v>
      </c>
      <c r="H46" s="27" t="s">
        <v>112</v>
      </c>
      <c r="I46" s="27">
        <v>0.70324709867428381</v>
      </c>
    </row>
    <row r="47" spans="1:13" hidden="1" x14ac:dyDescent="0.2">
      <c r="A47" s="10">
        <v>0</v>
      </c>
      <c r="B47" s="26" t="s">
        <v>221</v>
      </c>
      <c r="C47" s="27" t="s">
        <v>112</v>
      </c>
      <c r="D47" s="27">
        <v>1.2</v>
      </c>
      <c r="E47" s="27" t="s">
        <v>112</v>
      </c>
      <c r="F47" s="71" t="s">
        <v>112</v>
      </c>
      <c r="G47" s="27" t="s">
        <v>112</v>
      </c>
      <c r="H47" s="27" t="s">
        <v>112</v>
      </c>
      <c r="I47" s="27" t="s">
        <v>112</v>
      </c>
    </row>
    <row r="48" spans="1:13" hidden="1" x14ac:dyDescent="0.2">
      <c r="A48" s="10">
        <v>0</v>
      </c>
      <c r="B48" s="26" t="s">
        <v>244</v>
      </c>
      <c r="C48" s="27" t="s">
        <v>112</v>
      </c>
      <c r="D48" s="27">
        <v>2</v>
      </c>
      <c r="E48" s="27" t="s">
        <v>112</v>
      </c>
      <c r="F48" s="71">
        <v>120.09479999999999</v>
      </c>
      <c r="G48" s="27">
        <v>240.18959999999998</v>
      </c>
      <c r="H48" s="27" t="s">
        <v>112</v>
      </c>
      <c r="I48" s="27">
        <v>0.86026299634192371</v>
      </c>
    </row>
    <row r="49" spans="1:12" hidden="1" x14ac:dyDescent="0.2">
      <c r="A49" s="10">
        <v>0</v>
      </c>
      <c r="B49" s="26" t="s">
        <v>203</v>
      </c>
      <c r="C49" s="27" t="s">
        <v>112</v>
      </c>
      <c r="D49" s="27">
        <v>12</v>
      </c>
      <c r="E49" s="27" t="s">
        <v>112</v>
      </c>
      <c r="F49" s="71">
        <v>10.752073732718893</v>
      </c>
      <c r="G49" s="27">
        <v>129.02488479262672</v>
      </c>
      <c r="H49" s="27" t="s">
        <v>112</v>
      </c>
      <c r="I49" s="27">
        <v>0.46211548707511307</v>
      </c>
    </row>
    <row r="50" spans="1:12" x14ac:dyDescent="0.2">
      <c r="A50" s="10">
        <v>1</v>
      </c>
      <c r="B50" s="26" t="s">
        <v>259</v>
      </c>
      <c r="C50" s="27" t="s">
        <v>112</v>
      </c>
      <c r="D50" s="27">
        <v>8300</v>
      </c>
      <c r="E50" s="27" t="s">
        <v>112</v>
      </c>
      <c r="F50" s="71">
        <v>5.110424999999999E-2</v>
      </c>
      <c r="G50" s="27">
        <v>424.16527499999989</v>
      </c>
      <c r="H50" s="27" t="s">
        <v>112</v>
      </c>
      <c r="I50" s="27">
        <v>1.5191902164610627</v>
      </c>
    </row>
    <row r="51" spans="1:12" x14ac:dyDescent="0.2">
      <c r="A51" s="10">
        <v>1</v>
      </c>
      <c r="B51" s="26" t="s">
        <v>151</v>
      </c>
      <c r="C51" s="27" t="s">
        <v>112</v>
      </c>
      <c r="D51" s="27">
        <v>3125</v>
      </c>
      <c r="E51" s="27" t="s">
        <v>112</v>
      </c>
      <c r="F51" s="71">
        <v>0.56279999999999997</v>
      </c>
      <c r="G51" s="27">
        <v>1758.75</v>
      </c>
      <c r="H51" s="27" t="s">
        <v>112</v>
      </c>
      <c r="I51" s="27">
        <v>6.299138450692114</v>
      </c>
    </row>
    <row r="52" spans="1:12" s="176" customFormat="1" x14ac:dyDescent="0.2">
      <c r="A52" s="10">
        <v>1</v>
      </c>
      <c r="B52" s="26" t="s">
        <v>213</v>
      </c>
      <c r="C52" s="27" t="s">
        <v>112</v>
      </c>
      <c r="D52" s="27">
        <v>9000</v>
      </c>
      <c r="E52" s="27" t="s">
        <v>112</v>
      </c>
      <c r="F52" s="71">
        <v>4.8581792713069338E-2</v>
      </c>
      <c r="G52" s="27">
        <v>437.23613441762404</v>
      </c>
      <c r="H52" s="27" t="s">
        <v>112</v>
      </c>
      <c r="I52" s="27">
        <v>1.5660048024688222</v>
      </c>
      <c r="L52" s="63">
        <f>SUM(G53:G74)</f>
        <v>10055.213855646758</v>
      </c>
    </row>
    <row r="53" spans="1:12" x14ac:dyDescent="0.2">
      <c r="A53" s="10">
        <v>1</v>
      </c>
      <c r="B53" s="43" t="s">
        <v>152</v>
      </c>
      <c r="C53" s="91" t="s">
        <v>112</v>
      </c>
      <c r="D53" s="91" t="s">
        <v>112</v>
      </c>
      <c r="E53" s="91" t="s">
        <v>112</v>
      </c>
      <c r="F53" s="93" t="s">
        <v>112</v>
      </c>
      <c r="G53" s="91" t="s">
        <v>112</v>
      </c>
      <c r="H53" s="91">
        <v>10055.213855646758</v>
      </c>
      <c r="I53" s="91" t="s">
        <v>112</v>
      </c>
    </row>
    <row r="54" spans="1:12" x14ac:dyDescent="0.2">
      <c r="A54" s="10">
        <v>1</v>
      </c>
      <c r="B54" s="26" t="s">
        <v>153</v>
      </c>
      <c r="C54" s="27" t="s">
        <v>112</v>
      </c>
      <c r="D54" s="27">
        <v>1.4</v>
      </c>
      <c r="E54" s="27" t="s">
        <v>112</v>
      </c>
      <c r="F54" s="71">
        <v>45</v>
      </c>
      <c r="G54" s="27">
        <v>62.999999999999993</v>
      </c>
      <c r="H54" s="27" t="s">
        <v>112</v>
      </c>
      <c r="I54" s="27">
        <v>0.22564078032329959</v>
      </c>
    </row>
    <row r="55" spans="1:12" x14ac:dyDescent="0.2">
      <c r="A55" s="10">
        <v>1</v>
      </c>
      <c r="B55" s="11" t="s">
        <v>214</v>
      </c>
      <c r="C55" s="75" t="s">
        <v>112</v>
      </c>
      <c r="D55" s="27">
        <v>900</v>
      </c>
      <c r="E55" s="9" t="s">
        <v>112</v>
      </c>
      <c r="F55" s="28">
        <v>0.1396</v>
      </c>
      <c r="G55" s="27">
        <v>125.64</v>
      </c>
      <c r="H55" s="9" t="s">
        <v>112</v>
      </c>
      <c r="I55" s="24">
        <v>0.44999218475903752</v>
      </c>
    </row>
    <row r="56" spans="1:12" x14ac:dyDescent="0.2">
      <c r="A56" s="10">
        <v>1</v>
      </c>
      <c r="B56" s="11" t="s">
        <v>154</v>
      </c>
      <c r="C56" s="75" t="s">
        <v>112</v>
      </c>
      <c r="D56" s="27">
        <v>363</v>
      </c>
      <c r="E56" s="9" t="s">
        <v>112</v>
      </c>
      <c r="F56" s="154">
        <v>0.2</v>
      </c>
      <c r="G56" s="27">
        <v>72.600000000000009</v>
      </c>
      <c r="H56" s="9" t="s">
        <v>112</v>
      </c>
      <c r="I56" s="24">
        <v>0.26002413732494528</v>
      </c>
    </row>
    <row r="57" spans="1:12" x14ac:dyDescent="0.2">
      <c r="A57" s="10">
        <v>1</v>
      </c>
      <c r="B57" s="11" t="s">
        <v>155</v>
      </c>
      <c r="C57" s="75" t="s">
        <v>112</v>
      </c>
      <c r="D57" s="27">
        <v>2250000</v>
      </c>
      <c r="E57" s="9" t="s">
        <v>112</v>
      </c>
      <c r="F57" s="28">
        <v>2.5000000000000001E-4</v>
      </c>
      <c r="G57" s="27">
        <v>562.5</v>
      </c>
      <c r="H57" s="9" t="s">
        <v>112</v>
      </c>
      <c r="I57" s="24">
        <v>2.0146498243151751</v>
      </c>
    </row>
    <row r="58" spans="1:12" x14ac:dyDescent="0.2">
      <c r="A58" s="10">
        <v>1</v>
      </c>
      <c r="B58" s="11" t="s">
        <v>156</v>
      </c>
      <c r="C58" s="75" t="s">
        <v>112</v>
      </c>
      <c r="D58" s="27">
        <v>25000</v>
      </c>
      <c r="E58" s="9" t="s">
        <v>112</v>
      </c>
      <c r="F58" s="28">
        <v>0.05</v>
      </c>
      <c r="G58" s="27">
        <v>1250</v>
      </c>
      <c r="H58" s="9" t="s">
        <v>112</v>
      </c>
      <c r="I58" s="24">
        <v>4.4769996095892779</v>
      </c>
    </row>
    <row r="59" spans="1:12" x14ac:dyDescent="0.2">
      <c r="A59" s="10">
        <v>1</v>
      </c>
      <c r="B59" s="11" t="s">
        <v>157</v>
      </c>
      <c r="C59" s="75" t="s">
        <v>112</v>
      </c>
      <c r="D59" s="29">
        <v>1092.5</v>
      </c>
      <c r="E59" s="9" t="s">
        <v>112</v>
      </c>
      <c r="F59" s="28">
        <v>4.6262068965517233</v>
      </c>
      <c r="G59" s="7">
        <v>5054.131034482758</v>
      </c>
      <c r="H59" s="9" t="s">
        <v>112</v>
      </c>
      <c r="I59" s="24">
        <v>18.101874134553888</v>
      </c>
    </row>
    <row r="60" spans="1:12" hidden="1" x14ac:dyDescent="0.2">
      <c r="A60" s="10">
        <v>0</v>
      </c>
      <c r="B60" s="11">
        <v>0</v>
      </c>
      <c r="C60" s="75" t="s">
        <v>112</v>
      </c>
      <c r="D60" s="29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2" hidden="1" x14ac:dyDescent="0.2">
      <c r="A61" s="10">
        <v>0</v>
      </c>
      <c r="B61" s="11">
        <v>0</v>
      </c>
      <c r="C61" s="75" t="s">
        <v>112</v>
      </c>
      <c r="D61" s="29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2" hidden="1" x14ac:dyDescent="0.2">
      <c r="A62" s="10">
        <v>0</v>
      </c>
      <c r="B62" s="11">
        <v>0</v>
      </c>
      <c r="C62" s="75" t="s">
        <v>112</v>
      </c>
      <c r="D62" s="29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2" hidden="1" x14ac:dyDescent="0.2">
      <c r="A63" s="10">
        <v>0</v>
      </c>
      <c r="B63" s="11">
        <v>0</v>
      </c>
      <c r="C63" s="75" t="s">
        <v>112</v>
      </c>
      <c r="D63" s="29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2" hidden="1" x14ac:dyDescent="0.2">
      <c r="A64" s="10">
        <v>0</v>
      </c>
      <c r="B64" s="11">
        <v>0</v>
      </c>
      <c r="C64" s="75" t="s">
        <v>112</v>
      </c>
      <c r="D64" s="29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2" hidden="1" x14ac:dyDescent="0.2">
      <c r="A65" s="10">
        <v>0</v>
      </c>
      <c r="B65" s="11">
        <v>0</v>
      </c>
      <c r="C65" s="75" t="s">
        <v>112</v>
      </c>
      <c r="D65" s="29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2" hidden="1" x14ac:dyDescent="0.2">
      <c r="A66" s="10">
        <v>0</v>
      </c>
      <c r="B66" s="11">
        <v>0</v>
      </c>
      <c r="C66" s="75" t="s">
        <v>112</v>
      </c>
      <c r="D66" s="29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2" hidden="1" x14ac:dyDescent="0.2">
      <c r="A67" s="10">
        <v>0</v>
      </c>
      <c r="B67" s="11">
        <v>0</v>
      </c>
      <c r="C67" s="75" t="s">
        <v>112</v>
      </c>
      <c r="D67" s="29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2" hidden="1" x14ac:dyDescent="0.2">
      <c r="A68" s="10">
        <v>0</v>
      </c>
      <c r="B68" s="11">
        <v>0</v>
      </c>
      <c r="C68" s="75" t="s">
        <v>112</v>
      </c>
      <c r="D68" s="29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2" hidden="1" x14ac:dyDescent="0.2">
      <c r="A69" s="10">
        <v>0</v>
      </c>
      <c r="B69" s="11">
        <v>0</v>
      </c>
      <c r="C69" s="75" t="s">
        <v>112</v>
      </c>
      <c r="D69" s="29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2" hidden="1" x14ac:dyDescent="0.2">
      <c r="A70" s="10">
        <v>0</v>
      </c>
      <c r="B70" s="11">
        <v>0</v>
      </c>
      <c r="C70" s="75" t="s">
        <v>112</v>
      </c>
      <c r="D70" s="29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2" hidden="1" x14ac:dyDescent="0.2">
      <c r="A71" s="10">
        <v>0</v>
      </c>
      <c r="B71" s="11">
        <v>0</v>
      </c>
      <c r="C71" s="75" t="s">
        <v>112</v>
      </c>
      <c r="D71" s="29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2" hidden="1" x14ac:dyDescent="0.2">
      <c r="A72" s="10">
        <v>0</v>
      </c>
      <c r="B72" s="11">
        <v>0</v>
      </c>
      <c r="C72" s="75" t="s">
        <v>112</v>
      </c>
      <c r="D72" s="29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2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77" t="s">
        <v>112</v>
      </c>
      <c r="F73" s="71" t="s">
        <v>112</v>
      </c>
      <c r="G73" s="30">
        <v>2924.48</v>
      </c>
      <c r="H73" s="24" t="s">
        <v>112</v>
      </c>
      <c r="I73" s="24">
        <v>10.474316654601321</v>
      </c>
    </row>
    <row r="74" spans="1:12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 t="s">
        <v>112</v>
      </c>
      <c r="F74" s="71" t="s">
        <v>112</v>
      </c>
      <c r="G74" s="27">
        <v>2.8628211640000001</v>
      </c>
      <c r="H74" s="27" t="s">
        <v>112</v>
      </c>
      <c r="I74" s="27">
        <v>1.0253479386841537E-2</v>
      </c>
    </row>
    <row r="75" spans="1:12" x14ac:dyDescent="0.2">
      <c r="A75" s="10">
        <v>1</v>
      </c>
      <c r="B75" s="94" t="s">
        <v>160</v>
      </c>
      <c r="C75" s="95" t="s">
        <v>112</v>
      </c>
      <c r="D75" s="27" t="s">
        <v>112</v>
      </c>
      <c r="E75" s="91" t="s">
        <v>112</v>
      </c>
      <c r="F75" s="93" t="s">
        <v>112</v>
      </c>
      <c r="G75" s="91" t="s">
        <v>112</v>
      </c>
      <c r="H75" s="91">
        <v>119.88363333333332</v>
      </c>
      <c r="I75" s="27" t="s">
        <v>112</v>
      </c>
      <c r="L75" s="63">
        <f>SUM(G76:G80)</f>
        <v>119.88363333333332</v>
      </c>
    </row>
    <row r="76" spans="1:12" x14ac:dyDescent="0.2">
      <c r="A76" s="10">
        <v>1</v>
      </c>
      <c r="B76" s="26" t="s">
        <v>215</v>
      </c>
      <c r="C76" s="24" t="s">
        <v>112</v>
      </c>
      <c r="D76" s="27">
        <v>0.7</v>
      </c>
      <c r="E76" s="27" t="s">
        <v>112</v>
      </c>
      <c r="F76" s="71" t="s">
        <v>112</v>
      </c>
      <c r="G76" s="27">
        <v>119.88363333333332</v>
      </c>
      <c r="H76" s="27" t="s">
        <v>112</v>
      </c>
      <c r="I76" s="27">
        <v>0.42937518370358191</v>
      </c>
    </row>
    <row r="77" spans="1:12" hidden="1" x14ac:dyDescent="0.2">
      <c r="A77" s="10">
        <v>0</v>
      </c>
      <c r="B77" s="26" t="s">
        <v>196</v>
      </c>
      <c r="C77" s="24" t="s">
        <v>112</v>
      </c>
      <c r="D77" s="27" t="s">
        <v>112</v>
      </c>
      <c r="E77" s="27" t="s">
        <v>112</v>
      </c>
      <c r="F77" s="71" t="s">
        <v>112</v>
      </c>
      <c r="G77" s="27" t="s">
        <v>112</v>
      </c>
      <c r="H77" s="27" t="s">
        <v>112</v>
      </c>
      <c r="I77" s="27" t="s">
        <v>112</v>
      </c>
    </row>
    <row r="78" spans="1:12" hidden="1" x14ac:dyDescent="0.2">
      <c r="A78" s="10">
        <v>0</v>
      </c>
      <c r="B78" s="26">
        <v>0</v>
      </c>
      <c r="C78" s="24" t="s">
        <v>112</v>
      </c>
      <c r="D78" s="29" t="s">
        <v>112</v>
      </c>
      <c r="E78" s="27" t="s">
        <v>112</v>
      </c>
      <c r="F78" s="71" t="s">
        <v>112</v>
      </c>
      <c r="G78" s="27" t="s">
        <v>112</v>
      </c>
      <c r="H78" s="27" t="s">
        <v>112</v>
      </c>
      <c r="I78" s="27" t="s">
        <v>112</v>
      </c>
    </row>
    <row r="79" spans="1:12" hidden="1" x14ac:dyDescent="0.2">
      <c r="A79" s="10">
        <v>0</v>
      </c>
      <c r="B79" s="26">
        <v>0</v>
      </c>
      <c r="C79" s="24" t="s">
        <v>112</v>
      </c>
      <c r="D79" s="29" t="s">
        <v>112</v>
      </c>
      <c r="E79" s="27" t="s">
        <v>112</v>
      </c>
      <c r="F79" s="71" t="s">
        <v>112</v>
      </c>
      <c r="G79" s="27" t="s">
        <v>112</v>
      </c>
      <c r="H79" s="27" t="s">
        <v>112</v>
      </c>
      <c r="I79" s="27" t="s">
        <v>112</v>
      </c>
    </row>
    <row r="80" spans="1:12" hidden="1" x14ac:dyDescent="0.2">
      <c r="A80" s="10">
        <v>0</v>
      </c>
      <c r="B80" s="26">
        <v>0</v>
      </c>
      <c r="C80" s="24" t="s">
        <v>112</v>
      </c>
      <c r="D80" s="29" t="s">
        <v>112</v>
      </c>
      <c r="E80" s="27" t="s">
        <v>112</v>
      </c>
      <c r="F80" s="71" t="s">
        <v>112</v>
      </c>
      <c r="G80" s="27" t="s">
        <v>112</v>
      </c>
      <c r="H80" s="27" t="s">
        <v>112</v>
      </c>
      <c r="I80" s="27" t="s">
        <v>112</v>
      </c>
    </row>
    <row r="81" spans="1:12" hidden="1" x14ac:dyDescent="0.2">
      <c r="A81" s="10">
        <v>0</v>
      </c>
      <c r="B81" s="11">
        <v>0</v>
      </c>
      <c r="C81" s="9" t="s">
        <v>112</v>
      </c>
      <c r="D81" s="29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2" x14ac:dyDescent="0.2">
      <c r="A82" s="10">
        <v>1</v>
      </c>
      <c r="B82" s="94" t="s">
        <v>162</v>
      </c>
      <c r="C82" s="95" t="s">
        <v>112</v>
      </c>
      <c r="D82" s="27" t="s">
        <v>112</v>
      </c>
      <c r="E82" s="91" t="s">
        <v>112</v>
      </c>
      <c r="F82" s="93" t="s">
        <v>112</v>
      </c>
      <c r="G82" s="91" t="s">
        <v>112</v>
      </c>
      <c r="H82" s="91">
        <v>5219.1396263939405</v>
      </c>
      <c r="I82" s="27" t="s">
        <v>112</v>
      </c>
      <c r="L82" s="63">
        <f>SUM(G83:G84)</f>
        <v>5219.1396263939405</v>
      </c>
    </row>
    <row r="83" spans="1:12" x14ac:dyDescent="0.2">
      <c r="A83" s="10">
        <v>1</v>
      </c>
      <c r="B83" s="31" t="s">
        <v>163</v>
      </c>
      <c r="C83" s="24" t="s">
        <v>112</v>
      </c>
      <c r="D83" s="27">
        <v>134.36439552411727</v>
      </c>
      <c r="E83" s="27" t="s">
        <v>112</v>
      </c>
      <c r="F83" s="71">
        <v>21.089682490649498</v>
      </c>
      <c r="G83" s="27">
        <v>2833.7024396516799</v>
      </c>
      <c r="H83" s="27" t="s">
        <v>112</v>
      </c>
      <c r="I83" s="27">
        <v>10.149187772810205</v>
      </c>
    </row>
    <row r="84" spans="1:12" x14ac:dyDescent="0.2">
      <c r="A84" s="10">
        <v>1</v>
      </c>
      <c r="B84" s="31" t="s">
        <v>164</v>
      </c>
      <c r="C84" s="24" t="s">
        <v>112</v>
      </c>
      <c r="D84" s="27">
        <v>396.47912892896341</v>
      </c>
      <c r="E84" s="27" t="s">
        <v>112</v>
      </c>
      <c r="F84" s="71">
        <v>6.0165517241379316</v>
      </c>
      <c r="G84" s="27">
        <v>2385.4371867422601</v>
      </c>
      <c r="H84" s="27" t="s">
        <v>112</v>
      </c>
      <c r="I84" s="27">
        <v>8.5436810829958745</v>
      </c>
    </row>
    <row r="85" spans="1:12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 t="s">
        <v>112</v>
      </c>
      <c r="F85" s="93" t="s">
        <v>112</v>
      </c>
      <c r="G85" s="91" t="s">
        <v>112</v>
      </c>
      <c r="H85" s="91">
        <v>2050.6159520053884</v>
      </c>
      <c r="I85" s="27" t="s">
        <v>112</v>
      </c>
      <c r="L85" s="63">
        <f>SUM(G87:G91)</f>
        <v>2050.6159520053884</v>
      </c>
    </row>
    <row r="86" spans="1:12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2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 t="s">
        <v>112</v>
      </c>
      <c r="F87" s="71" t="s">
        <v>112</v>
      </c>
      <c r="G87" s="27">
        <v>788.30346499210088</v>
      </c>
      <c r="H87" s="27" t="s">
        <v>112</v>
      </c>
      <c r="I87" s="27">
        <v>2.8233874440060083</v>
      </c>
    </row>
    <row r="88" spans="1:12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 t="s">
        <v>112</v>
      </c>
      <c r="F88" s="71" t="s">
        <v>112</v>
      </c>
      <c r="G88" s="27">
        <v>884.5431746582027</v>
      </c>
      <c r="H88" s="27" t="s">
        <v>112</v>
      </c>
      <c r="I88" s="27">
        <v>3.1680795580877072</v>
      </c>
    </row>
    <row r="89" spans="1:12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 t="s">
        <v>112</v>
      </c>
      <c r="F89" s="71" t="s">
        <v>112</v>
      </c>
      <c r="G89" s="27">
        <v>377.76931235508494</v>
      </c>
      <c r="H89" s="27" t="s">
        <v>112</v>
      </c>
      <c r="I89" s="27">
        <v>1.35301845114282</v>
      </c>
    </row>
    <row r="90" spans="1:12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2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2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 t="s">
        <v>112</v>
      </c>
      <c r="F92" s="71" t="s">
        <v>112</v>
      </c>
      <c r="G92" s="27">
        <v>487.67969538317703</v>
      </c>
      <c r="H92" s="27" t="s">
        <v>112</v>
      </c>
      <c r="I92" s="27">
        <v>1.7466734446680812</v>
      </c>
      <c r="L92" s="63">
        <f>+G92</f>
        <v>487.67969538317703</v>
      </c>
    </row>
    <row r="93" spans="1:12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2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 t="s">
        <v>112</v>
      </c>
      <c r="F94" s="155" t="s">
        <v>112</v>
      </c>
      <c r="G94" s="39">
        <v>27920.484900705087</v>
      </c>
      <c r="H94" s="38" t="s">
        <v>112</v>
      </c>
      <c r="I94" s="38">
        <v>100.00000000000003</v>
      </c>
      <c r="L94" s="63">
        <f>SUM(L31:L92)</f>
        <v>27920.484900705087</v>
      </c>
    </row>
    <row r="95" spans="1:12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2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 t="s">
        <v>112</v>
      </c>
      <c r="F99" s="156" t="s">
        <v>112</v>
      </c>
      <c r="G99" s="41">
        <v>27920.484900705087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 t="s">
        <v>112</v>
      </c>
      <c r="F100" s="170">
        <v>1.1168193960282036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 t="s">
        <v>112</v>
      </c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x14ac:dyDescent="0.2">
      <c r="A104" s="10">
        <v>1</v>
      </c>
      <c r="B104" s="43" t="s">
        <v>173</v>
      </c>
      <c r="C104" s="24" t="s">
        <v>112</v>
      </c>
      <c r="D104" s="24" t="s">
        <v>112</v>
      </c>
      <c r="E104" s="26" t="s">
        <v>112</v>
      </c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2833.7024396516799</v>
      </c>
      <c r="E105" s="273" t="s">
        <v>112</v>
      </c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x14ac:dyDescent="0.2">
      <c r="A106" s="10">
        <v>1</v>
      </c>
      <c r="B106" s="26" t="s">
        <v>175</v>
      </c>
      <c r="C106" s="24" t="s">
        <v>112</v>
      </c>
      <c r="D106" s="26" t="s">
        <v>112</v>
      </c>
      <c r="E106" s="26" t="s">
        <v>112</v>
      </c>
      <c r="F106" s="26">
        <v>332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 t="s">
        <v>112</v>
      </c>
      <c r="F112" s="157" t="s">
        <v>112</v>
      </c>
      <c r="G112" s="36">
        <v>26563.450824021384</v>
      </c>
      <c r="H112" s="35" t="s">
        <v>112</v>
      </c>
      <c r="I112" s="34" t="s">
        <v>112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 t="s">
        <v>112</v>
      </c>
      <c r="F113" s="158">
        <v>1.0625380329608554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4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1.28515625" style="10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10.140625" style="10" customWidth="1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 t="s">
        <v>112</v>
      </c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 t="s">
        <v>112</v>
      </c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 t="s">
        <v>112</v>
      </c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 t="s">
        <v>112</v>
      </c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260</v>
      </c>
      <c r="C7" s="24" t="s">
        <v>112</v>
      </c>
      <c r="D7" s="61" t="s">
        <v>112</v>
      </c>
      <c r="E7" s="62" t="s">
        <v>112</v>
      </c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 t="s">
        <v>112</v>
      </c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 t="s">
        <v>112</v>
      </c>
      <c r="F9" s="102" t="s">
        <v>112</v>
      </c>
      <c r="G9" s="144">
        <v>50000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 t="s">
        <v>112</v>
      </c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 t="s">
        <v>112</v>
      </c>
      <c r="F11" s="62" t="s">
        <v>112</v>
      </c>
      <c r="G11" s="179">
        <v>55555.555555555555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 t="s">
        <v>112</v>
      </c>
      <c r="F12" s="62" t="s">
        <v>112</v>
      </c>
      <c r="G12" s="179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179" t="s">
        <v>112</v>
      </c>
      <c r="H13" s="62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 t="s">
        <v>112</v>
      </c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 t="s">
        <v>112</v>
      </c>
      <c r="F15" s="62" t="s">
        <v>112</v>
      </c>
      <c r="G15" s="249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 t="s">
        <v>112</v>
      </c>
      <c r="F16" s="62" t="s">
        <v>112</v>
      </c>
      <c r="G16" s="179">
        <v>1</v>
      </c>
      <c r="H16" s="73" t="s">
        <v>120</v>
      </c>
      <c r="I16" s="61" t="s">
        <v>112</v>
      </c>
    </row>
    <row r="17" spans="1:14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 t="s">
        <v>112</v>
      </c>
      <c r="F17" s="62" t="s">
        <v>112</v>
      </c>
      <c r="G17" s="179" t="s">
        <v>112</v>
      </c>
      <c r="H17" s="73" t="s">
        <v>112</v>
      </c>
      <c r="I17" s="61" t="s">
        <v>112</v>
      </c>
    </row>
    <row r="18" spans="1:14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179">
        <v>7.6959999999999997</v>
      </c>
      <c r="H18" s="73" t="s">
        <v>2</v>
      </c>
      <c r="I18" s="25" t="s">
        <v>112</v>
      </c>
    </row>
    <row r="19" spans="1:14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4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4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27000</v>
      </c>
      <c r="H21" s="24" t="s">
        <v>124</v>
      </c>
      <c r="I21" s="24" t="s">
        <v>112</v>
      </c>
    </row>
    <row r="22" spans="1:14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4" hidden="1" x14ac:dyDescent="0.2">
      <c r="A23" s="10">
        <v>0</v>
      </c>
      <c r="B23" s="24" t="s">
        <v>254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107</v>
      </c>
      <c r="H23" s="24" t="s">
        <v>112</v>
      </c>
      <c r="I23" s="24" t="s">
        <v>112</v>
      </c>
    </row>
    <row r="24" spans="1:14" ht="13.5" x14ac:dyDescent="0.2">
      <c r="A24" s="10">
        <v>1</v>
      </c>
      <c r="B24" s="24" t="s">
        <v>255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32" t="s">
        <v>107</v>
      </c>
      <c r="H24" s="24"/>
      <c r="I24" s="24"/>
    </row>
    <row r="25" spans="1:14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4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4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4" x14ac:dyDescent="0.2">
      <c r="A28" s="10">
        <v>1</v>
      </c>
      <c r="B28" s="24"/>
      <c r="C28" s="27" t="s">
        <v>112</v>
      </c>
      <c r="D28" s="61" t="s">
        <v>112</v>
      </c>
      <c r="E28" s="62" t="s">
        <v>112</v>
      </c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 t="s">
        <v>112</v>
      </c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4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 t="s">
        <v>112</v>
      </c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4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 t="s">
        <v>112</v>
      </c>
      <c r="F31" s="91" t="s">
        <v>112</v>
      </c>
      <c r="G31" s="91" t="s">
        <v>112</v>
      </c>
      <c r="H31" s="91">
        <v>175.94597380558997</v>
      </c>
      <c r="I31" s="27" t="s">
        <v>112</v>
      </c>
      <c r="L31" s="63">
        <f>+H31</f>
        <v>175.94597380558997</v>
      </c>
      <c r="N31" s="219">
        <v>83.376867934535284</v>
      </c>
    </row>
    <row r="32" spans="1:14" hidden="1" x14ac:dyDescent="0.2">
      <c r="A32" s="10">
        <v>0</v>
      </c>
      <c r="B32" s="11" t="s">
        <v>256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26" t="s">
        <v>134</v>
      </c>
      <c r="C33" s="27" t="s">
        <v>112</v>
      </c>
      <c r="D33" s="27">
        <v>20000</v>
      </c>
      <c r="E33" s="27" t="s">
        <v>112</v>
      </c>
      <c r="F33" s="71">
        <v>8.7972986902794988E-3</v>
      </c>
      <c r="G33" s="27">
        <v>175.94597380558997</v>
      </c>
      <c r="H33" s="27" t="s">
        <v>112</v>
      </c>
      <c r="I33" s="27">
        <v>0.31077257264775665</v>
      </c>
    </row>
    <row r="34" spans="1:14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 t="s">
        <v>112</v>
      </c>
      <c r="F34" s="93" t="s">
        <v>112</v>
      </c>
      <c r="G34" s="91" t="s">
        <v>112</v>
      </c>
      <c r="H34" s="91">
        <v>8612.1971898434749</v>
      </c>
      <c r="I34" s="27" t="s">
        <v>112</v>
      </c>
      <c r="L34" s="10">
        <f>SUBTOTAL(9,G35:G57)</f>
        <v>8612.1971898434786</v>
      </c>
      <c r="M34" s="219"/>
      <c r="N34" s="219">
        <v>93.44108081605971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27000</v>
      </c>
      <c r="E35" s="27" t="s">
        <v>112</v>
      </c>
      <c r="F35" s="71">
        <v>0.14130000000000001</v>
      </c>
      <c r="G35" s="27">
        <v>3815.1000000000004</v>
      </c>
      <c r="H35" s="27" t="s">
        <v>112</v>
      </c>
      <c r="I35" s="27">
        <v>6.7385937641204947</v>
      </c>
      <c r="M35" s="219">
        <v>95.087483176312247</v>
      </c>
    </row>
    <row r="36" spans="1:14" x14ac:dyDescent="0.2">
      <c r="A36" s="10">
        <v>1</v>
      </c>
      <c r="B36" s="26" t="s">
        <v>136</v>
      </c>
      <c r="C36" s="27" t="s">
        <v>112</v>
      </c>
      <c r="D36" s="27">
        <v>27000</v>
      </c>
      <c r="E36" s="27" t="s">
        <v>112</v>
      </c>
      <c r="F36" s="71">
        <v>6.1799999999999994E-2</v>
      </c>
      <c r="G36" s="27">
        <v>1668.6</v>
      </c>
      <c r="H36" s="27" t="s">
        <v>112</v>
      </c>
      <c r="I36" s="27">
        <v>2.9472405847321053</v>
      </c>
      <c r="M36" s="219">
        <v>94.351145038167942</v>
      </c>
    </row>
    <row r="37" spans="1:14" x14ac:dyDescent="0.2">
      <c r="A37" s="10">
        <v>1</v>
      </c>
      <c r="B37" s="26" t="s">
        <v>138</v>
      </c>
      <c r="C37" s="27" t="s">
        <v>112</v>
      </c>
      <c r="D37" s="27">
        <v>12</v>
      </c>
      <c r="E37" s="27" t="s">
        <v>112</v>
      </c>
      <c r="F37" s="71">
        <v>4.76</v>
      </c>
      <c r="G37" s="27">
        <v>57.12</v>
      </c>
      <c r="H37" s="27" t="s">
        <v>112</v>
      </c>
      <c r="I37" s="27">
        <v>0.10089079599658267</v>
      </c>
    </row>
    <row r="38" spans="1:14" x14ac:dyDescent="0.2">
      <c r="A38" s="10">
        <v>1</v>
      </c>
      <c r="B38" s="11" t="s">
        <v>257</v>
      </c>
      <c r="C38" s="75" t="s">
        <v>112</v>
      </c>
      <c r="D38" s="27">
        <v>6</v>
      </c>
      <c r="E38" s="9" t="s">
        <v>112</v>
      </c>
      <c r="F38" s="28">
        <v>6.89</v>
      </c>
      <c r="G38" s="27">
        <v>41.339999999999996</v>
      </c>
      <c r="H38" s="24" t="s">
        <v>112</v>
      </c>
      <c r="I38" s="24">
        <v>7.3018653825257837E-2</v>
      </c>
    </row>
    <row r="39" spans="1:14" x14ac:dyDescent="0.2">
      <c r="A39" s="10">
        <v>1</v>
      </c>
      <c r="B39" s="11" t="s">
        <v>141</v>
      </c>
      <c r="C39" s="75" t="s">
        <v>112</v>
      </c>
      <c r="D39" s="27">
        <v>806.31735414344098</v>
      </c>
      <c r="E39" s="9" t="s">
        <v>112</v>
      </c>
      <c r="F39" s="28">
        <v>0.3085043642610264</v>
      </c>
      <c r="G39" s="27">
        <v>248.75242273265513</v>
      </c>
      <c r="H39" s="24" t="s">
        <v>112</v>
      </c>
      <c r="I39" s="24">
        <v>0.43937027198137268</v>
      </c>
    </row>
    <row r="40" spans="1:14" hidden="1" x14ac:dyDescent="0.2">
      <c r="A40" s="10">
        <v>0</v>
      </c>
      <c r="B40" s="11" t="s">
        <v>53</v>
      </c>
      <c r="C40" s="75" t="s">
        <v>112</v>
      </c>
      <c r="D40" s="82">
        <v>193.99999999999997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12</v>
      </c>
      <c r="C41" s="27" t="s">
        <v>112</v>
      </c>
      <c r="D41" s="27">
        <v>21.111111111111114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hidden="1" x14ac:dyDescent="0.2">
      <c r="A42" s="10">
        <v>0</v>
      </c>
      <c r="B42" s="26" t="s">
        <v>54</v>
      </c>
      <c r="C42" s="27" t="s">
        <v>112</v>
      </c>
      <c r="D42" s="27">
        <v>129.99999999999997</v>
      </c>
      <c r="E42" s="27" t="s">
        <v>112</v>
      </c>
      <c r="F42" s="71" t="s">
        <v>112</v>
      </c>
      <c r="G42" s="27" t="s">
        <v>112</v>
      </c>
      <c r="H42" s="27" t="s">
        <v>112</v>
      </c>
      <c r="I42" s="27" t="s">
        <v>112</v>
      </c>
    </row>
    <row r="43" spans="1:14" x14ac:dyDescent="0.2">
      <c r="A43" s="10">
        <v>1</v>
      </c>
      <c r="B43" s="26" t="s">
        <v>142</v>
      </c>
      <c r="C43" s="27" t="s">
        <v>112</v>
      </c>
      <c r="D43" s="27" t="s">
        <v>112</v>
      </c>
      <c r="E43" s="27" t="s">
        <v>112</v>
      </c>
      <c r="F43" s="71" t="s">
        <v>112</v>
      </c>
      <c r="G43" s="27">
        <v>1072.9854071889422</v>
      </c>
      <c r="H43" s="27" t="s">
        <v>112</v>
      </c>
      <c r="I43" s="27">
        <v>1.8952092406164176</v>
      </c>
    </row>
    <row r="44" spans="1:14" hidden="1" x14ac:dyDescent="0.2">
      <c r="A44" s="10">
        <v>0</v>
      </c>
      <c r="B44" s="26" t="s">
        <v>210</v>
      </c>
      <c r="C44" s="27" t="s">
        <v>112</v>
      </c>
      <c r="D44" s="27">
        <v>0.4</v>
      </c>
      <c r="E44" s="27" t="s">
        <v>112</v>
      </c>
      <c r="F44" s="71">
        <v>202.9392</v>
      </c>
      <c r="G44" s="27">
        <v>81.17568</v>
      </c>
      <c r="H44" s="27" t="s">
        <v>112</v>
      </c>
      <c r="I44" s="27">
        <v>0.14338023408200065</v>
      </c>
    </row>
    <row r="45" spans="1:14" hidden="1" x14ac:dyDescent="0.2">
      <c r="A45" s="10">
        <v>0</v>
      </c>
      <c r="B45" s="26" t="s">
        <v>146</v>
      </c>
      <c r="C45" s="27" t="s">
        <v>112</v>
      </c>
      <c r="D45" s="27">
        <v>4</v>
      </c>
      <c r="E45" s="27" t="s">
        <v>112</v>
      </c>
      <c r="F45" s="71">
        <v>26.785200000000003</v>
      </c>
      <c r="G45" s="27">
        <v>107.14080000000001</v>
      </c>
      <c r="H45" s="27" t="s">
        <v>112</v>
      </c>
      <c r="I45" s="27">
        <v>0.18924230734787584</v>
      </c>
    </row>
    <row r="46" spans="1:14" hidden="1" x14ac:dyDescent="0.2">
      <c r="A46" s="10">
        <v>0</v>
      </c>
      <c r="B46" s="26" t="s">
        <v>258</v>
      </c>
      <c r="C46" s="27" t="s">
        <v>112</v>
      </c>
      <c r="D46" s="27">
        <v>5</v>
      </c>
      <c r="E46" s="27" t="s">
        <v>112</v>
      </c>
      <c r="F46" s="71">
        <v>39.270000000000003</v>
      </c>
      <c r="G46" s="27">
        <v>196.35000000000002</v>
      </c>
      <c r="H46" s="27" t="s">
        <v>112</v>
      </c>
      <c r="I46" s="27">
        <v>0.34681211123825301</v>
      </c>
    </row>
    <row r="47" spans="1:14" hidden="1" x14ac:dyDescent="0.2">
      <c r="A47" s="10">
        <v>0</v>
      </c>
      <c r="B47" s="26" t="s">
        <v>221</v>
      </c>
      <c r="C47" s="27" t="s">
        <v>112</v>
      </c>
      <c r="D47" s="27">
        <v>1.7999999999999998</v>
      </c>
      <c r="E47" s="27" t="s">
        <v>112</v>
      </c>
      <c r="F47" s="71" t="s">
        <v>112</v>
      </c>
      <c r="G47" s="27" t="s">
        <v>112</v>
      </c>
      <c r="H47" s="27" t="s">
        <v>112</v>
      </c>
      <c r="I47" s="27" t="s">
        <v>112</v>
      </c>
    </row>
    <row r="48" spans="1:14" hidden="1" x14ac:dyDescent="0.2">
      <c r="A48" s="10">
        <v>0</v>
      </c>
      <c r="B48" s="26" t="s">
        <v>244</v>
      </c>
      <c r="C48" s="27" t="s">
        <v>112</v>
      </c>
      <c r="D48" s="27">
        <v>3</v>
      </c>
      <c r="E48" s="27" t="s">
        <v>112</v>
      </c>
      <c r="F48" s="71">
        <v>120.09480000000001</v>
      </c>
      <c r="G48" s="27">
        <v>360.28440000000001</v>
      </c>
      <c r="H48" s="27" t="s">
        <v>112</v>
      </c>
      <c r="I48" s="27">
        <v>0.63636869574844535</v>
      </c>
    </row>
    <row r="49" spans="1:14" hidden="1" x14ac:dyDescent="0.2">
      <c r="A49" s="10">
        <v>0</v>
      </c>
      <c r="B49" s="26" t="s">
        <v>188</v>
      </c>
      <c r="C49" s="27" t="s">
        <v>112</v>
      </c>
      <c r="D49" s="27">
        <v>0.4</v>
      </c>
      <c r="E49" s="27" t="s">
        <v>112</v>
      </c>
      <c r="F49" s="71">
        <v>225.828</v>
      </c>
      <c r="G49" s="27">
        <v>90.33120000000001</v>
      </c>
      <c r="H49" s="27" t="s">
        <v>112</v>
      </c>
      <c r="I49" s="27">
        <v>0.15955158738316719</v>
      </c>
    </row>
    <row r="50" spans="1:14" hidden="1" x14ac:dyDescent="0.2">
      <c r="A50" s="10">
        <v>0</v>
      </c>
      <c r="B50" s="26" t="s">
        <v>261</v>
      </c>
      <c r="C50" s="27" t="s">
        <v>112</v>
      </c>
      <c r="D50" s="27">
        <v>0.4</v>
      </c>
      <c r="E50" s="27" t="s">
        <v>112</v>
      </c>
      <c r="F50" s="71">
        <v>110.41500000000001</v>
      </c>
      <c r="G50" s="27">
        <v>44.166000000000004</v>
      </c>
      <c r="H50" s="27" t="s">
        <v>112</v>
      </c>
      <c r="I50" s="27">
        <v>7.8010204761643415E-2</v>
      </c>
    </row>
    <row r="51" spans="1:14" hidden="1" x14ac:dyDescent="0.2">
      <c r="A51" s="10">
        <v>0</v>
      </c>
      <c r="B51" s="26" t="s">
        <v>203</v>
      </c>
      <c r="C51" s="27" t="s">
        <v>112</v>
      </c>
      <c r="D51" s="27">
        <v>18</v>
      </c>
      <c r="E51" s="27" t="s">
        <v>112</v>
      </c>
      <c r="F51" s="71">
        <v>10.752073732718895</v>
      </c>
      <c r="G51" s="27">
        <v>193.53732718894011</v>
      </c>
      <c r="H51" s="27" t="s">
        <v>112</v>
      </c>
      <c r="I51" s="27">
        <v>0.34184410005502858</v>
      </c>
    </row>
    <row r="52" spans="1:14" x14ac:dyDescent="0.2">
      <c r="A52" s="10">
        <v>1</v>
      </c>
      <c r="B52" s="26" t="s">
        <v>259</v>
      </c>
      <c r="C52" s="27" t="s">
        <v>112</v>
      </c>
      <c r="D52" s="27">
        <v>5000</v>
      </c>
      <c r="E52" s="27" t="s">
        <v>112</v>
      </c>
      <c r="F52" s="71">
        <v>5.110424999999999E-2</v>
      </c>
      <c r="G52" s="27">
        <v>255.52124999999995</v>
      </c>
      <c r="H52" s="27" t="s">
        <v>112</v>
      </c>
      <c r="I52" s="27">
        <v>0.4513260207727906</v>
      </c>
    </row>
    <row r="53" spans="1:14" x14ac:dyDescent="0.2">
      <c r="A53" s="10">
        <v>1</v>
      </c>
      <c r="B53" s="26" t="s">
        <v>262</v>
      </c>
      <c r="C53" s="27" t="s">
        <v>112</v>
      </c>
      <c r="D53" s="27">
        <v>150</v>
      </c>
      <c r="E53" s="27" t="s">
        <v>112</v>
      </c>
      <c r="F53" s="71">
        <v>1.623855</v>
      </c>
      <c r="G53" s="27">
        <v>243.57825</v>
      </c>
      <c r="H53" s="27" t="s">
        <v>112</v>
      </c>
      <c r="I53" s="27">
        <v>0.43023115423590008</v>
      </c>
    </row>
    <row r="54" spans="1:14" x14ac:dyDescent="0.2">
      <c r="A54" s="10">
        <v>1</v>
      </c>
      <c r="B54" s="26" t="s">
        <v>246</v>
      </c>
      <c r="C54" s="27" t="s">
        <v>112</v>
      </c>
      <c r="D54" s="27">
        <v>320</v>
      </c>
      <c r="E54" s="27" t="s">
        <v>112</v>
      </c>
      <c r="F54" s="71">
        <v>0.38600000000000001</v>
      </c>
      <c r="G54" s="27">
        <v>123.52000000000001</v>
      </c>
      <c r="H54" s="27" t="s">
        <v>112</v>
      </c>
      <c r="I54" s="27">
        <v>0.21817281375171382</v>
      </c>
    </row>
    <row r="55" spans="1:14" x14ac:dyDescent="0.2">
      <c r="A55" s="10">
        <v>1</v>
      </c>
      <c r="B55" s="11" t="s">
        <v>247</v>
      </c>
      <c r="C55" s="75" t="s">
        <v>112</v>
      </c>
      <c r="D55" s="27">
        <v>5000</v>
      </c>
      <c r="E55" s="9" t="s">
        <v>112</v>
      </c>
      <c r="F55" s="28">
        <v>7.7980000000000008E-2</v>
      </c>
      <c r="G55" s="27">
        <v>389.90000000000003</v>
      </c>
      <c r="H55" s="9" t="s">
        <v>112</v>
      </c>
      <c r="I55" s="24">
        <v>0.68867859522177155</v>
      </c>
      <c r="M55" s="219">
        <v>48.737500000000004</v>
      </c>
    </row>
    <row r="56" spans="1:14" x14ac:dyDescent="0.2">
      <c r="A56" s="10">
        <v>1</v>
      </c>
      <c r="B56" s="11" t="s">
        <v>195</v>
      </c>
      <c r="C56" s="75" t="s">
        <v>112</v>
      </c>
      <c r="D56" s="27">
        <v>7143</v>
      </c>
      <c r="E56" s="9" t="s">
        <v>112</v>
      </c>
      <c r="F56" s="28">
        <v>0.06</v>
      </c>
      <c r="G56" s="27">
        <v>428.58</v>
      </c>
      <c r="H56" s="9" t="s">
        <v>112</v>
      </c>
      <c r="I56" s="24">
        <v>0.7569989031550316</v>
      </c>
      <c r="M56" s="219">
        <v>130.43478260869566</v>
      </c>
    </row>
    <row r="57" spans="1:14" s="176" customFormat="1" x14ac:dyDescent="0.2">
      <c r="A57" s="10">
        <v>1</v>
      </c>
      <c r="B57" s="11" t="s">
        <v>213</v>
      </c>
      <c r="C57" s="75" t="s">
        <v>112</v>
      </c>
      <c r="D57" s="27">
        <v>5500</v>
      </c>
      <c r="E57" s="9" t="s">
        <v>112</v>
      </c>
      <c r="F57" s="28">
        <v>4.8581792713069331E-2</v>
      </c>
      <c r="G57" s="27">
        <v>267.19985992188134</v>
      </c>
      <c r="H57" s="27" t="s">
        <v>112</v>
      </c>
      <c r="I57" s="24">
        <v>0.47195389631817225</v>
      </c>
      <c r="L57" s="63">
        <f>SUM(G58:G74)</f>
        <v>17303.471424963813</v>
      </c>
      <c r="N57" s="219" t="e">
        <v>#VALUE!</v>
      </c>
    </row>
    <row r="58" spans="1:14" x14ac:dyDescent="0.2">
      <c r="A58" s="176">
        <v>1</v>
      </c>
      <c r="B58" s="88" t="s">
        <v>152</v>
      </c>
      <c r="C58" s="167" t="s">
        <v>112</v>
      </c>
      <c r="D58" s="91" t="s">
        <v>112</v>
      </c>
      <c r="E58" s="168" t="s">
        <v>112</v>
      </c>
      <c r="F58" s="169" t="s">
        <v>112</v>
      </c>
      <c r="G58" s="91" t="s">
        <v>112</v>
      </c>
      <c r="H58" s="91">
        <v>17303.471424963813</v>
      </c>
      <c r="I58" s="95" t="s">
        <v>112</v>
      </c>
    </row>
    <row r="59" spans="1:14" x14ac:dyDescent="0.2">
      <c r="A59" s="10">
        <v>1</v>
      </c>
      <c r="B59" s="11" t="s">
        <v>153</v>
      </c>
      <c r="C59" s="75" t="s">
        <v>112</v>
      </c>
      <c r="D59" s="27">
        <v>1.6</v>
      </c>
      <c r="E59" s="9" t="s">
        <v>112</v>
      </c>
      <c r="F59" s="28">
        <v>45</v>
      </c>
      <c r="G59" s="7">
        <v>72</v>
      </c>
      <c r="H59" s="9" t="s">
        <v>112</v>
      </c>
      <c r="I59" s="24">
        <v>0.12717327226460004</v>
      </c>
    </row>
    <row r="60" spans="1:14" x14ac:dyDescent="0.2">
      <c r="A60" s="10">
        <v>1</v>
      </c>
      <c r="B60" s="11" t="s">
        <v>214</v>
      </c>
      <c r="C60" s="75" t="s">
        <v>112</v>
      </c>
      <c r="D60" s="27">
        <v>900</v>
      </c>
      <c r="E60" s="9" t="s">
        <v>112</v>
      </c>
      <c r="F60" s="28">
        <v>0.1396</v>
      </c>
      <c r="G60" s="7">
        <v>125.64</v>
      </c>
      <c r="H60" s="9" t="s">
        <v>112</v>
      </c>
      <c r="I60" s="24">
        <v>0.22191736010172702</v>
      </c>
    </row>
    <row r="61" spans="1:14" x14ac:dyDescent="0.2">
      <c r="A61" s="10">
        <v>1</v>
      </c>
      <c r="B61" s="11" t="s">
        <v>154</v>
      </c>
      <c r="C61" s="75" t="s">
        <v>112</v>
      </c>
      <c r="D61" s="27">
        <v>820</v>
      </c>
      <c r="E61" s="9" t="s">
        <v>112</v>
      </c>
      <c r="F61" s="154">
        <v>0.2</v>
      </c>
      <c r="G61" s="7">
        <v>164</v>
      </c>
      <c r="H61" s="9" t="s">
        <v>112</v>
      </c>
      <c r="I61" s="24">
        <v>0.28967245349158899</v>
      </c>
    </row>
    <row r="62" spans="1:14" x14ac:dyDescent="0.2">
      <c r="A62" s="10">
        <v>1</v>
      </c>
      <c r="B62" s="11" t="s">
        <v>155</v>
      </c>
      <c r="C62" s="75" t="s">
        <v>112</v>
      </c>
      <c r="D62" s="27">
        <v>5400000</v>
      </c>
      <c r="E62" s="9" t="s">
        <v>112</v>
      </c>
      <c r="F62" s="28">
        <v>2.5000000000000001E-4</v>
      </c>
      <c r="G62" s="7">
        <v>1350</v>
      </c>
      <c r="H62" s="9" t="s">
        <v>112</v>
      </c>
      <c r="I62" s="24">
        <v>2.3844988549612505</v>
      </c>
    </row>
    <row r="63" spans="1:14" x14ac:dyDescent="0.2">
      <c r="A63" s="10">
        <v>1</v>
      </c>
      <c r="B63" s="11" t="s">
        <v>156</v>
      </c>
      <c r="C63" s="75" t="s">
        <v>112</v>
      </c>
      <c r="D63" s="27">
        <v>50000</v>
      </c>
      <c r="E63" s="9" t="s">
        <v>112</v>
      </c>
      <c r="F63" s="28">
        <v>0.05</v>
      </c>
      <c r="G63" s="7">
        <v>2500</v>
      </c>
      <c r="H63" s="9" t="s">
        <v>112</v>
      </c>
      <c r="I63" s="24">
        <v>4.4157386202986117</v>
      </c>
    </row>
    <row r="64" spans="1:14" x14ac:dyDescent="0.2">
      <c r="A64" s="10">
        <v>1</v>
      </c>
      <c r="B64" s="11" t="s">
        <v>157</v>
      </c>
      <c r="C64" s="75" t="s">
        <v>112</v>
      </c>
      <c r="D64" s="29">
        <v>2151.75</v>
      </c>
      <c r="E64" s="9" t="s">
        <v>112</v>
      </c>
      <c r="F64" s="196">
        <v>4.6262068965517242</v>
      </c>
      <c r="G64" s="7">
        <v>9954.4406896551718</v>
      </c>
      <c r="H64" s="9" t="s">
        <v>112</v>
      </c>
      <c r="I64" s="24">
        <v>17.582483278712914</v>
      </c>
    </row>
    <row r="65" spans="1:14" hidden="1" x14ac:dyDescent="0.2">
      <c r="A65" s="10">
        <v>0</v>
      </c>
      <c r="B65" s="11">
        <v>0</v>
      </c>
      <c r="C65" s="75" t="s">
        <v>112</v>
      </c>
      <c r="D65" s="29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4" hidden="1" x14ac:dyDescent="0.2">
      <c r="A66" s="10">
        <v>0</v>
      </c>
      <c r="B66" s="11">
        <v>0</v>
      </c>
      <c r="C66" s="75" t="s">
        <v>112</v>
      </c>
      <c r="D66" s="29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4" hidden="1" x14ac:dyDescent="0.2">
      <c r="A67" s="10">
        <v>0</v>
      </c>
      <c r="B67" s="11">
        <v>0</v>
      </c>
      <c r="C67" s="75" t="s">
        <v>112</v>
      </c>
      <c r="D67" s="29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4" hidden="1" x14ac:dyDescent="0.2">
      <c r="A68" s="10">
        <v>0</v>
      </c>
      <c r="B68" s="11">
        <v>0</v>
      </c>
      <c r="C68" s="75" t="s">
        <v>112</v>
      </c>
      <c r="D68" s="29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4" hidden="1" x14ac:dyDescent="0.2">
      <c r="A69" s="10">
        <v>0</v>
      </c>
      <c r="B69" s="11">
        <v>0</v>
      </c>
      <c r="C69" s="75" t="s">
        <v>112</v>
      </c>
      <c r="D69" s="29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4" hidden="1" x14ac:dyDescent="0.2">
      <c r="A70" s="10">
        <v>0</v>
      </c>
      <c r="B70" s="11">
        <v>0</v>
      </c>
      <c r="C70" s="75" t="s">
        <v>112</v>
      </c>
      <c r="D70" s="29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4" hidden="1" x14ac:dyDescent="0.2">
      <c r="A71" s="10">
        <v>0</v>
      </c>
      <c r="B71" s="11">
        <v>0</v>
      </c>
      <c r="C71" s="75" t="s">
        <v>112</v>
      </c>
      <c r="D71" s="29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4" hidden="1" x14ac:dyDescent="0.2">
      <c r="A72" s="10">
        <v>0</v>
      </c>
      <c r="B72" s="11">
        <v>0</v>
      </c>
      <c r="C72" s="75" t="s">
        <v>112</v>
      </c>
      <c r="D72" s="29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77" t="s">
        <v>112</v>
      </c>
      <c r="F73" s="71" t="s">
        <v>112</v>
      </c>
      <c r="G73" s="30">
        <v>2693.5999999999995</v>
      </c>
      <c r="H73" s="24" t="s">
        <v>112</v>
      </c>
      <c r="I73" s="24">
        <v>4.7576934190545357</v>
      </c>
      <c r="M73" s="219">
        <v>139.99999999999997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 t="s">
        <v>112</v>
      </c>
      <c r="F74" s="71" t="s">
        <v>112</v>
      </c>
      <c r="G74" s="27">
        <v>443.79073530864201</v>
      </c>
      <c r="H74" s="27" t="s">
        <v>112</v>
      </c>
      <c r="I74" s="27">
        <v>0.78386555569323579</v>
      </c>
      <c r="M74" s="219">
        <v>101.7181781188975</v>
      </c>
      <c r="N74" s="219"/>
    </row>
    <row r="75" spans="1:14" x14ac:dyDescent="0.2">
      <c r="A75" s="10">
        <v>1</v>
      </c>
      <c r="B75" s="94" t="s">
        <v>160</v>
      </c>
      <c r="C75" s="95" t="s">
        <v>112</v>
      </c>
      <c r="D75" s="27" t="s">
        <v>112</v>
      </c>
      <c r="E75" s="91" t="s">
        <v>112</v>
      </c>
      <c r="F75" s="93" t="s">
        <v>112</v>
      </c>
      <c r="G75" s="91" t="s">
        <v>112</v>
      </c>
      <c r="H75" s="91">
        <v>16614.716213991767</v>
      </c>
      <c r="I75" s="27" t="s">
        <v>112</v>
      </c>
      <c r="L75" s="63">
        <f>SUM(G76:G80)</f>
        <v>16614.716213991767</v>
      </c>
      <c r="N75" s="219">
        <v>101.71559200392896</v>
      </c>
    </row>
    <row r="76" spans="1:14" x14ac:dyDescent="0.2">
      <c r="A76" s="10">
        <v>1</v>
      </c>
      <c r="B76" s="26" t="s">
        <v>248</v>
      </c>
      <c r="C76" s="24" t="s">
        <v>112</v>
      </c>
      <c r="D76" s="27" t="s">
        <v>112</v>
      </c>
      <c r="E76" s="27" t="s">
        <v>112</v>
      </c>
      <c r="F76" s="71" t="s">
        <v>112</v>
      </c>
      <c r="G76" s="27">
        <v>229.13333333333335</v>
      </c>
      <c r="H76" s="27" t="s">
        <v>112</v>
      </c>
      <c r="I76" s="27">
        <v>0.40471716367910215</v>
      </c>
      <c r="M76" s="219">
        <v>100</v>
      </c>
    </row>
    <row r="77" spans="1:14" x14ac:dyDescent="0.2">
      <c r="A77" s="10">
        <v>1</v>
      </c>
      <c r="B77" s="26" t="s">
        <v>249</v>
      </c>
      <c r="C77" s="24" t="s">
        <v>112</v>
      </c>
      <c r="D77" s="27" t="s">
        <v>112</v>
      </c>
      <c r="E77" s="27" t="s">
        <v>112</v>
      </c>
      <c r="F77" s="71" t="s">
        <v>112</v>
      </c>
      <c r="G77" s="27">
        <v>9110.5448559670785</v>
      </c>
      <c r="H77" s="27" t="s">
        <v>112</v>
      </c>
      <c r="I77" s="27">
        <v>16.091913908982676</v>
      </c>
      <c r="M77" s="219">
        <v>101.74000000000001</v>
      </c>
    </row>
    <row r="78" spans="1:14" x14ac:dyDescent="0.2">
      <c r="A78" s="10">
        <v>1</v>
      </c>
      <c r="B78" s="26" t="s">
        <v>250</v>
      </c>
      <c r="C78" s="24" t="s">
        <v>112</v>
      </c>
      <c r="D78" s="27" t="s">
        <v>112</v>
      </c>
      <c r="E78" s="27" t="s">
        <v>112</v>
      </c>
      <c r="F78" s="71" t="s">
        <v>112</v>
      </c>
      <c r="G78" s="27">
        <v>2116.8618930041152</v>
      </c>
      <c r="H78" s="27" t="s">
        <v>112</v>
      </c>
      <c r="I78" s="27">
        <v>3.7390035259106802</v>
      </c>
      <c r="M78" s="219">
        <v>101.73999999999998</v>
      </c>
    </row>
    <row r="79" spans="1:14" x14ac:dyDescent="0.2">
      <c r="A79" s="10">
        <v>1</v>
      </c>
      <c r="B79" s="26" t="s">
        <v>251</v>
      </c>
      <c r="C79" s="24" t="s">
        <v>112</v>
      </c>
      <c r="D79" s="27" t="s">
        <v>112</v>
      </c>
      <c r="E79" s="27" t="s">
        <v>112</v>
      </c>
      <c r="F79" s="71" t="s">
        <v>112</v>
      </c>
      <c r="G79" s="27">
        <v>5024.1975308641968</v>
      </c>
      <c r="H79" s="27" t="s">
        <v>112</v>
      </c>
      <c r="I79" s="27">
        <v>8.8742172292183845</v>
      </c>
      <c r="M79" s="219">
        <v>101.73999999999998</v>
      </c>
    </row>
    <row r="80" spans="1:14" x14ac:dyDescent="0.2">
      <c r="A80" s="10">
        <v>1</v>
      </c>
      <c r="B80" s="26" t="s">
        <v>252</v>
      </c>
      <c r="C80" s="24" t="s">
        <v>112</v>
      </c>
      <c r="D80" s="27" t="s">
        <v>112</v>
      </c>
      <c r="E80" s="27" t="s">
        <v>112</v>
      </c>
      <c r="F80" s="71" t="s">
        <v>112</v>
      </c>
      <c r="G80" s="27">
        <v>133.97860082304527</v>
      </c>
      <c r="H80" s="27" t="s">
        <v>112</v>
      </c>
      <c r="I80" s="27">
        <v>0.23664579277915695</v>
      </c>
      <c r="M80" s="219">
        <v>101.74000000000001</v>
      </c>
    </row>
    <row r="81" spans="1:14" hidden="1" x14ac:dyDescent="0.2">
      <c r="A81" s="10">
        <v>0</v>
      </c>
      <c r="B81" s="11">
        <v>0</v>
      </c>
      <c r="C81" s="9" t="s">
        <v>112</v>
      </c>
      <c r="D81" s="29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27" t="s">
        <v>112</v>
      </c>
      <c r="E82" s="91" t="s">
        <v>112</v>
      </c>
      <c r="F82" s="93" t="s">
        <v>112</v>
      </c>
      <c r="G82" s="91" t="s">
        <v>112</v>
      </c>
      <c r="H82" s="91">
        <v>7172.5031705872361</v>
      </c>
      <c r="I82" s="27" t="s">
        <v>112</v>
      </c>
      <c r="L82" s="63">
        <f>SUM(G83:G84)</f>
        <v>7172.5031705872361</v>
      </c>
      <c r="N82" s="219">
        <v>101.84911698247983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194.34630993548592</v>
      </c>
      <c r="E83" s="27" t="s">
        <v>112</v>
      </c>
      <c r="F83" s="71">
        <v>20.37531484410486</v>
      </c>
      <c r="G83" s="27">
        <v>3959.8672537255102</v>
      </c>
      <c r="H83" s="27" t="s">
        <v>112</v>
      </c>
      <c r="I83" s="27">
        <v>6.994295505412615</v>
      </c>
      <c r="M83" s="219">
        <v>101.2216751279411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533.96630896945237</v>
      </c>
      <c r="E84" s="27" t="s">
        <v>112</v>
      </c>
      <c r="F84" s="71">
        <v>6.0165517241379316</v>
      </c>
      <c r="G84" s="27">
        <v>3212.6359168617259</v>
      </c>
      <c r="H84" s="27" t="s">
        <v>112</v>
      </c>
      <c r="I84" s="27">
        <v>5.6744641964179054</v>
      </c>
      <c r="M84" s="219">
        <v>102.63328170035884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 t="s">
        <v>112</v>
      </c>
      <c r="F85" s="93" t="s">
        <v>112</v>
      </c>
      <c r="G85" s="91" t="s">
        <v>112</v>
      </c>
      <c r="H85" s="91">
        <v>2792.8688117056263</v>
      </c>
      <c r="I85" s="27" t="s">
        <v>112</v>
      </c>
      <c r="L85" s="63">
        <f>SUM(G87:G91)</f>
        <v>2792.8688117056263</v>
      </c>
    </row>
    <row r="86" spans="1:14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 t="s">
        <v>112</v>
      </c>
      <c r="F87" s="71" t="s">
        <v>112</v>
      </c>
      <c r="G87" s="27">
        <v>1051.3986790551048</v>
      </c>
      <c r="H87" s="27" t="s">
        <v>112</v>
      </c>
      <c r="I87" s="27">
        <v>1.8570807009738288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 t="s">
        <v>112</v>
      </c>
      <c r="F88" s="71" t="s">
        <v>112</v>
      </c>
      <c r="G88" s="27">
        <v>1191.2764623254263</v>
      </c>
      <c r="H88" s="27" t="s">
        <v>112</v>
      </c>
      <c r="I88" s="27">
        <v>2.104146192857236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 t="s">
        <v>112</v>
      </c>
      <c r="F89" s="71" t="s">
        <v>112</v>
      </c>
      <c r="G89" s="27">
        <v>550.19367032509501</v>
      </c>
      <c r="H89" s="27" t="s">
        <v>112</v>
      </c>
      <c r="I89" s="27">
        <v>0.97180457547934584</v>
      </c>
    </row>
    <row r="90" spans="1:14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4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 t="s">
        <v>112</v>
      </c>
      <c r="F92" s="71" t="s">
        <v>112</v>
      </c>
      <c r="G92" s="27">
        <v>3943.9670943794135</v>
      </c>
      <c r="H92" s="27" t="s">
        <v>112</v>
      </c>
      <c r="I92" s="27">
        <v>6.9662111263352315</v>
      </c>
      <c r="L92" s="63">
        <f>+G92</f>
        <v>3943.9670943794135</v>
      </c>
    </row>
    <row r="93" spans="1:14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 t="s">
        <v>112</v>
      </c>
      <c r="F94" s="155" t="s">
        <v>112</v>
      </c>
      <c r="G94" s="39">
        <v>56615.669879276931</v>
      </c>
      <c r="H94" s="38" t="s">
        <v>112</v>
      </c>
      <c r="I94" s="38">
        <v>99.999999999999972</v>
      </c>
      <c r="L94" s="63">
        <f>SUM(L31:L92)</f>
        <v>56615.669879276924</v>
      </c>
    </row>
    <row r="95" spans="1:14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4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 t="s">
        <v>112</v>
      </c>
      <c r="F99" s="156" t="s">
        <v>112</v>
      </c>
      <c r="G99" s="41">
        <v>56615.669879276931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 t="s">
        <v>112</v>
      </c>
      <c r="F100" s="170">
        <v>1.1323133975855386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 t="s">
        <v>112</v>
      </c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x14ac:dyDescent="0.2">
      <c r="A104" s="10">
        <v>1</v>
      </c>
      <c r="B104" s="43" t="s">
        <v>173</v>
      </c>
      <c r="C104" s="24" t="s">
        <v>112</v>
      </c>
      <c r="D104" s="24" t="s">
        <v>112</v>
      </c>
      <c r="E104" s="26" t="s">
        <v>112</v>
      </c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3959.8672537255102</v>
      </c>
      <c r="E105" s="273" t="s">
        <v>112</v>
      </c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x14ac:dyDescent="0.2">
      <c r="A106" s="10">
        <v>1</v>
      </c>
      <c r="B106" s="26" t="s">
        <v>175</v>
      </c>
      <c r="C106" s="24" t="s">
        <v>112</v>
      </c>
      <c r="D106" s="26" t="s">
        <v>112</v>
      </c>
      <c r="E106" s="26" t="s">
        <v>112</v>
      </c>
      <c r="F106" s="26">
        <v>332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 t="s">
        <v>112</v>
      </c>
      <c r="F112" s="157" t="s">
        <v>112</v>
      </c>
      <c r="G112" s="36">
        <v>55258.635802593228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 t="s">
        <v>112</v>
      </c>
      <c r="F113" s="158">
        <v>1.1051727160518645</v>
      </c>
      <c r="G113" s="60" t="s">
        <v>112</v>
      </c>
      <c r="H113" s="42" t="s">
        <v>112</v>
      </c>
      <c r="I113" s="42" t="s">
        <v>112</v>
      </c>
      <c r="L113" s="246" t="e">
        <f>L112/G9-F113</f>
        <v>#VALUE!</v>
      </c>
      <c r="N113" s="10">
        <v>102.21078444946534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E74:I80 I55:I73 I81 C3:I3 I86 D87:I89 I90:I91 I93 D92:I92 D31:I54 E82:I85 D55:D85 E55:H72">
    <cfRule type="cellIs" dxfId="3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workbookViewId="0">
      <selection activeCell="K46" sqref="K46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5" width="9.140625" style="10" hidden="1" customWidth="1"/>
    <col min="16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90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25000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27777.777777777777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10</v>
      </c>
      <c r="H12" s="73" t="s">
        <v>2</v>
      </c>
      <c r="I12" s="61" t="s">
        <v>112</v>
      </c>
    </row>
    <row r="13" spans="1:9" hidden="1" x14ac:dyDescent="0.2">
      <c r="A13" s="10">
        <v>0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7.9408000000000003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66000</v>
      </c>
      <c r="H21" s="24" t="s">
        <v>124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2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hidden="1" x14ac:dyDescent="0.2">
      <c r="A31" s="10">
        <v>0</v>
      </c>
      <c r="B31" s="32" t="s">
        <v>132</v>
      </c>
      <c r="C31" s="27" t="s">
        <v>112</v>
      </c>
      <c r="D31" s="27" t="s">
        <v>112</v>
      </c>
      <c r="E31" s="27"/>
      <c r="F31" s="27" t="s">
        <v>112</v>
      </c>
      <c r="G31" s="27" t="s">
        <v>112</v>
      </c>
      <c r="H31" s="27" t="s">
        <v>112</v>
      </c>
      <c r="I31" s="27" t="s">
        <v>112</v>
      </c>
      <c r="L31" s="63" t="str">
        <f>+H31</f>
        <v/>
      </c>
    </row>
    <row r="32" spans="1:12" hidden="1" x14ac:dyDescent="0.2">
      <c r="A32" s="10">
        <v>0</v>
      </c>
      <c r="B32" s="11" t="s">
        <v>268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1" t="s">
        <v>112</v>
      </c>
      <c r="G33" s="91" t="s">
        <v>112</v>
      </c>
      <c r="H33" s="91">
        <v>6826.9256374649958</v>
      </c>
      <c r="I33" s="91" t="s">
        <v>112</v>
      </c>
      <c r="L33" s="10">
        <f>SUBTOTAL(9,G34:G49)</f>
        <v>6826.9256374649967</v>
      </c>
      <c r="M33" s="63"/>
      <c r="N33" s="10">
        <v>91.422239491025707</v>
      </c>
    </row>
    <row r="34" spans="1:14" x14ac:dyDescent="0.2">
      <c r="A34" s="10">
        <v>1</v>
      </c>
      <c r="B34" s="26" t="s">
        <v>136</v>
      </c>
      <c r="C34" s="27" t="s">
        <v>112</v>
      </c>
      <c r="D34" s="27">
        <v>66000</v>
      </c>
      <c r="E34" s="27"/>
      <c r="F34" s="71">
        <v>1.54E-2</v>
      </c>
      <c r="G34" s="27">
        <v>1016.4</v>
      </c>
      <c r="H34" s="27" t="s">
        <v>112</v>
      </c>
      <c r="I34" s="27">
        <v>4.0665822327707657</v>
      </c>
      <c r="M34" s="10">
        <v>101.9867549668874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66000</v>
      </c>
      <c r="E35" s="27"/>
      <c r="F35" s="71">
        <v>2.9899999999999999E-2</v>
      </c>
      <c r="G35" s="27">
        <v>1973.3999999999999</v>
      </c>
      <c r="H35" s="27" t="s">
        <v>112</v>
      </c>
      <c r="I35" s="27">
        <v>7.8955070623276544</v>
      </c>
      <c r="M35" s="10">
        <v>75.696202531645568</v>
      </c>
    </row>
    <row r="36" spans="1:14" x14ac:dyDescent="0.2">
      <c r="A36" s="10">
        <v>1</v>
      </c>
      <c r="B36" s="26" t="s">
        <v>138</v>
      </c>
      <c r="C36" s="27" t="s">
        <v>112</v>
      </c>
      <c r="D36" s="27">
        <v>2</v>
      </c>
      <c r="E36" s="27"/>
      <c r="F36" s="71">
        <v>4.76</v>
      </c>
      <c r="G36" s="27">
        <v>9.52</v>
      </c>
      <c r="H36" s="27" t="s">
        <v>112</v>
      </c>
      <c r="I36" s="27">
        <v>3.8089199976365298E-2</v>
      </c>
    </row>
    <row r="37" spans="1:14" x14ac:dyDescent="0.2">
      <c r="A37" s="10">
        <v>1</v>
      </c>
      <c r="B37" s="26" t="s">
        <v>139</v>
      </c>
      <c r="C37" s="27" t="s">
        <v>112</v>
      </c>
      <c r="D37" s="27">
        <v>1.3</v>
      </c>
      <c r="E37" s="27"/>
      <c r="F37" s="71">
        <v>5.76</v>
      </c>
      <c r="G37" s="27">
        <v>7.4879999999999995</v>
      </c>
      <c r="H37" s="27" t="s">
        <v>112</v>
      </c>
      <c r="I37" s="27">
        <v>2.9959236283931025E-2</v>
      </c>
    </row>
    <row r="38" spans="1:14" x14ac:dyDescent="0.2">
      <c r="A38" s="10">
        <v>1</v>
      </c>
      <c r="B38" s="11" t="s">
        <v>141</v>
      </c>
      <c r="C38" s="75" t="s">
        <v>112</v>
      </c>
      <c r="D38" s="27">
        <v>573.44813885792144</v>
      </c>
      <c r="E38" s="9" t="s">
        <v>112</v>
      </c>
      <c r="F38" s="28">
        <v>0.29969797914235657</v>
      </c>
      <c r="G38" s="27">
        <v>171.86124835866454</v>
      </c>
      <c r="H38" s="24" t="s">
        <v>112</v>
      </c>
      <c r="I38" s="24">
        <v>0.68761107740766347</v>
      </c>
    </row>
    <row r="39" spans="1:14" hidden="1" x14ac:dyDescent="0.2">
      <c r="A39" s="10">
        <v>0</v>
      </c>
      <c r="B39" s="11" t="s">
        <v>53</v>
      </c>
      <c r="C39" s="75" t="s">
        <v>112</v>
      </c>
      <c r="D39" s="82">
        <v>59.986111111111107</v>
      </c>
      <c r="E39" s="9" t="s">
        <v>112</v>
      </c>
      <c r="F39" s="13" t="s">
        <v>112</v>
      </c>
      <c r="G39" s="27" t="s">
        <v>112</v>
      </c>
      <c r="H39" s="24" t="s">
        <v>112</v>
      </c>
      <c r="I39" s="24" t="s">
        <v>112</v>
      </c>
    </row>
    <row r="40" spans="1:14" hidden="1" x14ac:dyDescent="0.2">
      <c r="A40" s="10">
        <v>0</v>
      </c>
      <c r="B40" s="11" t="s">
        <v>12</v>
      </c>
      <c r="C40" s="75" t="s">
        <v>112</v>
      </c>
      <c r="D40" s="82">
        <v>29.964166666666667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54</v>
      </c>
      <c r="C41" s="27" t="s">
        <v>112</v>
      </c>
      <c r="D41" s="27">
        <v>129.97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x14ac:dyDescent="0.2">
      <c r="A42" s="10">
        <v>1</v>
      </c>
      <c r="B42" s="26" t="s">
        <v>142</v>
      </c>
      <c r="C42" s="27" t="s">
        <v>112</v>
      </c>
      <c r="D42" s="27" t="s">
        <v>112</v>
      </c>
      <c r="E42" s="27" t="s">
        <v>112</v>
      </c>
      <c r="F42" s="71" t="s">
        <v>112</v>
      </c>
      <c r="G42" s="27">
        <v>363.05370000000039</v>
      </c>
      <c r="H42" s="27" t="s">
        <v>112</v>
      </c>
      <c r="I42" s="27">
        <v>1.4525656493129568</v>
      </c>
    </row>
    <row r="43" spans="1:14" hidden="1" x14ac:dyDescent="0.2">
      <c r="A43" s="10">
        <v>0</v>
      </c>
      <c r="B43" s="26" t="s">
        <v>148</v>
      </c>
      <c r="C43" s="27" t="s">
        <v>112</v>
      </c>
      <c r="D43" s="27">
        <v>1.5</v>
      </c>
      <c r="E43" s="27"/>
      <c r="F43" s="71">
        <v>64.77</v>
      </c>
      <c r="G43" s="27">
        <v>97.155000000000001</v>
      </c>
      <c r="H43" s="27" t="s">
        <v>112</v>
      </c>
      <c r="I43" s="27">
        <v>0.38871388904451371</v>
      </c>
    </row>
    <row r="44" spans="1:14" hidden="1" x14ac:dyDescent="0.2">
      <c r="A44" s="10">
        <v>0</v>
      </c>
      <c r="B44" s="26" t="s">
        <v>258</v>
      </c>
      <c r="C44" s="27" t="s">
        <v>112</v>
      </c>
      <c r="D44" s="27">
        <v>5</v>
      </c>
      <c r="E44" s="27"/>
      <c r="F44" s="71">
        <v>39.270000000000003</v>
      </c>
      <c r="G44" s="27">
        <v>196.35000000000002</v>
      </c>
      <c r="H44" s="27" t="s">
        <v>112</v>
      </c>
      <c r="I44" s="27">
        <v>0.78558974951253435</v>
      </c>
    </row>
    <row r="45" spans="1:14" hidden="1" x14ac:dyDescent="0.2">
      <c r="A45" s="10">
        <v>0</v>
      </c>
      <c r="B45" s="26" t="s">
        <v>190</v>
      </c>
      <c r="C45" s="27" t="s">
        <v>112</v>
      </c>
      <c r="D45" s="27">
        <v>0.5</v>
      </c>
      <c r="E45" s="27"/>
      <c r="F45" s="71">
        <v>139.09739999999999</v>
      </c>
      <c r="G45" s="27">
        <v>69.548699999999997</v>
      </c>
      <c r="H45" s="27" t="s">
        <v>112</v>
      </c>
      <c r="I45" s="27">
        <v>0.27826201075590729</v>
      </c>
    </row>
    <row r="46" spans="1:14" x14ac:dyDescent="0.2">
      <c r="A46" s="10">
        <v>1</v>
      </c>
      <c r="B46" s="26" t="s">
        <v>212</v>
      </c>
      <c r="C46" s="27" t="s">
        <v>112</v>
      </c>
      <c r="D46" s="27">
        <v>6300</v>
      </c>
      <c r="E46" s="27"/>
      <c r="F46" s="71">
        <v>5.9697E-2</v>
      </c>
      <c r="G46" s="27">
        <v>376.09109999999998</v>
      </c>
      <c r="H46" s="27" t="s">
        <v>112</v>
      </c>
      <c r="I46" s="27">
        <v>1.5047278484486553</v>
      </c>
    </row>
    <row r="47" spans="1:14" x14ac:dyDescent="0.2">
      <c r="A47" s="10">
        <v>1</v>
      </c>
      <c r="B47" s="26" t="s">
        <v>216</v>
      </c>
      <c r="C47" s="27" t="s">
        <v>112</v>
      </c>
      <c r="D47" s="27">
        <v>1.8</v>
      </c>
      <c r="E47" s="27"/>
      <c r="F47" s="71">
        <v>73.271889400921665</v>
      </c>
      <c r="G47" s="27">
        <v>131.88940092165899</v>
      </c>
      <c r="H47" s="27" t="s">
        <v>112</v>
      </c>
      <c r="I47" s="27">
        <v>0.5276850595029503</v>
      </c>
    </row>
    <row r="48" spans="1:14" x14ac:dyDescent="0.2">
      <c r="A48" s="10">
        <v>1</v>
      </c>
      <c r="B48" s="26" t="s">
        <v>151</v>
      </c>
      <c r="C48" s="27" t="s">
        <v>112</v>
      </c>
      <c r="D48" s="27">
        <v>3847</v>
      </c>
      <c r="E48" s="27"/>
      <c r="F48" s="71">
        <v>0.56279999999999997</v>
      </c>
      <c r="G48" s="27">
        <v>2165.0915999999997</v>
      </c>
      <c r="H48" s="27" t="s">
        <v>112</v>
      </c>
      <c r="I48" s="27">
        <v>8.6624587100366277</v>
      </c>
    </row>
    <row r="49" spans="1:14" x14ac:dyDescent="0.2">
      <c r="A49" s="10">
        <v>1</v>
      </c>
      <c r="B49" s="26" t="s">
        <v>213</v>
      </c>
      <c r="C49" s="27" t="s">
        <v>112</v>
      </c>
      <c r="D49" s="27">
        <v>12600</v>
      </c>
      <c r="E49" s="27"/>
      <c r="F49" s="71">
        <v>4.8581792713069338E-2</v>
      </c>
      <c r="G49" s="27">
        <v>612.13058818467368</v>
      </c>
      <c r="H49" s="27" t="s">
        <v>112</v>
      </c>
      <c r="I49" s="27">
        <v>2.4491139059890914</v>
      </c>
      <c r="L49" s="10">
        <f>SUBTOTAL(9,G50:G74)</f>
        <v>7184.5600976202641</v>
      </c>
      <c r="N49" s="10" t="e">
        <v>#VALUE!</v>
      </c>
    </row>
    <row r="50" spans="1:14" x14ac:dyDescent="0.2">
      <c r="A50" s="10">
        <v>1</v>
      </c>
      <c r="B50" s="43" t="s">
        <v>152</v>
      </c>
      <c r="C50" s="91" t="s">
        <v>112</v>
      </c>
      <c r="D50" s="91" t="s">
        <v>112</v>
      </c>
      <c r="E50" s="91"/>
      <c r="F50" s="93" t="s">
        <v>112</v>
      </c>
      <c r="G50" s="91" t="s">
        <v>112</v>
      </c>
      <c r="H50" s="91">
        <v>7184.5600976202641</v>
      </c>
      <c r="I50" s="91" t="s">
        <v>112</v>
      </c>
      <c r="M50" s="10" t="e">
        <v>#VALUE!</v>
      </c>
    </row>
    <row r="51" spans="1:14" x14ac:dyDescent="0.2">
      <c r="A51" s="10">
        <v>1</v>
      </c>
      <c r="B51" s="26" t="s">
        <v>153</v>
      </c>
      <c r="C51" s="27" t="s">
        <v>112</v>
      </c>
      <c r="D51" s="27">
        <v>0.4</v>
      </c>
      <c r="E51" s="27"/>
      <c r="F51" s="72">
        <v>45</v>
      </c>
      <c r="G51" s="27">
        <v>18</v>
      </c>
      <c r="H51" s="27" t="s">
        <v>112</v>
      </c>
      <c r="I51" s="27">
        <v>7.2017394913295729E-2</v>
      </c>
      <c r="L51" s="63"/>
      <c r="M51" s="10">
        <v>100</v>
      </c>
    </row>
    <row r="52" spans="1:14" x14ac:dyDescent="0.2">
      <c r="A52" s="10">
        <v>1</v>
      </c>
      <c r="B52" s="26" t="s">
        <v>214</v>
      </c>
      <c r="C52" s="27" t="s">
        <v>112</v>
      </c>
      <c r="D52" s="27">
        <v>900</v>
      </c>
      <c r="E52" s="27"/>
      <c r="F52" s="71">
        <v>0.1396</v>
      </c>
      <c r="G52" s="27">
        <v>125.64</v>
      </c>
      <c r="H52" s="27" t="s">
        <v>112</v>
      </c>
      <c r="I52" s="27">
        <v>0.50268141649480425</v>
      </c>
      <c r="M52" s="10">
        <v>100</v>
      </c>
    </row>
    <row r="53" spans="1:14" x14ac:dyDescent="0.2">
      <c r="A53" s="10">
        <v>1</v>
      </c>
      <c r="B53" s="26" t="s">
        <v>154</v>
      </c>
      <c r="C53" s="27" t="s">
        <v>112</v>
      </c>
      <c r="D53" s="27">
        <v>81</v>
      </c>
      <c r="E53" s="27"/>
      <c r="F53" s="72">
        <v>0.19999999999999998</v>
      </c>
      <c r="G53" s="27">
        <v>16.2</v>
      </c>
      <c r="H53" s="27" t="s">
        <v>112</v>
      </c>
      <c r="I53" s="27">
        <v>6.4815655421966156E-2</v>
      </c>
      <c r="M53" s="10">
        <v>100</v>
      </c>
    </row>
    <row r="54" spans="1:14" x14ac:dyDescent="0.2">
      <c r="A54" s="10">
        <v>1</v>
      </c>
      <c r="B54" s="26" t="s">
        <v>155</v>
      </c>
      <c r="C54" s="27" t="s">
        <v>112</v>
      </c>
      <c r="D54" s="27">
        <v>500000</v>
      </c>
      <c r="E54" s="27"/>
      <c r="F54" s="70">
        <v>2.5000000000000001E-4</v>
      </c>
      <c r="G54" s="27">
        <v>125</v>
      </c>
      <c r="H54" s="27" t="s">
        <v>112</v>
      </c>
      <c r="I54" s="27">
        <v>0.50012079800899811</v>
      </c>
      <c r="M54" s="10">
        <v>100</v>
      </c>
    </row>
    <row r="55" spans="1:14" x14ac:dyDescent="0.2">
      <c r="A55" s="10">
        <v>1</v>
      </c>
      <c r="B55" s="11" t="s">
        <v>156</v>
      </c>
      <c r="C55" s="75" t="s">
        <v>112</v>
      </c>
      <c r="D55" s="82">
        <v>25000</v>
      </c>
      <c r="E55" s="9" t="s">
        <v>112</v>
      </c>
      <c r="F55" s="13">
        <v>0.1</v>
      </c>
      <c r="G55" s="7">
        <v>2500</v>
      </c>
      <c r="H55" s="9" t="s">
        <v>112</v>
      </c>
      <c r="I55" s="24">
        <v>10.002415960179963</v>
      </c>
      <c r="M55" s="10">
        <v>100</v>
      </c>
    </row>
    <row r="56" spans="1:14" x14ac:dyDescent="0.2">
      <c r="A56" s="10">
        <v>1</v>
      </c>
      <c r="B56" s="11" t="s">
        <v>157</v>
      </c>
      <c r="C56" s="75" t="s">
        <v>112</v>
      </c>
      <c r="D56" s="7">
        <v>712.5</v>
      </c>
      <c r="E56" s="9" t="s">
        <v>112</v>
      </c>
      <c r="F56" s="13">
        <v>4.6262068965517242</v>
      </c>
      <c r="G56" s="7">
        <v>3296.1724137931037</v>
      </c>
      <c r="H56" s="9" t="s">
        <v>112</v>
      </c>
      <c r="I56" s="24">
        <v>13.187875023691619</v>
      </c>
    </row>
    <row r="57" spans="1:14" hidden="1" x14ac:dyDescent="0.2">
      <c r="A57" s="10">
        <v>0</v>
      </c>
      <c r="B57" s="11">
        <v>0</v>
      </c>
      <c r="C57" s="75" t="s">
        <v>112</v>
      </c>
      <c r="D57" s="7" t="s">
        <v>112</v>
      </c>
      <c r="E57" s="9" t="s">
        <v>112</v>
      </c>
      <c r="F57" s="9" t="s">
        <v>112</v>
      </c>
      <c r="G57" s="7" t="s">
        <v>112</v>
      </c>
      <c r="H57" s="9" t="s">
        <v>112</v>
      </c>
      <c r="I57" s="24" t="s">
        <v>112</v>
      </c>
    </row>
    <row r="58" spans="1:14" hidden="1" x14ac:dyDescent="0.2">
      <c r="A58" s="10">
        <v>0</v>
      </c>
      <c r="B58" s="11">
        <v>0</v>
      </c>
      <c r="C58" s="75" t="s">
        <v>112</v>
      </c>
      <c r="D58" s="7" t="s">
        <v>112</v>
      </c>
      <c r="E58" s="9" t="s">
        <v>112</v>
      </c>
      <c r="F58" s="9" t="s">
        <v>112</v>
      </c>
      <c r="G58" s="7" t="s">
        <v>112</v>
      </c>
      <c r="H58" s="9" t="s">
        <v>112</v>
      </c>
      <c r="I58" s="24" t="s">
        <v>112</v>
      </c>
    </row>
    <row r="59" spans="1:14" hidden="1" x14ac:dyDescent="0.2">
      <c r="A59" s="10">
        <v>0</v>
      </c>
      <c r="B59" s="11">
        <v>0</v>
      </c>
      <c r="C59" s="75" t="s">
        <v>112</v>
      </c>
      <c r="D59" s="7" t="s">
        <v>112</v>
      </c>
      <c r="E59" s="9" t="s">
        <v>112</v>
      </c>
      <c r="F59" s="9" t="s">
        <v>112</v>
      </c>
      <c r="G59" s="7" t="s">
        <v>112</v>
      </c>
      <c r="H59" s="9" t="s">
        <v>112</v>
      </c>
      <c r="I59" s="24" t="s">
        <v>112</v>
      </c>
    </row>
    <row r="60" spans="1:14" hidden="1" x14ac:dyDescent="0.2">
      <c r="A60" s="10">
        <v>0</v>
      </c>
      <c r="B60" s="11">
        <v>0</v>
      </c>
      <c r="C60" s="75" t="s">
        <v>112</v>
      </c>
      <c r="D60" s="7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4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4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4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4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4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4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4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4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4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4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4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4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992.6</v>
      </c>
      <c r="H73" s="24" t="s">
        <v>112</v>
      </c>
      <c r="I73" s="24">
        <v>3.9713592328298528</v>
      </c>
      <c r="M73" s="10">
        <v>124.99999999999997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110.9476838271605</v>
      </c>
      <c r="H74" s="27" t="s">
        <v>112</v>
      </c>
      <c r="I74" s="27">
        <v>0.44389795338311622</v>
      </c>
      <c r="M74" s="10">
        <v>101.7181781188975</v>
      </c>
    </row>
    <row r="75" spans="1:14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4153.6790534979418</v>
      </c>
      <c r="I75" s="91" t="s">
        <v>112</v>
      </c>
      <c r="L75" s="63">
        <f>SUM(G76:G81)</f>
        <v>4153.6790534979418</v>
      </c>
      <c r="N75" s="10">
        <v>101.71559200392896</v>
      </c>
    </row>
    <row r="76" spans="1:14" x14ac:dyDescent="0.2">
      <c r="A76" s="10">
        <v>1</v>
      </c>
      <c r="B76" s="26" t="s">
        <v>248</v>
      </c>
      <c r="C76" s="24" t="s">
        <v>112</v>
      </c>
      <c r="D76" s="27" t="s">
        <v>112</v>
      </c>
      <c r="E76" s="27" t="s">
        <v>112</v>
      </c>
      <c r="F76" s="71" t="s">
        <v>112</v>
      </c>
      <c r="G76" s="27">
        <v>57.283333333333339</v>
      </c>
      <c r="H76" s="27" t="s">
        <v>112</v>
      </c>
      <c r="I76" s="27">
        <v>0.2291886910342569</v>
      </c>
    </row>
    <row r="77" spans="1:14" x14ac:dyDescent="0.2">
      <c r="A77" s="10">
        <v>1</v>
      </c>
      <c r="B77" s="26" t="s">
        <v>249</v>
      </c>
      <c r="C77" s="24" t="s">
        <v>112</v>
      </c>
      <c r="D77" s="27" t="s">
        <v>112</v>
      </c>
      <c r="E77" s="27"/>
      <c r="F77" s="71" t="s">
        <v>112</v>
      </c>
      <c r="G77" s="27">
        <v>2277.6362139917696</v>
      </c>
      <c r="H77" s="27" t="s">
        <v>112</v>
      </c>
      <c r="I77" s="27">
        <v>9.1127459273260563</v>
      </c>
    </row>
    <row r="78" spans="1:14" x14ac:dyDescent="0.2">
      <c r="A78" s="10">
        <v>1</v>
      </c>
      <c r="B78" s="26" t="s">
        <v>250</v>
      </c>
      <c r="C78" s="24" t="s">
        <v>112</v>
      </c>
      <c r="D78" s="27" t="s">
        <v>112</v>
      </c>
      <c r="E78" s="27"/>
      <c r="F78" s="71" t="s">
        <v>112</v>
      </c>
      <c r="G78" s="27">
        <v>529.21547325102881</v>
      </c>
      <c r="H78" s="27" t="s">
        <v>112</v>
      </c>
      <c r="I78" s="27">
        <v>2.1173733184081134</v>
      </c>
    </row>
    <row r="79" spans="1:14" x14ac:dyDescent="0.2">
      <c r="A79" s="10">
        <v>1</v>
      </c>
      <c r="B79" s="26" t="s">
        <v>251</v>
      </c>
      <c r="C79" s="24" t="s">
        <v>112</v>
      </c>
      <c r="D79" s="27" t="s">
        <v>112</v>
      </c>
      <c r="E79" s="27" t="s">
        <v>112</v>
      </c>
      <c r="F79" s="71" t="s">
        <v>112</v>
      </c>
      <c r="G79" s="27">
        <v>1256.0493827160492</v>
      </c>
      <c r="H79" s="27" t="s">
        <v>112</v>
      </c>
      <c r="I79" s="27">
        <v>5.0254113569812802</v>
      </c>
    </row>
    <row r="80" spans="1:14" x14ac:dyDescent="0.2">
      <c r="A80" s="10">
        <v>1</v>
      </c>
      <c r="B80" s="26" t="s">
        <v>252</v>
      </c>
      <c r="C80" s="24" t="s">
        <v>112</v>
      </c>
      <c r="D80" s="27" t="s">
        <v>112</v>
      </c>
      <c r="E80" s="27" t="s">
        <v>112</v>
      </c>
      <c r="F80" s="71" t="s">
        <v>112</v>
      </c>
      <c r="G80" s="27">
        <v>33.494650205761317</v>
      </c>
      <c r="H80" s="27" t="s">
        <v>112</v>
      </c>
      <c r="I80" s="27">
        <v>0.13401096951950081</v>
      </c>
    </row>
    <row r="81" spans="1:14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4119.3746596681676</v>
      </c>
      <c r="I82" s="91" t="s">
        <v>112</v>
      </c>
      <c r="L82" s="63">
        <f>SUM(G83:G84)</f>
        <v>4119.3746596681676</v>
      </c>
      <c r="N82" s="10">
        <v>101.3187934497312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91.918773478284308</v>
      </c>
      <c r="E83" s="27"/>
      <c r="F83" s="71">
        <v>24.953252602857027</v>
      </c>
      <c r="G83" s="27">
        <v>2293.6723735484234</v>
      </c>
      <c r="H83" s="27" t="s">
        <v>112</v>
      </c>
      <c r="I83" s="27">
        <v>9.1769060626418426</v>
      </c>
      <c r="M83" s="10">
        <v>100.2963199360761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303.44662022852231</v>
      </c>
      <c r="E84" s="27"/>
      <c r="F84" s="71">
        <v>6.0165517241379316</v>
      </c>
      <c r="G84" s="27">
        <v>1825.702286119744</v>
      </c>
      <c r="H84" s="27" t="s">
        <v>112</v>
      </c>
      <c r="I84" s="27">
        <v>7.3045734740884685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1586.2341871942942</v>
      </c>
      <c r="I85" s="91" t="s">
        <v>112</v>
      </c>
      <c r="L85" s="63">
        <f>SUM(G86:G91)</f>
        <v>1586.2341871942942</v>
      </c>
      <c r="N85" s="10">
        <v>103.20464342775149</v>
      </c>
    </row>
    <row r="86" spans="1:14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610.27662798698714</v>
      </c>
      <c r="H87" s="27" t="s">
        <v>112</v>
      </c>
      <c r="I87" s="27">
        <v>2.4416962735607397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676.98806119080746</v>
      </c>
      <c r="H88" s="27" t="s">
        <v>112</v>
      </c>
      <c r="I88" s="27">
        <v>2.7086064752424885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298.96949801649981</v>
      </c>
      <c r="H89" s="27" t="s">
        <v>112</v>
      </c>
      <c r="I89" s="27">
        <v>1.1961669114268918</v>
      </c>
    </row>
    <row r="90" spans="1:14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4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1123.18792296787</v>
      </c>
      <c r="H92" s="27" t="s">
        <v>112</v>
      </c>
      <c r="I92" s="27">
        <v>4.4938371227900822</v>
      </c>
      <c r="L92" s="63">
        <f>+G92</f>
        <v>1123.18792296787</v>
      </c>
    </row>
    <row r="93" spans="1:14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24993.961558413535</v>
      </c>
      <c r="H94" s="38" t="s">
        <v>112</v>
      </c>
      <c r="I94" s="38">
        <v>99.999999999999986</v>
      </c>
      <c r="K94" s="63"/>
      <c r="L94" s="63">
        <f>SUM(L31:L92)</f>
        <v>24993.961558413535</v>
      </c>
    </row>
    <row r="95" spans="1:14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4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24993.961558413535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0.99975846233654142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2293.6723735484234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23636.927481729832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0.94547709926919332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10">
        <v>100.44411832045519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D55:H72 I55:I73 D74:I80 I81 D82:I85 I86 D87:I89 I90:I91 I93 D92:I92 D31:I54 C3:I3">
    <cfRule type="cellIs" dxfId="31" priority="2" stopIfTrue="1" operator="equal">
      <formula>0</formula>
    </cfRule>
  </conditionalFormatting>
  <conditionalFormatting sqref="L113">
    <cfRule type="cellIs" dxfId="30" priority="1" stopIfTrue="1" operator="notEqual">
      <formula>0</formula>
    </cfRule>
  </conditionalFormatting>
  <pageMargins left="0.75" right="0.75" top="1" bottom="1" header="0" footer="0"/>
  <pageSetup paperSize="9" scale="8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1.28515625" style="10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 t="s">
        <v>112</v>
      </c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 t="s">
        <v>112</v>
      </c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 t="s">
        <v>112</v>
      </c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 t="s">
        <v>112</v>
      </c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260</v>
      </c>
      <c r="C7" s="24" t="s">
        <v>112</v>
      </c>
      <c r="D7" s="61" t="s">
        <v>112</v>
      </c>
      <c r="E7" s="62" t="s">
        <v>112</v>
      </c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 t="s">
        <v>112</v>
      </c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 t="s">
        <v>112</v>
      </c>
      <c r="F9" s="102" t="s">
        <v>112</v>
      </c>
      <c r="G9" s="144">
        <v>50000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 t="s">
        <v>112</v>
      </c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 t="s">
        <v>112</v>
      </c>
      <c r="F11" s="62" t="s">
        <v>112</v>
      </c>
      <c r="G11" s="179">
        <v>55555.555555555555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 t="s">
        <v>112</v>
      </c>
      <c r="F12" s="62" t="s">
        <v>112</v>
      </c>
      <c r="G12" s="179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179" t="s">
        <v>112</v>
      </c>
      <c r="H13" s="62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 t="s">
        <v>112</v>
      </c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 t="s">
        <v>112</v>
      </c>
      <c r="F15" s="62" t="s">
        <v>112</v>
      </c>
      <c r="G15" s="249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 t="s">
        <v>112</v>
      </c>
      <c r="F16" s="62" t="s">
        <v>112</v>
      </c>
      <c r="G16" s="179">
        <v>1</v>
      </c>
      <c r="H16" s="73" t="s">
        <v>120</v>
      </c>
      <c r="I16" s="61" t="s">
        <v>112</v>
      </c>
    </row>
    <row r="17" spans="1:14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 t="s">
        <v>112</v>
      </c>
      <c r="F17" s="62" t="s">
        <v>112</v>
      </c>
      <c r="G17" s="179" t="s">
        <v>112</v>
      </c>
      <c r="H17" s="73" t="s">
        <v>112</v>
      </c>
      <c r="I17" s="61" t="s">
        <v>112</v>
      </c>
    </row>
    <row r="18" spans="1:14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179">
        <v>7.6959999999999997</v>
      </c>
      <c r="H18" s="73" t="s">
        <v>2</v>
      </c>
      <c r="I18" s="25" t="s">
        <v>112</v>
      </c>
    </row>
    <row r="19" spans="1:14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4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4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27000</v>
      </c>
      <c r="H21" s="24" t="s">
        <v>124</v>
      </c>
      <c r="I21" s="24" t="s">
        <v>112</v>
      </c>
    </row>
    <row r="22" spans="1:14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4" hidden="1" x14ac:dyDescent="0.2">
      <c r="A23" s="10">
        <v>0</v>
      </c>
      <c r="B23" s="24" t="s">
        <v>254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32" t="s">
        <v>107</v>
      </c>
      <c r="H23" s="24"/>
      <c r="I23" s="24"/>
    </row>
    <row r="24" spans="1:14" ht="13.5" x14ac:dyDescent="0.2">
      <c r="A24" s="10">
        <v>1</v>
      </c>
      <c r="B24" s="24" t="s">
        <v>255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32" t="s">
        <v>107</v>
      </c>
      <c r="H24" s="24"/>
      <c r="I24" s="24"/>
    </row>
    <row r="25" spans="1:14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4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4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4" x14ac:dyDescent="0.2">
      <c r="A28" s="10">
        <v>1</v>
      </c>
      <c r="B28" s="24"/>
      <c r="C28" s="27" t="s">
        <v>112</v>
      </c>
      <c r="D28" s="61" t="s">
        <v>112</v>
      </c>
      <c r="E28" s="62" t="s">
        <v>112</v>
      </c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 t="s">
        <v>112</v>
      </c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4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 t="s">
        <v>112</v>
      </c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4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 t="s">
        <v>112</v>
      </c>
      <c r="F31" s="91" t="s">
        <v>112</v>
      </c>
      <c r="G31" s="91" t="s">
        <v>112</v>
      </c>
      <c r="H31" s="91">
        <v>175.94597380558997</v>
      </c>
      <c r="I31" s="27" t="s">
        <v>112</v>
      </c>
      <c r="L31" s="63">
        <f>+H31</f>
        <v>175.94597380558997</v>
      </c>
      <c r="N31" s="219">
        <v>83.376867934535284</v>
      </c>
    </row>
    <row r="32" spans="1:14" hidden="1" x14ac:dyDescent="0.2">
      <c r="A32" s="10">
        <v>0</v>
      </c>
      <c r="B32" s="11" t="s">
        <v>256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26" t="s">
        <v>134</v>
      </c>
      <c r="C33" s="27" t="s">
        <v>112</v>
      </c>
      <c r="D33" s="27">
        <v>20000</v>
      </c>
      <c r="E33" s="27" t="s">
        <v>112</v>
      </c>
      <c r="F33" s="71">
        <v>8.7972986902794988E-3</v>
      </c>
      <c r="G33" s="27">
        <v>175.94597380558997</v>
      </c>
      <c r="H33" s="27" t="s">
        <v>112</v>
      </c>
      <c r="I33" s="27">
        <v>0.29448996350636625</v>
      </c>
    </row>
    <row r="34" spans="1:14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 t="s">
        <v>112</v>
      </c>
      <c r="F34" s="93" t="s">
        <v>112</v>
      </c>
      <c r="G34" s="91" t="s">
        <v>112</v>
      </c>
      <c r="H34" s="91">
        <v>11701.117189843477</v>
      </c>
      <c r="I34" s="27" t="s">
        <v>112</v>
      </c>
      <c r="L34" s="10">
        <f>SUBTOTAL(9,G35:G57)</f>
        <v>11701.117189843479</v>
      </c>
      <c r="M34" s="246">
        <f>L34-H34</f>
        <v>0</v>
      </c>
      <c r="N34" s="219">
        <v>94.320977797568844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27000</v>
      </c>
      <c r="E35" s="27" t="s">
        <v>112</v>
      </c>
      <c r="F35" s="71">
        <v>0.14130000000000001</v>
      </c>
      <c r="G35" s="27">
        <v>3815.1000000000004</v>
      </c>
      <c r="H35" s="27" t="s">
        <v>112</v>
      </c>
      <c r="I35" s="27">
        <v>6.3855320782420923</v>
      </c>
      <c r="M35" s="219">
        <v>95.087483176312247</v>
      </c>
    </row>
    <row r="36" spans="1:14" x14ac:dyDescent="0.2">
      <c r="A36" s="10">
        <v>1</v>
      </c>
      <c r="B36" s="26" t="s">
        <v>136</v>
      </c>
      <c r="C36" s="27" t="s">
        <v>112</v>
      </c>
      <c r="D36" s="27">
        <v>27000</v>
      </c>
      <c r="E36" s="27" t="s">
        <v>112</v>
      </c>
      <c r="F36" s="71">
        <v>6.1799999999999994E-2</v>
      </c>
      <c r="G36" s="27">
        <v>1668.6</v>
      </c>
      <c r="H36" s="27" t="s">
        <v>112</v>
      </c>
      <c r="I36" s="27">
        <v>2.7928229471717008</v>
      </c>
      <c r="M36" s="219">
        <v>94.351145038167942</v>
      </c>
    </row>
    <row r="37" spans="1:14" x14ac:dyDescent="0.2">
      <c r="A37" s="10">
        <v>1</v>
      </c>
      <c r="B37" s="26" t="s">
        <v>138</v>
      </c>
      <c r="C37" s="27" t="s">
        <v>112</v>
      </c>
      <c r="D37" s="27">
        <v>12</v>
      </c>
      <c r="E37" s="27" t="s">
        <v>112</v>
      </c>
      <c r="F37" s="71">
        <v>4.76</v>
      </c>
      <c r="G37" s="27">
        <v>57.12</v>
      </c>
      <c r="H37" s="27" t="s">
        <v>112</v>
      </c>
      <c r="I37" s="27">
        <v>9.560472656265584E-2</v>
      </c>
    </row>
    <row r="38" spans="1:14" x14ac:dyDescent="0.2">
      <c r="A38" s="10">
        <v>1</v>
      </c>
      <c r="B38" s="11" t="s">
        <v>257</v>
      </c>
      <c r="C38" s="75" t="s">
        <v>112</v>
      </c>
      <c r="D38" s="27">
        <v>6</v>
      </c>
      <c r="E38" s="9" t="s">
        <v>112</v>
      </c>
      <c r="F38" s="28">
        <v>6.89</v>
      </c>
      <c r="G38" s="27">
        <v>41.339999999999996</v>
      </c>
      <c r="H38" s="24" t="s">
        <v>112</v>
      </c>
      <c r="I38" s="24">
        <v>6.9192916598392717E-2</v>
      </c>
    </row>
    <row r="39" spans="1:14" x14ac:dyDescent="0.2">
      <c r="A39" s="10">
        <v>1</v>
      </c>
      <c r="B39" s="11" t="s">
        <v>141</v>
      </c>
      <c r="C39" s="75" t="s">
        <v>112</v>
      </c>
      <c r="D39" s="27">
        <v>806.31735414344098</v>
      </c>
      <c r="E39" s="9" t="s">
        <v>112</v>
      </c>
      <c r="F39" s="28">
        <v>0.3085043642610264</v>
      </c>
      <c r="G39" s="27">
        <v>248.75242273265513</v>
      </c>
      <c r="H39" s="24" t="s">
        <v>112</v>
      </c>
      <c r="I39" s="24">
        <v>0.41634991871767629</v>
      </c>
    </row>
    <row r="40" spans="1:14" hidden="1" x14ac:dyDescent="0.2">
      <c r="A40" s="10">
        <v>0</v>
      </c>
      <c r="B40" s="11" t="s">
        <v>53</v>
      </c>
      <c r="C40" s="75" t="s">
        <v>112</v>
      </c>
      <c r="D40" s="82">
        <v>193.99999999999997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12</v>
      </c>
      <c r="C41" s="27" t="s">
        <v>112</v>
      </c>
      <c r="D41" s="27">
        <v>21.111111111111114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hidden="1" x14ac:dyDescent="0.2">
      <c r="A42" s="10">
        <v>0</v>
      </c>
      <c r="B42" s="26" t="s">
        <v>54</v>
      </c>
      <c r="C42" s="27" t="s">
        <v>112</v>
      </c>
      <c r="D42" s="27">
        <v>129.99999999999997</v>
      </c>
      <c r="E42" s="27" t="s">
        <v>112</v>
      </c>
      <c r="F42" s="71" t="s">
        <v>112</v>
      </c>
      <c r="G42" s="27" t="s">
        <v>112</v>
      </c>
      <c r="H42" s="27" t="s">
        <v>112</v>
      </c>
      <c r="I42" s="27" t="s">
        <v>112</v>
      </c>
    </row>
    <row r="43" spans="1:14" x14ac:dyDescent="0.2">
      <c r="A43" s="10">
        <v>1</v>
      </c>
      <c r="B43" s="26" t="s">
        <v>142</v>
      </c>
      <c r="C43" s="27" t="s">
        <v>112</v>
      </c>
      <c r="D43" s="27" t="s">
        <v>112</v>
      </c>
      <c r="E43" s="27" t="s">
        <v>112</v>
      </c>
      <c r="F43" s="71" t="s">
        <v>112</v>
      </c>
      <c r="G43" s="27">
        <v>1072.9854071889422</v>
      </c>
      <c r="H43" s="27" t="s">
        <v>112</v>
      </c>
      <c r="I43" s="27">
        <v>1.7959117027314211</v>
      </c>
    </row>
    <row r="44" spans="1:14" hidden="1" x14ac:dyDescent="0.2">
      <c r="A44" s="10">
        <v>0</v>
      </c>
      <c r="B44" s="26" t="s">
        <v>210</v>
      </c>
      <c r="C44" s="27" t="s">
        <v>112</v>
      </c>
      <c r="D44" s="27">
        <v>0.4</v>
      </c>
      <c r="E44" s="27" t="s">
        <v>112</v>
      </c>
      <c r="F44" s="71">
        <v>202.9392</v>
      </c>
      <c r="G44" s="27">
        <v>81.17568</v>
      </c>
      <c r="H44" s="27" t="s">
        <v>112</v>
      </c>
      <c r="I44" s="27">
        <v>0.13586797426361433</v>
      </c>
    </row>
    <row r="45" spans="1:14" hidden="1" x14ac:dyDescent="0.2">
      <c r="A45" s="10">
        <v>0</v>
      </c>
      <c r="B45" s="26" t="s">
        <v>146</v>
      </c>
      <c r="C45" s="27" t="s">
        <v>112</v>
      </c>
      <c r="D45" s="27">
        <v>4</v>
      </c>
      <c r="E45" s="27" t="s">
        <v>112</v>
      </c>
      <c r="F45" s="71">
        <v>26.785200000000003</v>
      </c>
      <c r="G45" s="27">
        <v>107.14080000000001</v>
      </c>
      <c r="H45" s="27" t="s">
        <v>112</v>
      </c>
      <c r="I45" s="27">
        <v>0.17932715139538163</v>
      </c>
    </row>
    <row r="46" spans="1:14" hidden="1" x14ac:dyDescent="0.2">
      <c r="A46" s="10">
        <v>0</v>
      </c>
      <c r="B46" s="26" t="s">
        <v>258</v>
      </c>
      <c r="C46" s="27" t="s">
        <v>112</v>
      </c>
      <c r="D46" s="27">
        <v>5</v>
      </c>
      <c r="E46" s="27" t="s">
        <v>112</v>
      </c>
      <c r="F46" s="71">
        <v>39.270000000000003</v>
      </c>
      <c r="G46" s="27">
        <v>196.35000000000002</v>
      </c>
      <c r="H46" s="27" t="s">
        <v>112</v>
      </c>
      <c r="I46" s="27">
        <v>0.32864124755912955</v>
      </c>
    </row>
    <row r="47" spans="1:14" hidden="1" x14ac:dyDescent="0.2">
      <c r="A47" s="10">
        <v>0</v>
      </c>
      <c r="B47" s="26" t="s">
        <v>221</v>
      </c>
      <c r="C47" s="27" t="s">
        <v>112</v>
      </c>
      <c r="D47" s="27">
        <v>1.7999999999999998</v>
      </c>
      <c r="E47" s="27" t="s">
        <v>112</v>
      </c>
      <c r="F47" s="71" t="s">
        <v>112</v>
      </c>
      <c r="G47" s="27" t="s">
        <v>112</v>
      </c>
      <c r="H47" s="27" t="s">
        <v>112</v>
      </c>
      <c r="I47" s="27" t="s">
        <v>112</v>
      </c>
    </row>
    <row r="48" spans="1:14" hidden="1" x14ac:dyDescent="0.2">
      <c r="A48" s="10">
        <v>0</v>
      </c>
      <c r="B48" s="26" t="s">
        <v>244</v>
      </c>
      <c r="C48" s="27" t="s">
        <v>112</v>
      </c>
      <c r="D48" s="27">
        <v>3</v>
      </c>
      <c r="E48" s="27" t="s">
        <v>112</v>
      </c>
      <c r="F48" s="71">
        <v>120.09480000000001</v>
      </c>
      <c r="G48" s="27">
        <v>360.28440000000001</v>
      </c>
      <c r="H48" s="27" t="s">
        <v>112</v>
      </c>
      <c r="I48" s="27">
        <v>0.60302681279395176</v>
      </c>
    </row>
    <row r="49" spans="1:13" hidden="1" x14ac:dyDescent="0.2">
      <c r="A49" s="10">
        <v>0</v>
      </c>
      <c r="B49" s="26" t="s">
        <v>188</v>
      </c>
      <c r="C49" s="27" t="s">
        <v>112</v>
      </c>
      <c r="D49" s="27">
        <v>0.4</v>
      </c>
      <c r="E49" s="27" t="s">
        <v>112</v>
      </c>
      <c r="F49" s="71">
        <v>225.828</v>
      </c>
      <c r="G49" s="27">
        <v>90.33120000000001</v>
      </c>
      <c r="H49" s="27" t="s">
        <v>112</v>
      </c>
      <c r="I49" s="27">
        <v>0.15119204614980006</v>
      </c>
    </row>
    <row r="50" spans="1:13" hidden="1" x14ac:dyDescent="0.2">
      <c r="A50" s="10">
        <v>0</v>
      </c>
      <c r="B50" s="26" t="s">
        <v>261</v>
      </c>
      <c r="C50" s="27" t="s">
        <v>112</v>
      </c>
      <c r="D50" s="27">
        <v>0.4</v>
      </c>
      <c r="E50" s="27" t="s">
        <v>112</v>
      </c>
      <c r="F50" s="71">
        <v>110.41500000000001</v>
      </c>
      <c r="G50" s="27">
        <v>44.166000000000004</v>
      </c>
      <c r="H50" s="27" t="s">
        <v>112</v>
      </c>
      <c r="I50" s="27">
        <v>7.3922940360053549E-2</v>
      </c>
    </row>
    <row r="51" spans="1:13" hidden="1" x14ac:dyDescent="0.2">
      <c r="A51" s="10">
        <v>0</v>
      </c>
      <c r="B51" s="26" t="s">
        <v>203</v>
      </c>
      <c r="C51" s="27" t="s">
        <v>112</v>
      </c>
      <c r="D51" s="27">
        <v>18</v>
      </c>
      <c r="E51" s="27" t="s">
        <v>112</v>
      </c>
      <c r="F51" s="71">
        <v>10.752073732718895</v>
      </c>
      <c r="G51" s="27">
        <v>193.53732718894011</v>
      </c>
      <c r="H51" s="27" t="s">
        <v>112</v>
      </c>
      <c r="I51" s="27">
        <v>0.32393353020948668</v>
      </c>
    </row>
    <row r="52" spans="1:13" x14ac:dyDescent="0.2">
      <c r="A52" s="10">
        <v>1</v>
      </c>
      <c r="B52" s="26" t="s">
        <v>259</v>
      </c>
      <c r="C52" s="27" t="s">
        <v>112</v>
      </c>
      <c r="D52" s="27">
        <v>5000</v>
      </c>
      <c r="E52" s="27" t="s">
        <v>112</v>
      </c>
      <c r="F52" s="71">
        <v>5.110424999999999E-2</v>
      </c>
      <c r="G52" s="27">
        <v>255.52124999999995</v>
      </c>
      <c r="H52" s="27" t="s">
        <v>112</v>
      </c>
      <c r="I52" s="27">
        <v>0.42767925835430715</v>
      </c>
    </row>
    <row r="53" spans="1:13" x14ac:dyDescent="0.2">
      <c r="A53" s="10">
        <v>1</v>
      </c>
      <c r="B53" s="26" t="s">
        <v>262</v>
      </c>
      <c r="C53" s="27" t="s">
        <v>112</v>
      </c>
      <c r="D53" s="27">
        <v>150</v>
      </c>
      <c r="E53" s="27" t="s">
        <v>112</v>
      </c>
      <c r="F53" s="71">
        <v>1.623855</v>
      </c>
      <c r="G53" s="27">
        <v>243.57825</v>
      </c>
      <c r="H53" s="27" t="s">
        <v>112</v>
      </c>
      <c r="I53" s="27">
        <v>0.40768963564181071</v>
      </c>
    </row>
    <row r="54" spans="1:13" x14ac:dyDescent="0.2">
      <c r="A54" s="10">
        <v>1</v>
      </c>
      <c r="B54" s="26" t="s">
        <v>246</v>
      </c>
      <c r="C54" s="27" t="s">
        <v>112</v>
      </c>
      <c r="D54" s="27">
        <v>320</v>
      </c>
      <c r="E54" s="27" t="s">
        <v>112</v>
      </c>
      <c r="F54" s="71">
        <v>0.38600000000000001</v>
      </c>
      <c r="G54" s="27">
        <v>123.52000000000001</v>
      </c>
      <c r="H54" s="27" t="s">
        <v>112</v>
      </c>
      <c r="I54" s="27">
        <v>0.20674187368731181</v>
      </c>
    </row>
    <row r="55" spans="1:13" x14ac:dyDescent="0.2">
      <c r="A55" s="10">
        <v>1</v>
      </c>
      <c r="B55" s="11" t="s">
        <v>247</v>
      </c>
      <c r="C55" s="75" t="s">
        <v>112</v>
      </c>
      <c r="D55" s="27">
        <v>5000</v>
      </c>
      <c r="E55" s="9" t="s">
        <v>112</v>
      </c>
      <c r="F55" s="28">
        <v>7.7980000000000008E-2</v>
      </c>
      <c r="G55" s="27">
        <v>389.90000000000003</v>
      </c>
      <c r="H55" s="9" t="s">
        <v>112</v>
      </c>
      <c r="I55" s="24">
        <v>0.65259598891420734</v>
      </c>
    </row>
    <row r="56" spans="1:13" x14ac:dyDescent="0.2">
      <c r="A56" s="10">
        <v>1</v>
      </c>
      <c r="B56" s="11" t="s">
        <v>151</v>
      </c>
      <c r="C56" s="75" t="s">
        <v>112</v>
      </c>
      <c r="D56" s="27">
        <v>6250</v>
      </c>
      <c r="E56" s="9" t="s">
        <v>112</v>
      </c>
      <c r="F56" s="28">
        <v>0.56279999999999997</v>
      </c>
      <c r="G56" s="27">
        <v>3517.5</v>
      </c>
      <c r="H56" s="9" t="s">
        <v>112</v>
      </c>
      <c r="I56" s="24">
        <v>5.8874234188400205</v>
      </c>
    </row>
    <row r="57" spans="1:13" s="176" customFormat="1" x14ac:dyDescent="0.2">
      <c r="A57" s="10">
        <v>1</v>
      </c>
      <c r="B57" s="11" t="s">
        <v>213</v>
      </c>
      <c r="C57" s="75" t="s">
        <v>112</v>
      </c>
      <c r="D57" s="27">
        <v>5500</v>
      </c>
      <c r="E57" s="9" t="s">
        <v>112</v>
      </c>
      <c r="F57" s="28">
        <v>4.8581792713069331E-2</v>
      </c>
      <c r="G57" s="27">
        <v>267.19985992188134</v>
      </c>
      <c r="H57" s="27" t="s">
        <v>112</v>
      </c>
      <c r="I57" s="24">
        <v>0.44722635758773482</v>
      </c>
      <c r="L57" s="63">
        <f>SUM(G58:G74)</f>
        <v>17303.471424963813</v>
      </c>
      <c r="M57" s="246">
        <f>L57-H58</f>
        <v>0</v>
      </c>
    </row>
    <row r="58" spans="1:13" x14ac:dyDescent="0.2">
      <c r="A58" s="176">
        <v>1</v>
      </c>
      <c r="B58" s="88" t="s">
        <v>152</v>
      </c>
      <c r="C58" s="167" t="s">
        <v>112</v>
      </c>
      <c r="D58" s="91" t="s">
        <v>112</v>
      </c>
      <c r="E58" s="168" t="s">
        <v>112</v>
      </c>
      <c r="F58" s="169" t="s">
        <v>112</v>
      </c>
      <c r="G58" s="91" t="s">
        <v>112</v>
      </c>
      <c r="H58" s="91">
        <v>17303.471424963813</v>
      </c>
      <c r="I58" s="95" t="s">
        <v>112</v>
      </c>
    </row>
    <row r="59" spans="1:13" x14ac:dyDescent="0.2">
      <c r="A59" s="10">
        <v>1</v>
      </c>
      <c r="B59" s="11" t="s">
        <v>153</v>
      </c>
      <c r="C59" s="75" t="s">
        <v>112</v>
      </c>
      <c r="D59" s="27">
        <v>1.6</v>
      </c>
      <c r="E59" s="9" t="s">
        <v>112</v>
      </c>
      <c r="F59" s="28">
        <v>45</v>
      </c>
      <c r="G59" s="27">
        <v>72</v>
      </c>
      <c r="H59" s="9" t="s">
        <v>112</v>
      </c>
      <c r="I59" s="24">
        <v>0.12051015953275948</v>
      </c>
    </row>
    <row r="60" spans="1:13" x14ac:dyDescent="0.2">
      <c r="A60" s="10">
        <v>1</v>
      </c>
      <c r="B60" s="11" t="s">
        <v>214</v>
      </c>
      <c r="C60" s="75" t="s">
        <v>112</v>
      </c>
      <c r="D60" s="27">
        <v>900</v>
      </c>
      <c r="E60" s="9" t="s">
        <v>112</v>
      </c>
      <c r="F60" s="28">
        <v>0.1396</v>
      </c>
      <c r="G60" s="27">
        <v>125.64</v>
      </c>
      <c r="H60" s="9" t="s">
        <v>112</v>
      </c>
      <c r="I60" s="24">
        <v>0.2102902283846653</v>
      </c>
    </row>
    <row r="61" spans="1:13" x14ac:dyDescent="0.2">
      <c r="A61" s="10">
        <v>1</v>
      </c>
      <c r="B61" s="11" t="s">
        <v>154</v>
      </c>
      <c r="C61" s="75" t="s">
        <v>112</v>
      </c>
      <c r="D61" s="27">
        <v>820</v>
      </c>
      <c r="E61" s="9" t="s">
        <v>112</v>
      </c>
      <c r="F61" s="154">
        <v>0.2</v>
      </c>
      <c r="G61" s="27">
        <v>164</v>
      </c>
      <c r="H61" s="9" t="s">
        <v>112</v>
      </c>
      <c r="I61" s="24">
        <v>0.27449536338017433</v>
      </c>
    </row>
    <row r="62" spans="1:13" x14ac:dyDescent="0.2">
      <c r="A62" s="10">
        <v>1</v>
      </c>
      <c r="B62" s="11" t="s">
        <v>155</v>
      </c>
      <c r="C62" s="75" t="s">
        <v>112</v>
      </c>
      <c r="D62" s="27">
        <v>5400000</v>
      </c>
      <c r="E62" s="9" t="s">
        <v>112</v>
      </c>
      <c r="F62" s="28">
        <v>2.5000000000000001E-4</v>
      </c>
      <c r="G62" s="27">
        <v>1350</v>
      </c>
      <c r="H62" s="9" t="s">
        <v>112</v>
      </c>
      <c r="I62" s="24">
        <v>2.2595654912392402</v>
      </c>
    </row>
    <row r="63" spans="1:13" x14ac:dyDescent="0.2">
      <c r="A63" s="10">
        <v>1</v>
      </c>
      <c r="B63" s="11" t="s">
        <v>156</v>
      </c>
      <c r="C63" s="75" t="s">
        <v>112</v>
      </c>
      <c r="D63" s="27">
        <v>50000</v>
      </c>
      <c r="E63" s="9" t="s">
        <v>112</v>
      </c>
      <c r="F63" s="28">
        <v>0.05</v>
      </c>
      <c r="G63" s="27">
        <v>2500</v>
      </c>
      <c r="H63" s="9" t="s">
        <v>112</v>
      </c>
      <c r="I63" s="24">
        <v>4.1843805393319267</v>
      </c>
    </row>
    <row r="64" spans="1:13" x14ac:dyDescent="0.2">
      <c r="A64" s="10">
        <v>1</v>
      </c>
      <c r="B64" s="11" t="s">
        <v>157</v>
      </c>
      <c r="C64" s="75" t="s">
        <v>112</v>
      </c>
      <c r="D64" s="29">
        <v>2151.75</v>
      </c>
      <c r="E64" s="9" t="s">
        <v>112</v>
      </c>
      <c r="F64" s="196">
        <v>4.6262068965517242</v>
      </c>
      <c r="G64" s="27">
        <v>9954.4406896551718</v>
      </c>
      <c r="H64" s="9" t="s">
        <v>112</v>
      </c>
      <c r="I64" s="24">
        <v>16.661267160690791</v>
      </c>
    </row>
    <row r="65" spans="1:13" hidden="1" x14ac:dyDescent="0.2">
      <c r="A65" s="10">
        <v>0</v>
      </c>
      <c r="B65" s="11">
        <v>0</v>
      </c>
      <c r="C65" s="75" t="s">
        <v>112</v>
      </c>
      <c r="D65" s="29" t="s">
        <v>112</v>
      </c>
      <c r="E65" s="9" t="s">
        <v>112</v>
      </c>
      <c r="F65" s="9" t="s">
        <v>112</v>
      </c>
      <c r="G65" s="27" t="s">
        <v>112</v>
      </c>
      <c r="H65" s="9" t="s">
        <v>112</v>
      </c>
      <c r="I65" s="24" t="s">
        <v>112</v>
      </c>
    </row>
    <row r="66" spans="1:13" hidden="1" x14ac:dyDescent="0.2">
      <c r="A66" s="10">
        <v>0</v>
      </c>
      <c r="B66" s="11">
        <v>0</v>
      </c>
      <c r="C66" s="75" t="s">
        <v>112</v>
      </c>
      <c r="D66" s="29" t="s">
        <v>112</v>
      </c>
      <c r="E66" s="9" t="s">
        <v>112</v>
      </c>
      <c r="F66" s="9" t="s">
        <v>112</v>
      </c>
      <c r="G66" s="27" t="s">
        <v>112</v>
      </c>
      <c r="H66" s="9" t="s">
        <v>112</v>
      </c>
      <c r="I66" s="24" t="s">
        <v>112</v>
      </c>
    </row>
    <row r="67" spans="1:13" hidden="1" x14ac:dyDescent="0.2">
      <c r="A67" s="10">
        <v>0</v>
      </c>
      <c r="B67" s="11">
        <v>0</v>
      </c>
      <c r="C67" s="75" t="s">
        <v>112</v>
      </c>
      <c r="D67" s="29" t="s">
        <v>112</v>
      </c>
      <c r="E67" s="9" t="s">
        <v>112</v>
      </c>
      <c r="F67" s="9" t="s">
        <v>112</v>
      </c>
      <c r="G67" s="27" t="s">
        <v>112</v>
      </c>
      <c r="H67" s="9" t="s">
        <v>112</v>
      </c>
      <c r="I67" s="24" t="s">
        <v>112</v>
      </c>
    </row>
    <row r="68" spans="1:13" hidden="1" x14ac:dyDescent="0.2">
      <c r="A68" s="10">
        <v>0</v>
      </c>
      <c r="B68" s="11">
        <v>0</v>
      </c>
      <c r="C68" s="75" t="s">
        <v>112</v>
      </c>
      <c r="D68" s="29" t="s">
        <v>112</v>
      </c>
      <c r="E68" s="9" t="s">
        <v>112</v>
      </c>
      <c r="F68" s="9" t="s">
        <v>112</v>
      </c>
      <c r="G68" s="27" t="s">
        <v>112</v>
      </c>
      <c r="H68" s="9" t="s">
        <v>112</v>
      </c>
      <c r="I68" s="24" t="s">
        <v>112</v>
      </c>
    </row>
    <row r="69" spans="1:13" hidden="1" x14ac:dyDescent="0.2">
      <c r="A69" s="10">
        <v>0</v>
      </c>
      <c r="B69" s="11">
        <v>0</v>
      </c>
      <c r="C69" s="75" t="s">
        <v>112</v>
      </c>
      <c r="D69" s="29" t="s">
        <v>112</v>
      </c>
      <c r="E69" s="9" t="s">
        <v>112</v>
      </c>
      <c r="F69" s="9" t="s">
        <v>112</v>
      </c>
      <c r="G69" s="27" t="s">
        <v>112</v>
      </c>
      <c r="H69" s="9" t="s">
        <v>112</v>
      </c>
      <c r="I69" s="24" t="s">
        <v>112</v>
      </c>
    </row>
    <row r="70" spans="1:13" hidden="1" x14ac:dyDescent="0.2">
      <c r="A70" s="10">
        <v>0</v>
      </c>
      <c r="B70" s="11">
        <v>0</v>
      </c>
      <c r="C70" s="75" t="s">
        <v>112</v>
      </c>
      <c r="D70" s="29" t="s">
        <v>112</v>
      </c>
      <c r="E70" s="9" t="s">
        <v>112</v>
      </c>
      <c r="F70" s="9" t="s">
        <v>112</v>
      </c>
      <c r="G70" s="27" t="s">
        <v>112</v>
      </c>
      <c r="H70" s="9" t="s">
        <v>112</v>
      </c>
      <c r="I70" s="24" t="s">
        <v>112</v>
      </c>
    </row>
    <row r="71" spans="1:13" hidden="1" x14ac:dyDescent="0.2">
      <c r="A71" s="10">
        <v>0</v>
      </c>
      <c r="B71" s="11">
        <v>0</v>
      </c>
      <c r="C71" s="75" t="s">
        <v>112</v>
      </c>
      <c r="D71" s="29" t="s">
        <v>112</v>
      </c>
      <c r="E71" s="9" t="s">
        <v>112</v>
      </c>
      <c r="F71" s="9" t="s">
        <v>112</v>
      </c>
      <c r="G71" s="27" t="s">
        <v>112</v>
      </c>
      <c r="H71" s="9" t="s">
        <v>112</v>
      </c>
      <c r="I71" s="24" t="s">
        <v>112</v>
      </c>
    </row>
    <row r="72" spans="1:13" hidden="1" x14ac:dyDescent="0.2">
      <c r="A72" s="10">
        <v>0</v>
      </c>
      <c r="B72" s="11">
        <v>0</v>
      </c>
      <c r="C72" s="75" t="s">
        <v>112</v>
      </c>
      <c r="D72" s="29" t="s">
        <v>112</v>
      </c>
      <c r="E72" s="9" t="s">
        <v>112</v>
      </c>
      <c r="F72" s="9" t="s">
        <v>112</v>
      </c>
      <c r="G72" s="27" t="s">
        <v>112</v>
      </c>
      <c r="H72" s="9" t="s">
        <v>112</v>
      </c>
      <c r="I72" s="24" t="s">
        <v>112</v>
      </c>
    </row>
    <row r="73" spans="1:13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77" t="s">
        <v>112</v>
      </c>
      <c r="F73" s="71" t="s">
        <v>112</v>
      </c>
      <c r="G73" s="27">
        <v>2693.5999999999995</v>
      </c>
      <c r="H73" s="24" t="s">
        <v>112</v>
      </c>
      <c r="I73" s="24">
        <v>4.5084189682977893</v>
      </c>
    </row>
    <row r="74" spans="1:13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 t="s">
        <v>112</v>
      </c>
      <c r="F74" s="71" t="s">
        <v>112</v>
      </c>
      <c r="G74" s="27">
        <v>443.79073530864201</v>
      </c>
      <c r="H74" s="27" t="s">
        <v>112</v>
      </c>
      <c r="I74" s="27">
        <v>0.74279572654451498</v>
      </c>
    </row>
    <row r="75" spans="1:13" x14ac:dyDescent="0.2">
      <c r="A75" s="10">
        <v>1</v>
      </c>
      <c r="B75" s="94" t="s">
        <v>160</v>
      </c>
      <c r="C75" s="95" t="s">
        <v>112</v>
      </c>
      <c r="D75" s="27" t="s">
        <v>112</v>
      </c>
      <c r="E75" s="91" t="s">
        <v>112</v>
      </c>
      <c r="F75" s="93" t="s">
        <v>112</v>
      </c>
      <c r="G75" s="91" t="s">
        <v>112</v>
      </c>
      <c r="H75" s="91">
        <v>16614.716213991767</v>
      </c>
      <c r="I75" s="27" t="s">
        <v>112</v>
      </c>
      <c r="L75" s="63">
        <f>SUM(G76:G80)</f>
        <v>16614.716213991767</v>
      </c>
      <c r="M75" s="246">
        <f>L75-H75</f>
        <v>0</v>
      </c>
    </row>
    <row r="76" spans="1:13" x14ac:dyDescent="0.2">
      <c r="A76" s="10">
        <v>1</v>
      </c>
      <c r="B76" s="26" t="s">
        <v>248</v>
      </c>
      <c r="C76" s="24" t="s">
        <v>112</v>
      </c>
      <c r="D76" s="27" t="s">
        <v>112</v>
      </c>
      <c r="E76" s="27" t="s">
        <v>112</v>
      </c>
      <c r="F76" s="71" t="s">
        <v>112</v>
      </c>
      <c r="G76" s="27">
        <v>229.13333333333335</v>
      </c>
      <c r="H76" s="27" t="s">
        <v>112</v>
      </c>
      <c r="I76" s="27">
        <v>0.38351242436490218</v>
      </c>
    </row>
    <row r="77" spans="1:13" x14ac:dyDescent="0.2">
      <c r="A77" s="10">
        <v>1</v>
      </c>
      <c r="B77" s="26" t="s">
        <v>249</v>
      </c>
      <c r="C77" s="24" t="s">
        <v>112</v>
      </c>
      <c r="D77" s="27" t="s">
        <v>112</v>
      </c>
      <c r="E77" s="27" t="s">
        <v>112</v>
      </c>
      <c r="F77" s="71" t="s">
        <v>112</v>
      </c>
      <c r="G77" s="27">
        <v>9110.5448559670785</v>
      </c>
      <c r="H77" s="27" t="s">
        <v>112</v>
      </c>
      <c r="I77" s="27">
        <v>15.248794639207691</v>
      </c>
    </row>
    <row r="78" spans="1:13" x14ac:dyDescent="0.2">
      <c r="A78" s="10">
        <v>1</v>
      </c>
      <c r="B78" s="26" t="s">
        <v>250</v>
      </c>
      <c r="C78" s="24" t="s">
        <v>112</v>
      </c>
      <c r="D78" s="27" t="s">
        <v>112</v>
      </c>
      <c r="E78" s="27" t="s">
        <v>112</v>
      </c>
      <c r="F78" s="71" t="s">
        <v>112</v>
      </c>
      <c r="G78" s="27">
        <v>2116.8618930041152</v>
      </c>
      <c r="H78" s="27" t="s">
        <v>112</v>
      </c>
      <c r="I78" s="27">
        <v>3.5431022838159048</v>
      </c>
    </row>
    <row r="79" spans="1:13" x14ac:dyDescent="0.2">
      <c r="A79" s="10">
        <v>1</v>
      </c>
      <c r="B79" s="26" t="s">
        <v>251</v>
      </c>
      <c r="C79" s="24" t="s">
        <v>112</v>
      </c>
      <c r="D79" s="27" t="s">
        <v>112</v>
      </c>
      <c r="E79" s="27" t="s">
        <v>112</v>
      </c>
      <c r="F79" s="71" t="s">
        <v>112</v>
      </c>
      <c r="G79" s="27">
        <v>5024.1975308641968</v>
      </c>
      <c r="H79" s="27" t="s">
        <v>112</v>
      </c>
      <c r="I79" s="27">
        <v>8.4092617495630648</v>
      </c>
    </row>
    <row r="80" spans="1:13" x14ac:dyDescent="0.2">
      <c r="A80" s="10">
        <v>1</v>
      </c>
      <c r="B80" s="26" t="s">
        <v>252</v>
      </c>
      <c r="C80" s="24" t="s">
        <v>112</v>
      </c>
      <c r="D80" s="27" t="s">
        <v>112</v>
      </c>
      <c r="E80" s="27" t="s">
        <v>112</v>
      </c>
      <c r="F80" s="71" t="s">
        <v>112</v>
      </c>
      <c r="G80" s="27">
        <v>133.97860082304527</v>
      </c>
      <c r="H80" s="27" t="s">
        <v>112</v>
      </c>
      <c r="I80" s="27">
        <v>0.22424697998834842</v>
      </c>
    </row>
    <row r="81" spans="1:13" hidden="1" x14ac:dyDescent="0.2">
      <c r="A81" s="10">
        <v>0</v>
      </c>
      <c r="B81" s="11">
        <v>0</v>
      </c>
      <c r="C81" s="9" t="s">
        <v>112</v>
      </c>
      <c r="D81" s="29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3" x14ac:dyDescent="0.2">
      <c r="A82" s="10">
        <v>1</v>
      </c>
      <c r="B82" s="94" t="s">
        <v>162</v>
      </c>
      <c r="C82" s="95" t="s">
        <v>112</v>
      </c>
      <c r="D82" s="27" t="s">
        <v>112</v>
      </c>
      <c r="E82" s="91" t="s">
        <v>112</v>
      </c>
      <c r="F82" s="93" t="s">
        <v>112</v>
      </c>
      <c r="G82" s="91" t="s">
        <v>112</v>
      </c>
      <c r="H82" s="91">
        <v>7172.5031705872361</v>
      </c>
      <c r="I82" s="27" t="s">
        <v>112</v>
      </c>
      <c r="L82" s="63">
        <f>SUM(G83:G84)</f>
        <v>7172.5031705872361</v>
      </c>
      <c r="M82" s="246">
        <f>L82-H82</f>
        <v>0</v>
      </c>
    </row>
    <row r="83" spans="1:13" x14ac:dyDescent="0.2">
      <c r="A83" s="10">
        <v>1</v>
      </c>
      <c r="B83" s="31" t="s">
        <v>163</v>
      </c>
      <c r="C83" s="24" t="s">
        <v>112</v>
      </c>
      <c r="D83" s="27">
        <v>194.34630993548592</v>
      </c>
      <c r="E83" s="27" t="s">
        <v>112</v>
      </c>
      <c r="F83" s="71">
        <v>20.37531484410486</v>
      </c>
      <c r="G83" s="27">
        <v>3959.8672537255102</v>
      </c>
      <c r="H83" s="27" t="s">
        <v>112</v>
      </c>
      <c r="I83" s="27">
        <v>6.6278365899307135</v>
      </c>
    </row>
    <row r="84" spans="1:13" x14ac:dyDescent="0.2">
      <c r="A84" s="10">
        <v>1</v>
      </c>
      <c r="B84" s="31" t="s">
        <v>164</v>
      </c>
      <c r="C84" s="24" t="s">
        <v>112</v>
      </c>
      <c r="D84" s="27">
        <v>533.96630896945237</v>
      </c>
      <c r="E84" s="27" t="s">
        <v>112</v>
      </c>
      <c r="F84" s="71">
        <v>6.0165517241379316</v>
      </c>
      <c r="G84" s="27">
        <v>3212.6359168617259</v>
      </c>
      <c r="H84" s="27" t="s">
        <v>112</v>
      </c>
      <c r="I84" s="27">
        <v>5.377156484189995</v>
      </c>
    </row>
    <row r="85" spans="1:13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 t="s">
        <v>112</v>
      </c>
      <c r="F85" s="93" t="s">
        <v>112</v>
      </c>
      <c r="G85" s="91" t="s">
        <v>112</v>
      </c>
      <c r="H85" s="91">
        <v>2823.7580117056264</v>
      </c>
      <c r="I85" s="27" t="s">
        <v>112</v>
      </c>
      <c r="L85" s="63">
        <f>SUM(G87:G91)</f>
        <v>2823.7580117056264</v>
      </c>
      <c r="M85" s="246">
        <f>L85-H85</f>
        <v>0</v>
      </c>
    </row>
    <row r="86" spans="1:13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3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 t="s">
        <v>112</v>
      </c>
      <c r="F87" s="71" t="s">
        <v>112</v>
      </c>
      <c r="G87" s="27">
        <v>1051.3986790551048</v>
      </c>
      <c r="H87" s="27" t="s">
        <v>112</v>
      </c>
      <c r="I87" s="27">
        <v>1.7597808686869898</v>
      </c>
    </row>
    <row r="88" spans="1:13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 t="s">
        <v>112</v>
      </c>
      <c r="F88" s="71" t="s">
        <v>112</v>
      </c>
      <c r="G88" s="27">
        <v>1191.2764623254263</v>
      </c>
      <c r="H88" s="27" t="s">
        <v>112</v>
      </c>
      <c r="I88" s="27">
        <v>1.9939016183674787</v>
      </c>
    </row>
    <row r="89" spans="1:13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 t="s">
        <v>112</v>
      </c>
      <c r="F89" s="71" t="s">
        <v>112</v>
      </c>
      <c r="G89" s="27">
        <v>581.08287032509497</v>
      </c>
      <c r="H89" s="27" t="s">
        <v>112</v>
      </c>
      <c r="I89" s="27">
        <v>0.97258874173098597</v>
      </c>
      <c r="L89" s="63"/>
      <c r="M89" s="219">
        <v>100.26596971006656</v>
      </c>
    </row>
    <row r="90" spans="1:13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3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3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 t="s">
        <v>112</v>
      </c>
      <c r="F92" s="71" t="s">
        <v>112</v>
      </c>
      <c r="G92" s="27">
        <v>3954.4880860985913</v>
      </c>
      <c r="H92" s="27" t="s">
        <v>112</v>
      </c>
      <c r="I92" s="27">
        <v>6.6188331961963591</v>
      </c>
      <c r="L92" s="63">
        <f>+G92</f>
        <v>3954.4880860985913</v>
      </c>
    </row>
    <row r="93" spans="1:13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3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 t="s">
        <v>112</v>
      </c>
      <c r="F94" s="155" t="s">
        <v>112</v>
      </c>
      <c r="G94" s="39">
        <v>59746.00007099611</v>
      </c>
      <c r="H94" s="38" t="s">
        <v>112</v>
      </c>
      <c r="I94" s="38">
        <v>99.999999999999986</v>
      </c>
      <c r="L94" s="63">
        <f>SUM(L31:L92)</f>
        <v>59746.00007099611</v>
      </c>
    </row>
    <row r="95" spans="1:13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3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 t="s">
        <v>112</v>
      </c>
      <c r="F99" s="156" t="s">
        <v>112</v>
      </c>
      <c r="G99" s="41">
        <v>59746.00007099611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 t="s">
        <v>112</v>
      </c>
      <c r="F100" s="170">
        <v>1.1949200014199222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 t="s">
        <v>112</v>
      </c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x14ac:dyDescent="0.2">
      <c r="A104" s="10">
        <v>1</v>
      </c>
      <c r="B104" s="43" t="s">
        <v>173</v>
      </c>
      <c r="C104" s="24" t="s">
        <v>112</v>
      </c>
      <c r="D104" s="24" t="s">
        <v>112</v>
      </c>
      <c r="E104" s="26" t="s">
        <v>112</v>
      </c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3959.8672537255102</v>
      </c>
      <c r="E105" s="273" t="s">
        <v>112</v>
      </c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x14ac:dyDescent="0.2">
      <c r="A106" s="10">
        <v>1</v>
      </c>
      <c r="B106" s="26" t="s">
        <v>175</v>
      </c>
      <c r="C106" s="24" t="s">
        <v>112</v>
      </c>
      <c r="D106" s="26" t="s">
        <v>112</v>
      </c>
      <c r="E106" s="26" t="s">
        <v>112</v>
      </c>
      <c r="F106" s="26">
        <v>332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 t="s">
        <v>112</v>
      </c>
      <c r="F112" s="157" t="s">
        <v>112</v>
      </c>
      <c r="G112" s="36">
        <v>58388.965994312406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 t="s">
        <v>112</v>
      </c>
      <c r="F113" s="158">
        <v>1.1677793198862481</v>
      </c>
      <c r="G113" s="60" t="s">
        <v>112</v>
      </c>
      <c r="H113" s="42" t="s">
        <v>112</v>
      </c>
      <c r="I113" s="42" t="s">
        <v>112</v>
      </c>
      <c r="L113" s="10" t="e">
        <f>L112/G9-F113</f>
        <v>#VALUE!</v>
      </c>
      <c r="N113" s="10">
        <v>101.90870254605788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D55:D85 E55:H58 E59:F72 H59:H72">
    <cfRule type="cellIs" dxfId="2" priority="2" stopIfTrue="1" operator="equal">
      <formula>0</formula>
    </cfRule>
  </conditionalFormatting>
  <conditionalFormatting sqref="G59:G73">
    <cfRule type="cellIs" dxfId="1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 t="s">
        <v>112</v>
      </c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 t="s">
        <v>112</v>
      </c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 t="s">
        <v>112</v>
      </c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 t="s">
        <v>112</v>
      </c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63</v>
      </c>
      <c r="C7" s="24" t="s">
        <v>112</v>
      </c>
      <c r="D7" s="61" t="s">
        <v>112</v>
      </c>
      <c r="E7" s="62" t="s">
        <v>112</v>
      </c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 t="s">
        <v>112</v>
      </c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 t="s">
        <v>112</v>
      </c>
      <c r="F9" s="102" t="s">
        <v>112</v>
      </c>
      <c r="G9" s="144">
        <v>120000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 t="s">
        <v>112</v>
      </c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 t="s">
        <v>112</v>
      </c>
      <c r="F11" s="62" t="s">
        <v>112</v>
      </c>
      <c r="G11" s="179">
        <v>133333.33333333334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 t="s">
        <v>112</v>
      </c>
      <c r="F12" s="62" t="s">
        <v>112</v>
      </c>
      <c r="G12" s="179">
        <v>10</v>
      </c>
      <c r="H12" s="73" t="s">
        <v>2</v>
      </c>
      <c r="I12" s="61" t="s">
        <v>112</v>
      </c>
    </row>
    <row r="13" spans="1:9" x14ac:dyDescent="0.2">
      <c r="A13" s="10">
        <v>1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179" t="s">
        <v>112</v>
      </c>
      <c r="H13" s="62" t="s">
        <v>112</v>
      </c>
      <c r="I13" s="61" t="s">
        <v>112</v>
      </c>
    </row>
    <row r="14" spans="1:9" hidden="1" x14ac:dyDescent="0.2">
      <c r="A14" s="10">
        <v>0</v>
      </c>
      <c r="B14" s="24" t="s">
        <v>112</v>
      </c>
      <c r="C14" s="24" t="s">
        <v>112</v>
      </c>
      <c r="D14" s="61" t="s">
        <v>112</v>
      </c>
      <c r="E14" s="62" t="s">
        <v>112</v>
      </c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 t="s">
        <v>112</v>
      </c>
      <c r="F15" s="62" t="s">
        <v>112</v>
      </c>
      <c r="G15" s="249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 t="s">
        <v>112</v>
      </c>
      <c r="F16" s="62" t="s">
        <v>112</v>
      </c>
      <c r="G16" s="179">
        <v>1</v>
      </c>
      <c r="H16" s="73" t="s">
        <v>120</v>
      </c>
      <c r="I16" s="61" t="s">
        <v>112</v>
      </c>
    </row>
    <row r="17" spans="1:14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 t="s">
        <v>112</v>
      </c>
      <c r="F17" s="62" t="s">
        <v>112</v>
      </c>
      <c r="G17" s="179" t="s">
        <v>112</v>
      </c>
      <c r="H17" s="73" t="s">
        <v>112</v>
      </c>
      <c r="I17" s="61" t="s">
        <v>112</v>
      </c>
    </row>
    <row r="18" spans="1:14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179">
        <v>7.6959999999999997</v>
      </c>
      <c r="H18" s="73" t="s">
        <v>2</v>
      </c>
      <c r="I18" s="25" t="s">
        <v>112</v>
      </c>
    </row>
    <row r="19" spans="1:14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4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4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25000</v>
      </c>
      <c r="H21" s="24" t="s">
        <v>124</v>
      </c>
      <c r="I21" s="24" t="s">
        <v>112</v>
      </c>
    </row>
    <row r="22" spans="1:14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4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4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4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4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4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4" x14ac:dyDescent="0.2">
      <c r="A28" s="10">
        <v>1</v>
      </c>
      <c r="B28" s="24"/>
      <c r="C28" s="27" t="s">
        <v>112</v>
      </c>
      <c r="D28" s="61" t="s">
        <v>112</v>
      </c>
      <c r="E28" s="62" t="s">
        <v>112</v>
      </c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 t="s">
        <v>112</v>
      </c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4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 t="s">
        <v>112</v>
      </c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4" x14ac:dyDescent="0.2">
      <c r="A31" s="10">
        <v>1</v>
      </c>
      <c r="B31" s="90" t="s">
        <v>132</v>
      </c>
      <c r="C31" s="91" t="s">
        <v>112</v>
      </c>
      <c r="D31" s="91" t="s">
        <v>112</v>
      </c>
      <c r="E31" s="91" t="s">
        <v>112</v>
      </c>
      <c r="F31" s="91" t="s">
        <v>112</v>
      </c>
      <c r="G31" s="91" t="s">
        <v>112</v>
      </c>
      <c r="H31" s="91">
        <v>175.94597380558997</v>
      </c>
      <c r="I31" s="27" t="s">
        <v>112</v>
      </c>
      <c r="L31" s="63">
        <f>+H31</f>
        <v>175.94597380558997</v>
      </c>
      <c r="N31" s="219">
        <v>83.376867934535284</v>
      </c>
    </row>
    <row r="32" spans="1:14" hidden="1" x14ac:dyDescent="0.2">
      <c r="A32" s="10">
        <v>0</v>
      </c>
      <c r="B32" s="11" t="s">
        <v>263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26" t="s">
        <v>134</v>
      </c>
      <c r="C33" s="27" t="s">
        <v>112</v>
      </c>
      <c r="D33" s="27">
        <v>20000</v>
      </c>
      <c r="E33" s="27" t="s">
        <v>112</v>
      </c>
      <c r="F33" s="71">
        <v>8.7972986902794988E-3</v>
      </c>
      <c r="G33" s="27">
        <v>175.94597380558997</v>
      </c>
      <c r="H33" s="27" t="s">
        <v>112</v>
      </c>
      <c r="I33" s="27">
        <v>0.22691725594427387</v>
      </c>
    </row>
    <row r="34" spans="1:14" x14ac:dyDescent="0.2">
      <c r="A34" s="10">
        <v>1</v>
      </c>
      <c r="B34" s="43" t="s">
        <v>135</v>
      </c>
      <c r="C34" s="91" t="s">
        <v>112</v>
      </c>
      <c r="D34" s="91" t="s">
        <v>112</v>
      </c>
      <c r="E34" s="91" t="s">
        <v>112</v>
      </c>
      <c r="F34" s="93" t="s">
        <v>112</v>
      </c>
      <c r="G34" s="91" t="s">
        <v>112</v>
      </c>
      <c r="H34" s="91">
        <v>16598.660477449906</v>
      </c>
      <c r="I34" s="27" t="s">
        <v>112</v>
      </c>
      <c r="L34" s="10">
        <f>SUBTOTAL(9,G35:G58)</f>
        <v>16598.660477449906</v>
      </c>
      <c r="N34" s="219">
        <v>95.933673535571955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25000</v>
      </c>
      <c r="E35" s="27" t="s">
        <v>112</v>
      </c>
      <c r="F35" s="71">
        <v>0.1288</v>
      </c>
      <c r="G35" s="27">
        <v>3220</v>
      </c>
      <c r="H35" s="27" t="s">
        <v>112</v>
      </c>
      <c r="I35" s="27">
        <v>4.1528291232620838</v>
      </c>
      <c r="M35" s="219">
        <v>86.675639300134577</v>
      </c>
    </row>
    <row r="36" spans="1:14" x14ac:dyDescent="0.2">
      <c r="A36" s="10">
        <v>1</v>
      </c>
      <c r="B36" s="26" t="s">
        <v>136</v>
      </c>
      <c r="C36" s="27" t="s">
        <v>112</v>
      </c>
      <c r="D36" s="27">
        <v>25000</v>
      </c>
      <c r="E36" s="27" t="s">
        <v>112</v>
      </c>
      <c r="F36" s="71">
        <v>8.8099999999999998E-2</v>
      </c>
      <c r="G36" s="27">
        <v>2202.5</v>
      </c>
      <c r="H36" s="27" t="s">
        <v>112</v>
      </c>
      <c r="I36" s="27">
        <v>2.8405609142809753</v>
      </c>
      <c r="M36" s="219">
        <v>101.38089758342923</v>
      </c>
    </row>
    <row r="37" spans="1:14" x14ac:dyDescent="0.2">
      <c r="A37" s="10">
        <v>1</v>
      </c>
      <c r="B37" s="26" t="s">
        <v>138</v>
      </c>
      <c r="C37" s="27" t="s">
        <v>112</v>
      </c>
      <c r="D37" s="27">
        <v>3</v>
      </c>
      <c r="E37" s="27" t="s">
        <v>112</v>
      </c>
      <c r="F37" s="71">
        <v>4.76</v>
      </c>
      <c r="G37" s="27">
        <v>14.28</v>
      </c>
      <c r="H37" s="27" t="s">
        <v>112</v>
      </c>
      <c r="I37" s="27">
        <v>1.8416894372727501E-2</v>
      </c>
    </row>
    <row r="38" spans="1:14" x14ac:dyDescent="0.2">
      <c r="A38" s="10">
        <v>1</v>
      </c>
      <c r="B38" s="11" t="s">
        <v>257</v>
      </c>
      <c r="C38" s="75" t="s">
        <v>112</v>
      </c>
      <c r="D38" s="27">
        <v>6</v>
      </c>
      <c r="E38" s="9" t="s">
        <v>112</v>
      </c>
      <c r="F38" s="28">
        <v>6.89</v>
      </c>
      <c r="G38" s="27">
        <v>41.339999999999996</v>
      </c>
      <c r="H38" s="24" t="s">
        <v>112</v>
      </c>
      <c r="I38" s="24">
        <v>5.3316135389954819E-2</v>
      </c>
    </row>
    <row r="39" spans="1:14" x14ac:dyDescent="0.2">
      <c r="A39" s="10">
        <v>1</v>
      </c>
      <c r="B39" s="11" t="s">
        <v>141</v>
      </c>
      <c r="C39" s="75" t="s">
        <v>112</v>
      </c>
      <c r="D39" s="27">
        <v>1412.3002601263472</v>
      </c>
      <c r="E39" s="9" t="s">
        <v>112</v>
      </c>
      <c r="F39" s="28">
        <v>0.31518475903997173</v>
      </c>
      <c r="G39" s="27">
        <v>445.13551718001213</v>
      </c>
      <c r="H39" s="24" t="s">
        <v>112</v>
      </c>
      <c r="I39" s="24">
        <v>0.57409060234269693</v>
      </c>
      <c r="M39" s="219">
        <v>81.434913489785899</v>
      </c>
    </row>
    <row r="40" spans="1:14" hidden="1" x14ac:dyDescent="0.2">
      <c r="A40" s="10">
        <v>0</v>
      </c>
      <c r="B40" s="11" t="s">
        <v>53</v>
      </c>
      <c r="C40" s="75" t="s">
        <v>112</v>
      </c>
      <c r="D40" s="82">
        <v>194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12</v>
      </c>
      <c r="C41" s="27" t="s">
        <v>112</v>
      </c>
      <c r="D41" s="27">
        <v>13.333333333333343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hidden="1" x14ac:dyDescent="0.2">
      <c r="A42" s="10">
        <v>0</v>
      </c>
      <c r="B42" s="26" t="s">
        <v>54</v>
      </c>
      <c r="C42" s="27" t="s">
        <v>112</v>
      </c>
      <c r="D42" s="27">
        <v>440</v>
      </c>
      <c r="E42" s="27" t="s">
        <v>112</v>
      </c>
      <c r="F42" s="71" t="s">
        <v>112</v>
      </c>
      <c r="G42" s="27" t="s">
        <v>112</v>
      </c>
      <c r="H42" s="27" t="s">
        <v>112</v>
      </c>
      <c r="I42" s="27" t="s">
        <v>112</v>
      </c>
    </row>
    <row r="43" spans="1:14" x14ac:dyDescent="0.2">
      <c r="A43" s="10">
        <v>1</v>
      </c>
      <c r="B43" s="26" t="s">
        <v>142</v>
      </c>
      <c r="C43" s="27" t="s">
        <v>112</v>
      </c>
      <c r="D43" s="27" t="s">
        <v>112</v>
      </c>
      <c r="E43" s="27" t="s">
        <v>112</v>
      </c>
      <c r="F43" s="71" t="s">
        <v>112</v>
      </c>
      <c r="G43" s="27">
        <v>683.44487999999546</v>
      </c>
      <c r="H43" s="27" t="s">
        <v>112</v>
      </c>
      <c r="I43" s="27">
        <v>0.88143782664855308</v>
      </c>
    </row>
    <row r="44" spans="1:14" hidden="1" x14ac:dyDescent="0.2">
      <c r="A44" s="10">
        <v>0</v>
      </c>
      <c r="B44" s="26" t="s">
        <v>264</v>
      </c>
      <c r="C44" s="27" t="s">
        <v>112</v>
      </c>
      <c r="D44" s="27">
        <v>3</v>
      </c>
      <c r="E44" s="27" t="s">
        <v>112</v>
      </c>
      <c r="F44" s="71">
        <v>11.729999999999999</v>
      </c>
      <c r="G44" s="27">
        <v>35.19</v>
      </c>
      <c r="H44" s="27" t="s">
        <v>112</v>
      </c>
      <c r="I44" s="27">
        <v>4.5384489704221341E-2</v>
      </c>
    </row>
    <row r="45" spans="1:14" hidden="1" x14ac:dyDescent="0.2">
      <c r="A45" s="10">
        <v>0</v>
      </c>
      <c r="B45" s="26" t="s">
        <v>146</v>
      </c>
      <c r="C45" s="27" t="s">
        <v>112</v>
      </c>
      <c r="D45" s="27">
        <v>2</v>
      </c>
      <c r="E45" s="27" t="s">
        <v>112</v>
      </c>
      <c r="F45" s="71">
        <v>26.785200000000003</v>
      </c>
      <c r="G45" s="27">
        <v>53.570400000000006</v>
      </c>
      <c r="H45" s="27" t="s">
        <v>112</v>
      </c>
      <c r="I45" s="27">
        <v>6.9089663746832036E-2</v>
      </c>
    </row>
    <row r="46" spans="1:14" hidden="1" x14ac:dyDescent="0.2">
      <c r="A46" s="10">
        <v>0</v>
      </c>
      <c r="B46" s="26" t="s">
        <v>258</v>
      </c>
      <c r="C46" s="27" t="s">
        <v>112</v>
      </c>
      <c r="D46" s="27">
        <v>5</v>
      </c>
      <c r="E46" s="27" t="s">
        <v>112</v>
      </c>
      <c r="F46" s="71">
        <v>39.270000000000003</v>
      </c>
      <c r="G46" s="27">
        <v>196.35000000000002</v>
      </c>
      <c r="H46" s="27" t="s">
        <v>112</v>
      </c>
      <c r="I46" s="27">
        <v>0.25323229762500316</v>
      </c>
    </row>
    <row r="47" spans="1:14" hidden="1" x14ac:dyDescent="0.2">
      <c r="A47" s="10">
        <v>0</v>
      </c>
      <c r="B47" s="26" t="s">
        <v>149</v>
      </c>
      <c r="C47" s="27" t="s">
        <v>112</v>
      </c>
      <c r="D47" s="27">
        <v>2</v>
      </c>
      <c r="E47" s="27" t="s">
        <v>112</v>
      </c>
      <c r="F47" s="71">
        <v>46.716000000000001</v>
      </c>
      <c r="G47" s="27">
        <v>93.432000000000002</v>
      </c>
      <c r="H47" s="27" t="s">
        <v>112</v>
      </c>
      <c r="I47" s="27">
        <v>0.12049910889584566</v>
      </c>
    </row>
    <row r="48" spans="1:14" hidden="1" x14ac:dyDescent="0.2">
      <c r="A48" s="10">
        <v>0</v>
      </c>
      <c r="B48" s="26" t="s">
        <v>220</v>
      </c>
      <c r="C48" s="27" t="s">
        <v>112</v>
      </c>
      <c r="D48" s="27">
        <v>0.2</v>
      </c>
      <c r="E48" s="27" t="s">
        <v>112</v>
      </c>
      <c r="F48" s="71">
        <v>57.548400000000001</v>
      </c>
      <c r="G48" s="27">
        <v>11.509680000000001</v>
      </c>
      <c r="H48" s="27" t="s">
        <v>112</v>
      </c>
      <c r="I48" s="27">
        <v>1.484401686441837E-2</v>
      </c>
    </row>
    <row r="49" spans="1:14" hidden="1" x14ac:dyDescent="0.2">
      <c r="A49" s="10">
        <v>0</v>
      </c>
      <c r="B49" s="26" t="s">
        <v>188</v>
      </c>
      <c r="C49" s="27" t="s">
        <v>112</v>
      </c>
      <c r="D49" s="27">
        <v>0.4</v>
      </c>
      <c r="E49" s="27" t="s">
        <v>112</v>
      </c>
      <c r="F49" s="71">
        <v>225.828</v>
      </c>
      <c r="G49" s="27">
        <v>90.33120000000001</v>
      </c>
      <c r="H49" s="27" t="s">
        <v>112</v>
      </c>
      <c r="I49" s="27">
        <v>0.11650001183205341</v>
      </c>
    </row>
    <row r="50" spans="1:14" hidden="1" x14ac:dyDescent="0.2">
      <c r="A50" s="10">
        <v>0</v>
      </c>
      <c r="B50" s="26" t="s">
        <v>145</v>
      </c>
      <c r="C50" s="27" t="s">
        <v>112</v>
      </c>
      <c r="D50" s="27">
        <v>0.125</v>
      </c>
      <c r="E50" s="27" t="s">
        <v>112</v>
      </c>
      <c r="F50" s="71">
        <v>164.3424</v>
      </c>
      <c r="G50" s="27">
        <v>20.5428</v>
      </c>
      <c r="H50" s="27" t="s">
        <v>112</v>
      </c>
      <c r="I50" s="27">
        <v>2.6494018047623705E-2</v>
      </c>
    </row>
    <row r="51" spans="1:14" hidden="1" x14ac:dyDescent="0.2">
      <c r="A51" s="10">
        <v>0</v>
      </c>
      <c r="B51" s="26" t="s">
        <v>265</v>
      </c>
      <c r="C51" s="27" t="s">
        <v>112</v>
      </c>
      <c r="D51" s="27">
        <v>0.75</v>
      </c>
      <c r="E51" s="27" t="s">
        <v>112</v>
      </c>
      <c r="F51" s="71">
        <v>83.231999999999999</v>
      </c>
      <c r="G51" s="27">
        <v>62.423999999999999</v>
      </c>
      <c r="H51" s="27" t="s">
        <v>112</v>
      </c>
      <c r="I51" s="27">
        <v>8.0508138257923079E-2</v>
      </c>
    </row>
    <row r="52" spans="1:14" hidden="1" x14ac:dyDescent="0.2">
      <c r="A52" s="10">
        <v>0</v>
      </c>
      <c r="B52" s="26" t="s">
        <v>244</v>
      </c>
      <c r="C52" s="27" t="s">
        <v>112</v>
      </c>
      <c r="D52" s="27">
        <v>1</v>
      </c>
      <c r="E52" s="27" t="s">
        <v>112</v>
      </c>
      <c r="F52" s="71">
        <v>120.09479999999999</v>
      </c>
      <c r="G52" s="27">
        <v>120.09479999999999</v>
      </c>
      <c r="H52" s="27" t="s">
        <v>112</v>
      </c>
      <c r="I52" s="27">
        <v>0.15488608167463827</v>
      </c>
    </row>
    <row r="53" spans="1:14" x14ac:dyDescent="0.2">
      <c r="A53" s="10">
        <v>1</v>
      </c>
      <c r="B53" s="26" t="s">
        <v>259</v>
      </c>
      <c r="C53" s="27" t="s">
        <v>112</v>
      </c>
      <c r="D53" s="27">
        <v>6300</v>
      </c>
      <c r="E53" s="27" t="s">
        <v>112</v>
      </c>
      <c r="F53" s="71">
        <v>5.110424999999999E-2</v>
      </c>
      <c r="G53" s="27">
        <v>321.95677499999994</v>
      </c>
      <c r="H53" s="27" t="s">
        <v>112</v>
      </c>
      <c r="I53" s="27">
        <v>0.41522716510917318</v>
      </c>
    </row>
    <row r="54" spans="1:14" x14ac:dyDescent="0.2">
      <c r="A54" s="10">
        <v>1</v>
      </c>
      <c r="B54" s="26" t="s">
        <v>224</v>
      </c>
      <c r="C54" s="27" t="s">
        <v>112</v>
      </c>
      <c r="D54" s="27">
        <v>178</v>
      </c>
      <c r="E54" s="27" t="s">
        <v>112</v>
      </c>
      <c r="F54" s="71">
        <v>2.7300000000000004</v>
      </c>
      <c r="G54" s="27">
        <v>485.94000000000005</v>
      </c>
      <c r="H54" s="27" t="s">
        <v>112</v>
      </c>
      <c r="I54" s="27">
        <v>0.62671608203663898</v>
      </c>
    </row>
    <row r="55" spans="1:14" x14ac:dyDescent="0.2">
      <c r="A55" s="10">
        <v>1</v>
      </c>
      <c r="B55" s="11" t="s">
        <v>266</v>
      </c>
      <c r="C55" s="75" t="s">
        <v>112</v>
      </c>
      <c r="D55" s="27">
        <v>25000</v>
      </c>
      <c r="E55" s="9" t="s">
        <v>112</v>
      </c>
      <c r="F55" s="28">
        <v>0.02</v>
      </c>
      <c r="G55" s="27">
        <v>500</v>
      </c>
      <c r="H55" s="24" t="s">
        <v>112</v>
      </c>
      <c r="I55" s="24">
        <v>0.64484924274255961</v>
      </c>
    </row>
    <row r="56" spans="1:14" x14ac:dyDescent="0.2">
      <c r="A56" s="10">
        <v>1</v>
      </c>
      <c r="B56" s="11" t="s">
        <v>267</v>
      </c>
      <c r="C56" s="75" t="s">
        <v>112</v>
      </c>
      <c r="D56" s="27">
        <v>5</v>
      </c>
      <c r="E56" s="9" t="s">
        <v>112</v>
      </c>
      <c r="F56" s="28">
        <v>2.5</v>
      </c>
      <c r="G56" s="27">
        <v>12.5</v>
      </c>
      <c r="H56" s="24" t="s">
        <v>112</v>
      </c>
      <c r="I56" s="24">
        <v>1.6121231068563991E-2</v>
      </c>
    </row>
    <row r="57" spans="1:14" x14ac:dyDescent="0.2">
      <c r="A57" s="10">
        <v>1</v>
      </c>
      <c r="B57" s="11" t="s">
        <v>207</v>
      </c>
      <c r="C57" s="75" t="s">
        <v>112</v>
      </c>
      <c r="D57" s="27">
        <v>20000</v>
      </c>
      <c r="E57" s="9" t="s">
        <v>112</v>
      </c>
      <c r="F57" s="28">
        <v>0.40199999999999997</v>
      </c>
      <c r="G57" s="27">
        <v>8039.9999999999991</v>
      </c>
      <c r="H57" s="24" t="s">
        <v>112</v>
      </c>
      <c r="I57" s="24">
        <v>10.369175823300356</v>
      </c>
    </row>
    <row r="58" spans="1:14" s="176" customFormat="1" x14ac:dyDescent="0.2">
      <c r="A58" s="10">
        <v>1</v>
      </c>
      <c r="B58" s="11" t="s">
        <v>213</v>
      </c>
      <c r="C58" s="75" t="s">
        <v>112</v>
      </c>
      <c r="D58" s="27">
        <v>13000</v>
      </c>
      <c r="E58" s="9" t="s">
        <v>112</v>
      </c>
      <c r="F58" s="28">
        <v>4.8581792713069338E-2</v>
      </c>
      <c r="G58" s="27">
        <v>631.56330526990143</v>
      </c>
      <c r="H58" s="24" t="s">
        <v>112</v>
      </c>
      <c r="I58" s="24">
        <v>0.81452623829456794</v>
      </c>
      <c r="L58" s="63">
        <f>SUM(G59:G74)</f>
        <v>26034.340163429122</v>
      </c>
      <c r="N58" s="219" t="e">
        <v>#VALUE!</v>
      </c>
    </row>
    <row r="59" spans="1:14" x14ac:dyDescent="0.2">
      <c r="A59" s="10">
        <v>1</v>
      </c>
      <c r="B59" s="88" t="s">
        <v>152</v>
      </c>
      <c r="C59" s="167" t="s">
        <v>112</v>
      </c>
      <c r="D59" s="91" t="s">
        <v>112</v>
      </c>
      <c r="E59" s="168" t="s">
        <v>112</v>
      </c>
      <c r="F59" s="169" t="s">
        <v>112</v>
      </c>
      <c r="G59" s="248" t="s">
        <v>112</v>
      </c>
      <c r="H59" s="95">
        <v>26034.340163429122</v>
      </c>
      <c r="I59" s="24" t="s">
        <v>112</v>
      </c>
      <c r="M59" s="219" t="e">
        <v>#VALUE!</v>
      </c>
    </row>
    <row r="60" spans="1:14" x14ac:dyDescent="0.2">
      <c r="A60" s="10">
        <v>1</v>
      </c>
      <c r="B60" s="11" t="s">
        <v>153</v>
      </c>
      <c r="C60" s="75" t="s">
        <v>112</v>
      </c>
      <c r="D60" s="27">
        <v>1.8</v>
      </c>
      <c r="E60" s="9" t="s">
        <v>112</v>
      </c>
      <c r="F60" s="28">
        <v>45</v>
      </c>
      <c r="G60" s="27">
        <v>81</v>
      </c>
      <c r="H60" s="24" t="s">
        <v>112</v>
      </c>
      <c r="I60" s="24">
        <v>0.10446557732429465</v>
      </c>
      <c r="M60" s="219">
        <v>100</v>
      </c>
    </row>
    <row r="61" spans="1:14" x14ac:dyDescent="0.2">
      <c r="A61" s="10">
        <v>1</v>
      </c>
      <c r="B61" s="11" t="s">
        <v>214</v>
      </c>
      <c r="C61" s="75" t="s">
        <v>112</v>
      </c>
      <c r="D61" s="27">
        <v>900</v>
      </c>
      <c r="E61" s="9" t="s">
        <v>112</v>
      </c>
      <c r="F61" s="28">
        <v>0.1396</v>
      </c>
      <c r="G61" s="27">
        <v>125.64</v>
      </c>
      <c r="H61" s="24" t="s">
        <v>112</v>
      </c>
      <c r="I61" s="24">
        <v>0.16203771771635039</v>
      </c>
      <c r="M61" s="219">
        <v>100</v>
      </c>
    </row>
    <row r="62" spans="1:14" x14ac:dyDescent="0.2">
      <c r="A62" s="10">
        <v>1</v>
      </c>
      <c r="B62" s="11" t="s">
        <v>154</v>
      </c>
      <c r="C62" s="75" t="s">
        <v>112</v>
      </c>
      <c r="D62" s="27">
        <v>2294</v>
      </c>
      <c r="E62" s="9" t="s">
        <v>112</v>
      </c>
      <c r="F62" s="154">
        <v>0.2</v>
      </c>
      <c r="G62" s="27">
        <v>458.8</v>
      </c>
      <c r="H62" s="24" t="s">
        <v>112</v>
      </c>
      <c r="I62" s="24">
        <v>0.59171366514057266</v>
      </c>
      <c r="M62" s="219">
        <v>100</v>
      </c>
    </row>
    <row r="63" spans="1:14" x14ac:dyDescent="0.2">
      <c r="A63" s="10">
        <v>1</v>
      </c>
      <c r="B63" s="11" t="s">
        <v>155</v>
      </c>
      <c r="C63" s="75" t="s">
        <v>112</v>
      </c>
      <c r="D63" s="27">
        <v>5400000</v>
      </c>
      <c r="E63" s="9" t="s">
        <v>112</v>
      </c>
      <c r="F63" s="28">
        <v>2.5000000000000001E-4</v>
      </c>
      <c r="G63" s="27">
        <v>1350</v>
      </c>
      <c r="H63" s="24" t="s">
        <v>112</v>
      </c>
      <c r="I63" s="24">
        <v>1.741092955404911</v>
      </c>
      <c r="M63" s="219">
        <v>100</v>
      </c>
    </row>
    <row r="64" spans="1:14" x14ac:dyDescent="0.2">
      <c r="A64" s="10">
        <v>1</v>
      </c>
      <c r="B64" s="11" t="s">
        <v>156</v>
      </c>
      <c r="C64" s="75" t="s">
        <v>112</v>
      </c>
      <c r="D64" s="27">
        <v>120000</v>
      </c>
      <c r="E64" s="9" t="s">
        <v>112</v>
      </c>
      <c r="F64" s="28">
        <v>0.05</v>
      </c>
      <c r="G64" s="27">
        <v>6000</v>
      </c>
      <c r="H64" s="9" t="s">
        <v>112</v>
      </c>
      <c r="I64" s="24">
        <v>7.7381909129107154</v>
      </c>
      <c r="M64" s="219">
        <v>100</v>
      </c>
    </row>
    <row r="65" spans="1:14" x14ac:dyDescent="0.2">
      <c r="A65" s="10">
        <v>1</v>
      </c>
      <c r="B65" s="11" t="s">
        <v>157</v>
      </c>
      <c r="C65" s="75" t="s">
        <v>112</v>
      </c>
      <c r="D65" s="29">
        <v>3254.7</v>
      </c>
      <c r="E65" s="9" t="s">
        <v>112</v>
      </c>
      <c r="F65" s="196">
        <v>4.6262068965517242</v>
      </c>
      <c r="G65" s="27">
        <v>15056.915586206896</v>
      </c>
      <c r="H65" s="9" t="s">
        <v>112</v>
      </c>
      <c r="I65" s="24">
        <v>19.41888122760832</v>
      </c>
    </row>
    <row r="66" spans="1:14" hidden="1" x14ac:dyDescent="0.2">
      <c r="A66" s="10">
        <v>0</v>
      </c>
      <c r="B66" s="11">
        <v>0</v>
      </c>
      <c r="C66" s="75" t="s">
        <v>112</v>
      </c>
      <c r="D66" s="29" t="s">
        <v>112</v>
      </c>
      <c r="E66" s="9" t="s">
        <v>112</v>
      </c>
      <c r="F66" s="9" t="s">
        <v>112</v>
      </c>
      <c r="G66" s="27" t="s">
        <v>112</v>
      </c>
      <c r="H66" s="9" t="s">
        <v>112</v>
      </c>
      <c r="I66" s="24" t="s">
        <v>112</v>
      </c>
    </row>
    <row r="67" spans="1:14" hidden="1" x14ac:dyDescent="0.2">
      <c r="A67" s="10">
        <v>0</v>
      </c>
      <c r="B67" s="11">
        <v>0</v>
      </c>
      <c r="C67" s="75" t="s">
        <v>112</v>
      </c>
      <c r="D67" s="29" t="s">
        <v>112</v>
      </c>
      <c r="E67" s="9" t="s">
        <v>112</v>
      </c>
      <c r="F67" s="9" t="s">
        <v>112</v>
      </c>
      <c r="G67" s="27" t="s">
        <v>112</v>
      </c>
      <c r="H67" s="9" t="s">
        <v>112</v>
      </c>
      <c r="I67" s="24" t="s">
        <v>112</v>
      </c>
    </row>
    <row r="68" spans="1:14" hidden="1" x14ac:dyDescent="0.2">
      <c r="A68" s="10">
        <v>0</v>
      </c>
      <c r="B68" s="11">
        <v>0</v>
      </c>
      <c r="C68" s="75" t="s">
        <v>112</v>
      </c>
      <c r="D68" s="29" t="s">
        <v>112</v>
      </c>
      <c r="E68" s="9" t="s">
        <v>112</v>
      </c>
      <c r="F68" s="9" t="s">
        <v>112</v>
      </c>
      <c r="G68" s="27" t="s">
        <v>112</v>
      </c>
      <c r="H68" s="9" t="s">
        <v>112</v>
      </c>
      <c r="I68" s="24" t="s">
        <v>112</v>
      </c>
    </row>
    <row r="69" spans="1:14" hidden="1" x14ac:dyDescent="0.2">
      <c r="A69" s="10">
        <v>0</v>
      </c>
      <c r="B69" s="11">
        <v>0</v>
      </c>
      <c r="C69" s="75" t="s">
        <v>112</v>
      </c>
      <c r="D69" s="29" t="s">
        <v>112</v>
      </c>
      <c r="E69" s="9" t="s">
        <v>112</v>
      </c>
      <c r="F69" s="9" t="s">
        <v>112</v>
      </c>
      <c r="G69" s="27" t="s">
        <v>112</v>
      </c>
      <c r="H69" s="9" t="s">
        <v>112</v>
      </c>
      <c r="I69" s="24" t="s">
        <v>112</v>
      </c>
    </row>
    <row r="70" spans="1:14" hidden="1" x14ac:dyDescent="0.2">
      <c r="A70" s="10">
        <v>0</v>
      </c>
      <c r="B70" s="11">
        <v>0</v>
      </c>
      <c r="C70" s="75" t="s">
        <v>112</v>
      </c>
      <c r="D70" s="29" t="s">
        <v>112</v>
      </c>
      <c r="E70" s="9" t="s">
        <v>112</v>
      </c>
      <c r="F70" s="9" t="s">
        <v>112</v>
      </c>
      <c r="G70" s="27" t="s">
        <v>112</v>
      </c>
      <c r="H70" s="9" t="s">
        <v>112</v>
      </c>
      <c r="I70" s="24" t="s">
        <v>112</v>
      </c>
    </row>
    <row r="71" spans="1:14" hidden="1" x14ac:dyDescent="0.2">
      <c r="A71" s="10">
        <v>0</v>
      </c>
      <c r="B71" s="11">
        <v>0</v>
      </c>
      <c r="C71" s="75" t="s">
        <v>112</v>
      </c>
      <c r="D71" s="29" t="s">
        <v>112</v>
      </c>
      <c r="E71" s="9" t="s">
        <v>112</v>
      </c>
      <c r="F71" s="9" t="s">
        <v>112</v>
      </c>
      <c r="G71" s="27" t="s">
        <v>112</v>
      </c>
      <c r="H71" s="9" t="s">
        <v>112</v>
      </c>
      <c r="I71" s="24" t="s">
        <v>112</v>
      </c>
    </row>
    <row r="72" spans="1:14" hidden="1" x14ac:dyDescent="0.2">
      <c r="A72" s="10">
        <v>0</v>
      </c>
      <c r="B72" s="11">
        <v>0</v>
      </c>
      <c r="C72" s="75" t="s">
        <v>112</v>
      </c>
      <c r="D72" s="29" t="s">
        <v>112</v>
      </c>
      <c r="E72" s="9" t="s">
        <v>112</v>
      </c>
      <c r="F72" s="9" t="s">
        <v>112</v>
      </c>
      <c r="G72" s="27" t="s">
        <v>112</v>
      </c>
      <c r="H72" s="9" t="s">
        <v>112</v>
      </c>
      <c r="I72" s="24" t="s">
        <v>112</v>
      </c>
    </row>
    <row r="73" spans="1:14" x14ac:dyDescent="0.2">
      <c r="A73" s="10">
        <v>1</v>
      </c>
      <c r="B73" s="11" t="s">
        <v>158</v>
      </c>
      <c r="C73" s="9" t="s">
        <v>112</v>
      </c>
      <c r="D73" s="27" t="s">
        <v>112</v>
      </c>
      <c r="E73" s="77" t="s">
        <v>112</v>
      </c>
      <c r="F73" s="71" t="s">
        <v>112</v>
      </c>
      <c r="G73" s="27">
        <v>2462.7200000000003</v>
      </c>
      <c r="H73" s="24" t="s">
        <v>112</v>
      </c>
      <c r="I73" s="24">
        <v>3.1761662541739129</v>
      </c>
      <c r="M73" s="219">
        <v>100</v>
      </c>
    </row>
    <row r="74" spans="1:14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 t="s">
        <v>112</v>
      </c>
      <c r="F74" s="71" t="s">
        <v>112</v>
      </c>
      <c r="G74" s="27">
        <v>499.26457722222221</v>
      </c>
      <c r="H74" s="27" t="s">
        <v>112</v>
      </c>
      <c r="I74" s="27">
        <v>0.64390076909986838</v>
      </c>
      <c r="M74" s="219">
        <v>101.71817811889747</v>
      </c>
    </row>
    <row r="75" spans="1:14" x14ac:dyDescent="0.2">
      <c r="A75" s="10">
        <v>1</v>
      </c>
      <c r="B75" s="94" t="s">
        <v>160</v>
      </c>
      <c r="C75" s="95" t="s">
        <v>112</v>
      </c>
      <c r="D75" s="27" t="s">
        <v>112</v>
      </c>
      <c r="E75" s="91" t="s">
        <v>112</v>
      </c>
      <c r="F75" s="93" t="s">
        <v>112</v>
      </c>
      <c r="G75" s="91" t="s">
        <v>112</v>
      </c>
      <c r="H75" s="91">
        <v>18691.555740740743</v>
      </c>
      <c r="I75" s="27" t="s">
        <v>112</v>
      </c>
      <c r="L75" s="63">
        <f>SUM(G76:G80)</f>
        <v>18691.555740740743</v>
      </c>
      <c r="N75" s="219">
        <v>101.71559200392899</v>
      </c>
    </row>
    <row r="76" spans="1:14" x14ac:dyDescent="0.2">
      <c r="A76" s="10">
        <v>1</v>
      </c>
      <c r="B76" s="26" t="s">
        <v>248</v>
      </c>
      <c r="C76" s="24" t="s">
        <v>112</v>
      </c>
      <c r="D76" s="27" t="s">
        <v>112</v>
      </c>
      <c r="E76" s="27" t="s">
        <v>112</v>
      </c>
      <c r="F76" s="71" t="s">
        <v>112</v>
      </c>
      <c r="G76" s="27">
        <v>257.77499999999998</v>
      </c>
      <c r="H76" s="27" t="s">
        <v>112</v>
      </c>
      <c r="I76" s="27">
        <v>0.33245202709592653</v>
      </c>
    </row>
    <row r="77" spans="1:14" x14ac:dyDescent="0.2">
      <c r="A77" s="10">
        <v>1</v>
      </c>
      <c r="B77" s="26" t="s">
        <v>249</v>
      </c>
      <c r="C77" s="24" t="s">
        <v>112</v>
      </c>
      <c r="D77" s="27" t="s">
        <v>112</v>
      </c>
      <c r="E77" s="27" t="s">
        <v>112</v>
      </c>
      <c r="F77" s="71" t="s">
        <v>112</v>
      </c>
      <c r="G77" s="27">
        <v>10249.362962962965</v>
      </c>
      <c r="H77" s="27" t="s">
        <v>112</v>
      </c>
      <c r="I77" s="27">
        <v>13.218587890520611</v>
      </c>
    </row>
    <row r="78" spans="1:14" x14ac:dyDescent="0.2">
      <c r="A78" s="10">
        <v>1</v>
      </c>
      <c r="B78" s="26" t="s">
        <v>250</v>
      </c>
      <c r="C78" s="24" t="s">
        <v>112</v>
      </c>
      <c r="D78" s="27" t="s">
        <v>112</v>
      </c>
      <c r="E78" s="27" t="s">
        <v>112</v>
      </c>
      <c r="F78" s="71" t="s">
        <v>112</v>
      </c>
      <c r="G78" s="27">
        <v>2381.4696296296297</v>
      </c>
      <c r="H78" s="27" t="s">
        <v>112</v>
      </c>
      <c r="I78" s="27">
        <v>3.0713777745621411</v>
      </c>
    </row>
    <row r="79" spans="1:14" x14ac:dyDescent="0.2">
      <c r="A79" s="10">
        <v>1</v>
      </c>
      <c r="B79" s="26" t="s">
        <v>251</v>
      </c>
      <c r="C79" s="24" t="s">
        <v>112</v>
      </c>
      <c r="D79" s="27" t="s">
        <v>112</v>
      </c>
      <c r="E79" s="27" t="s">
        <v>112</v>
      </c>
      <c r="F79" s="71" t="s">
        <v>112</v>
      </c>
      <c r="G79" s="27">
        <v>5652.2222222222217</v>
      </c>
      <c r="H79" s="27" t="s">
        <v>112</v>
      </c>
      <c r="I79" s="27">
        <v>7.2896624396253342</v>
      </c>
    </row>
    <row r="80" spans="1:14" x14ac:dyDescent="0.2">
      <c r="A80" s="10">
        <v>1</v>
      </c>
      <c r="B80" s="26" t="s">
        <v>252</v>
      </c>
      <c r="C80" s="24" t="s">
        <v>112</v>
      </c>
      <c r="D80" s="27" t="s">
        <v>112</v>
      </c>
      <c r="E80" s="27" t="s">
        <v>112</v>
      </c>
      <c r="F80" s="71" t="s">
        <v>112</v>
      </c>
      <c r="G80" s="27">
        <v>150.72592592592591</v>
      </c>
      <c r="H80" s="27" t="s">
        <v>112</v>
      </c>
      <c r="I80" s="27">
        <v>0.1943909983900089</v>
      </c>
    </row>
    <row r="81" spans="1:14" hidden="1" x14ac:dyDescent="0.2">
      <c r="A81" s="10">
        <v>0</v>
      </c>
      <c r="B81" s="11">
        <v>0</v>
      </c>
      <c r="C81" s="9" t="s">
        <v>112</v>
      </c>
      <c r="D81" s="29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27" t="s">
        <v>112</v>
      </c>
      <c r="E82" s="91" t="s">
        <v>112</v>
      </c>
      <c r="F82" s="93" t="s">
        <v>112</v>
      </c>
      <c r="G82" s="91" t="s">
        <v>112</v>
      </c>
      <c r="H82" s="91">
        <v>7703.9178160353204</v>
      </c>
      <c r="I82" s="27" t="s">
        <v>112</v>
      </c>
      <c r="L82" s="63">
        <f>SUM(G83:G84)</f>
        <v>7703.9178160353204</v>
      </c>
      <c r="N82" s="219">
        <v>101.85871234352184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203.80706484567924</v>
      </c>
      <c r="E83" s="27" t="s">
        <v>112</v>
      </c>
      <c r="F83" s="71">
        <v>20.206401229235635</v>
      </c>
      <c r="G83" s="27">
        <v>4118.2073256246395</v>
      </c>
      <c r="H83" s="27" t="s">
        <v>112</v>
      </c>
      <c r="I83" s="27">
        <v>5.3112457507718212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595.97434790182103</v>
      </c>
      <c r="E84" s="27" t="s">
        <v>112</v>
      </c>
      <c r="F84" s="71">
        <v>6.0165517241379316</v>
      </c>
      <c r="G84" s="27">
        <v>3585.7104904106809</v>
      </c>
      <c r="H84" s="27" t="s">
        <v>112</v>
      </c>
      <c r="I84" s="27">
        <v>4.6244853888707587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 t="s">
        <v>112</v>
      </c>
      <c r="F85" s="93" t="s">
        <v>112</v>
      </c>
      <c r="G85" s="91" t="s">
        <v>112</v>
      </c>
      <c r="H85" s="91">
        <v>3797.7848090809348</v>
      </c>
      <c r="I85" s="27" t="s">
        <v>112</v>
      </c>
      <c r="L85" s="63">
        <f>SUM(G87:G91)</f>
        <v>3797.7848090809348</v>
      </c>
      <c r="N85" s="219">
        <v>102.62409699683698</v>
      </c>
    </row>
    <row r="86" spans="1:14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 t="s">
        <v>112</v>
      </c>
      <c r="F87" s="71" t="s">
        <v>112</v>
      </c>
      <c r="G87" s="27">
        <v>1170.0571479518724</v>
      </c>
      <c r="H87" s="27" t="s">
        <v>112</v>
      </c>
      <c r="I87" s="27">
        <v>1.509020931644568</v>
      </c>
      <c r="M87" s="219">
        <v>103.77738074187546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 t="s">
        <v>112</v>
      </c>
      <c r="F88" s="71" t="s">
        <v>112</v>
      </c>
      <c r="G88" s="27">
        <v>1329.61612161527</v>
      </c>
      <c r="H88" s="27" t="s">
        <v>112</v>
      </c>
      <c r="I88" s="27">
        <v>1.7148038983238116</v>
      </c>
      <c r="M88" s="219">
        <v>106.60725282927437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 t="s">
        <v>112</v>
      </c>
      <c r="F89" s="71" t="s">
        <v>112</v>
      </c>
      <c r="G89" s="27">
        <v>1298.1115395137922</v>
      </c>
      <c r="H89" s="27" t="s">
        <v>112</v>
      </c>
      <c r="I89" s="27">
        <v>1.6741724865016943</v>
      </c>
      <c r="M89" s="219">
        <v>97.896996887202363</v>
      </c>
    </row>
    <row r="90" spans="1:14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4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 t="s">
        <v>112</v>
      </c>
      <c r="F92" s="71" t="s">
        <v>112</v>
      </c>
      <c r="G92" s="27">
        <v>4535.2978741547404</v>
      </c>
      <c r="H92" s="27" t="s">
        <v>112</v>
      </c>
      <c r="I92" s="27">
        <v>5.8491667995212495</v>
      </c>
      <c r="L92" s="63">
        <f>+G92</f>
        <v>4535.2978741547404</v>
      </c>
      <c r="M92" s="219">
        <v>101.24925861609158</v>
      </c>
    </row>
    <row r="93" spans="1:14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 t="s">
        <v>112</v>
      </c>
      <c r="F94" s="155" t="s">
        <v>112</v>
      </c>
      <c r="G94" s="39">
        <v>77537.502854696359</v>
      </c>
      <c r="H94" s="38" t="s">
        <v>112</v>
      </c>
      <c r="I94" s="38">
        <v>99.999999999999972</v>
      </c>
      <c r="L94" s="63">
        <f>SUM(L31:L92)</f>
        <v>77537.502854696344</v>
      </c>
    </row>
    <row r="95" spans="1:14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4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 t="s">
        <v>112</v>
      </c>
      <c r="F99" s="156" t="s">
        <v>112</v>
      </c>
      <c r="G99" s="41">
        <v>77537.502854696359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 t="s">
        <v>112</v>
      </c>
      <c r="F100" s="170">
        <v>0.64614585712246964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 t="s">
        <v>112</v>
      </c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 t="s">
        <v>112</v>
      </c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4118.2073256246395</v>
      </c>
      <c r="E105" s="273" t="s">
        <v>112</v>
      </c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e">
        <v>#N/A</v>
      </c>
      <c r="C106" s="24" t="s">
        <v>112</v>
      </c>
      <c r="D106" s="26" t="s">
        <v>112</v>
      </c>
      <c r="E106" s="26" t="s">
        <v>112</v>
      </c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e">
        <v>#N/A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e">
        <v>#N/A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e">
        <v>#N/A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 t="s">
        <v>112</v>
      </c>
      <c r="F112" s="157" t="s">
        <v>112</v>
      </c>
      <c r="G112" s="36">
        <v>76180.468778012655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 t="s">
        <v>112</v>
      </c>
      <c r="F113" s="158">
        <v>0.63483723981677209</v>
      </c>
      <c r="G113" s="60" t="s">
        <v>112</v>
      </c>
      <c r="H113" s="42" t="s">
        <v>112</v>
      </c>
      <c r="I113" s="42" t="s">
        <v>112</v>
      </c>
      <c r="L113" s="246" t="e">
        <f>L112/G9-F113</f>
        <v>#VALUE!</v>
      </c>
      <c r="N113" s="10">
        <v>100.59424606675573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E74:I80 I55:I73 I81 C3:I3 I86 D87:I89 I90:I91 I93 D92:I92 D31:I54 E82:I85 D55:D85 E55:H72 G60:G74">
    <cfRule type="cellIs" dxfId="0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5.7109375" style="10" customWidth="1"/>
    <col min="4" max="4" width="9.140625" style="10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2" width="9.140625" style="10" hidden="1" customWidth="1"/>
    <col min="13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87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25000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29411.764705882353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15</v>
      </c>
      <c r="H12" s="73" t="s">
        <v>2</v>
      </c>
      <c r="I12" s="61" t="s">
        <v>112</v>
      </c>
    </row>
    <row r="13" spans="1:9" hidden="1" x14ac:dyDescent="0.2">
      <c r="A13" s="10">
        <v>0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11.344000000000001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66000</v>
      </c>
      <c r="H21" s="24" t="s">
        <v>124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2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hidden="1" x14ac:dyDescent="0.2">
      <c r="A31" s="10">
        <v>0</v>
      </c>
      <c r="B31" s="32" t="s">
        <v>132</v>
      </c>
      <c r="C31" s="27" t="s">
        <v>112</v>
      </c>
      <c r="D31" s="27" t="s">
        <v>112</v>
      </c>
      <c r="E31" s="27"/>
      <c r="F31" s="27" t="s">
        <v>112</v>
      </c>
      <c r="G31" s="27" t="s">
        <v>112</v>
      </c>
      <c r="H31" s="27" t="s">
        <v>112</v>
      </c>
      <c r="I31" s="27" t="s">
        <v>112</v>
      </c>
      <c r="L31" s="63" t="str">
        <f>+H31</f>
        <v/>
      </c>
    </row>
    <row r="32" spans="1:12" hidden="1" x14ac:dyDescent="0.2">
      <c r="A32" s="10">
        <v>0</v>
      </c>
      <c r="B32" s="11" t="s">
        <v>268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3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1" t="s">
        <v>112</v>
      </c>
      <c r="G33" s="91" t="s">
        <v>112</v>
      </c>
      <c r="H33" s="91">
        <v>6590.2033652300424</v>
      </c>
      <c r="I33" s="91" t="s">
        <v>112</v>
      </c>
      <c r="L33" s="10">
        <f>SUBTOTAL(9,G34:G49)</f>
        <v>6590.2033652300443</v>
      </c>
      <c r="M33" s="63"/>
    </row>
    <row r="34" spans="1:13" x14ac:dyDescent="0.2">
      <c r="A34" s="10">
        <v>1</v>
      </c>
      <c r="B34" s="26" t="s">
        <v>136</v>
      </c>
      <c r="C34" s="27" t="s">
        <v>112</v>
      </c>
      <c r="D34" s="27">
        <v>66000</v>
      </c>
      <c r="E34" s="27"/>
      <c r="F34" s="71">
        <v>1.54E-2</v>
      </c>
      <c r="G34" s="27">
        <v>1016.4</v>
      </c>
      <c r="H34" s="27" t="s">
        <v>112</v>
      </c>
      <c r="I34" s="27">
        <v>4.9894176512554891</v>
      </c>
    </row>
    <row r="35" spans="1:13" x14ac:dyDescent="0.2">
      <c r="A35" s="10">
        <v>1</v>
      </c>
      <c r="B35" s="26" t="s">
        <v>137</v>
      </c>
      <c r="C35" s="27" t="s">
        <v>112</v>
      </c>
      <c r="D35" s="27">
        <v>66000</v>
      </c>
      <c r="E35" s="27"/>
      <c r="F35" s="71">
        <v>2.5399999999999999E-2</v>
      </c>
      <c r="G35" s="27">
        <v>1676.3999999999999</v>
      </c>
      <c r="H35" s="27" t="s">
        <v>112</v>
      </c>
      <c r="I35" s="27">
        <v>8.2292992429798328</v>
      </c>
    </row>
    <row r="36" spans="1:13" x14ac:dyDescent="0.2">
      <c r="A36" s="10">
        <v>1</v>
      </c>
      <c r="B36" s="26" t="s">
        <v>138</v>
      </c>
      <c r="C36" s="27" t="s">
        <v>112</v>
      </c>
      <c r="D36" s="27">
        <v>2</v>
      </c>
      <c r="E36" s="27"/>
      <c r="F36" s="71">
        <v>4.76</v>
      </c>
      <c r="G36" s="27">
        <v>9.52</v>
      </c>
      <c r="H36" s="27" t="s">
        <v>112</v>
      </c>
      <c r="I36" s="27">
        <v>4.6732837504872352E-2</v>
      </c>
    </row>
    <row r="37" spans="1:13" x14ac:dyDescent="0.2">
      <c r="A37" s="10">
        <v>1</v>
      </c>
      <c r="B37" s="26" t="s">
        <v>139</v>
      </c>
      <c r="C37" s="27" t="s">
        <v>112</v>
      </c>
      <c r="D37" s="27">
        <v>1.3</v>
      </c>
      <c r="E37" s="27"/>
      <c r="F37" s="71">
        <v>5.76</v>
      </c>
      <c r="G37" s="27">
        <v>7.4879999999999995</v>
      </c>
      <c r="H37" s="27" t="s">
        <v>112</v>
      </c>
      <c r="I37" s="27">
        <v>3.6757929331563466E-2</v>
      </c>
    </row>
    <row r="38" spans="1:13" x14ac:dyDescent="0.2">
      <c r="A38" s="10">
        <v>1</v>
      </c>
      <c r="B38" s="11" t="s">
        <v>141</v>
      </c>
      <c r="C38" s="75" t="s">
        <v>112</v>
      </c>
      <c r="D38" s="27">
        <v>760.53385540764066</v>
      </c>
      <c r="E38" s="9" t="s">
        <v>112</v>
      </c>
      <c r="F38" s="28">
        <v>0.30454091488086221</v>
      </c>
      <c r="G38" s="27">
        <v>231.61367612371225</v>
      </c>
      <c r="H38" s="24" t="s">
        <v>112</v>
      </c>
      <c r="I38" s="24">
        <v>1.1369710388860901</v>
      </c>
    </row>
    <row r="39" spans="1:13" hidden="1" x14ac:dyDescent="0.2">
      <c r="A39" s="10">
        <v>0</v>
      </c>
      <c r="B39" s="11" t="s">
        <v>53</v>
      </c>
      <c r="C39" s="75" t="s">
        <v>112</v>
      </c>
      <c r="D39" s="82">
        <v>99.955882352941174</v>
      </c>
      <c r="E39" s="9" t="s">
        <v>112</v>
      </c>
      <c r="F39" s="13" t="s">
        <v>112</v>
      </c>
      <c r="G39" s="27" t="s">
        <v>112</v>
      </c>
      <c r="H39" s="24" t="s">
        <v>112</v>
      </c>
      <c r="I39" s="24" t="s">
        <v>112</v>
      </c>
    </row>
    <row r="40" spans="1:13" hidden="1" x14ac:dyDescent="0.2">
      <c r="A40" s="10">
        <v>0</v>
      </c>
      <c r="B40" s="11" t="s">
        <v>12</v>
      </c>
      <c r="C40" s="75" t="s">
        <v>112</v>
      </c>
      <c r="D40" s="82">
        <v>39.975000000000001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3" hidden="1" x14ac:dyDescent="0.2">
      <c r="A41" s="10">
        <v>0</v>
      </c>
      <c r="B41" s="26" t="s">
        <v>54</v>
      </c>
      <c r="C41" s="27" t="s">
        <v>112</v>
      </c>
      <c r="D41" s="27">
        <v>160.04470588235296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3" x14ac:dyDescent="0.2">
      <c r="A42" s="10">
        <v>1</v>
      </c>
      <c r="B42" s="26" t="s">
        <v>142</v>
      </c>
      <c r="C42" s="27" t="s">
        <v>112</v>
      </c>
      <c r="D42" s="27" t="s">
        <v>112</v>
      </c>
      <c r="E42" s="27" t="s">
        <v>112</v>
      </c>
      <c r="F42" s="71" t="s">
        <v>112</v>
      </c>
      <c r="G42" s="27">
        <v>363.57899999999972</v>
      </c>
      <c r="H42" s="27" t="s">
        <v>112</v>
      </c>
      <c r="I42" s="27">
        <v>1.7847771352084005</v>
      </c>
    </row>
    <row r="43" spans="1:13" hidden="1" x14ac:dyDescent="0.2">
      <c r="A43" s="10">
        <v>0</v>
      </c>
      <c r="B43" s="26" t="s">
        <v>148</v>
      </c>
      <c r="C43" s="27" t="s">
        <v>112</v>
      </c>
      <c r="D43" s="27">
        <v>1.5</v>
      </c>
      <c r="E43" s="27"/>
      <c r="F43" s="71">
        <v>64.77</v>
      </c>
      <c r="G43" s="27">
        <v>97.155000000000001</v>
      </c>
      <c r="H43" s="27" t="s">
        <v>112</v>
      </c>
      <c r="I43" s="27">
        <v>0.4769252970363313</v>
      </c>
    </row>
    <row r="44" spans="1:13" hidden="1" x14ac:dyDescent="0.2">
      <c r="A44" s="10">
        <v>0</v>
      </c>
      <c r="B44" s="26" t="s">
        <v>258</v>
      </c>
      <c r="C44" s="27" t="s">
        <v>112</v>
      </c>
      <c r="D44" s="27">
        <v>5</v>
      </c>
      <c r="E44" s="27"/>
      <c r="F44" s="71">
        <v>39.270000000000003</v>
      </c>
      <c r="G44" s="27">
        <v>196.35000000000002</v>
      </c>
      <c r="H44" s="27" t="s">
        <v>112</v>
      </c>
      <c r="I44" s="27">
        <v>0.96386477353799238</v>
      </c>
    </row>
    <row r="45" spans="1:13" hidden="1" x14ac:dyDescent="0.2">
      <c r="A45" s="10">
        <v>0</v>
      </c>
      <c r="B45" s="26" t="s">
        <v>149</v>
      </c>
      <c r="C45" s="27" t="s">
        <v>112</v>
      </c>
      <c r="D45" s="27">
        <v>1.5</v>
      </c>
      <c r="E45" s="27"/>
      <c r="F45" s="71">
        <v>46.716000000000001</v>
      </c>
      <c r="G45" s="27">
        <v>70.073999999999998</v>
      </c>
      <c r="H45" s="27" t="s">
        <v>112</v>
      </c>
      <c r="I45" s="27">
        <v>0.3439870646340783</v>
      </c>
      <c r="M45" s="63"/>
    </row>
    <row r="46" spans="1:13" x14ac:dyDescent="0.2">
      <c r="A46" s="10">
        <v>1</v>
      </c>
      <c r="B46" s="26" t="s">
        <v>212</v>
      </c>
      <c r="C46" s="27" t="s">
        <v>112</v>
      </c>
      <c r="D46" s="27">
        <v>6300</v>
      </c>
      <c r="E46" s="27"/>
      <c r="F46" s="71">
        <v>5.9697E-2</v>
      </c>
      <c r="G46" s="27">
        <v>376.09109999999998</v>
      </c>
      <c r="H46" s="27" t="s">
        <v>112</v>
      </c>
      <c r="I46" s="27">
        <v>1.8461979268202415</v>
      </c>
    </row>
    <row r="47" spans="1:13" x14ac:dyDescent="0.2">
      <c r="A47" s="10">
        <v>1</v>
      </c>
      <c r="B47" s="26" t="s">
        <v>216</v>
      </c>
      <c r="C47" s="27" t="s">
        <v>112</v>
      </c>
      <c r="D47" s="27">
        <v>1.8</v>
      </c>
      <c r="E47" s="27"/>
      <c r="F47" s="71">
        <v>73.271889400921665</v>
      </c>
      <c r="G47" s="27">
        <v>131.88940092165899</v>
      </c>
      <c r="H47" s="27" t="s">
        <v>112</v>
      </c>
      <c r="I47" s="27">
        <v>0.64743339725702231</v>
      </c>
    </row>
    <row r="48" spans="1:13" x14ac:dyDescent="0.2">
      <c r="A48" s="10">
        <v>1</v>
      </c>
      <c r="B48" s="26" t="s">
        <v>151</v>
      </c>
      <c r="C48" s="27" t="s">
        <v>112</v>
      </c>
      <c r="D48" s="27">
        <v>3847</v>
      </c>
      <c r="E48" s="27"/>
      <c r="F48" s="71">
        <v>0.56279999999999997</v>
      </c>
      <c r="G48" s="27">
        <v>2165.0915999999997</v>
      </c>
      <c r="H48" s="27" t="s">
        <v>112</v>
      </c>
      <c r="I48" s="27">
        <v>10.628243059450009</v>
      </c>
    </row>
    <row r="49" spans="1:12" x14ac:dyDescent="0.2">
      <c r="A49" s="10">
        <v>1</v>
      </c>
      <c r="B49" s="26" t="s">
        <v>213</v>
      </c>
      <c r="C49" s="27" t="s">
        <v>112</v>
      </c>
      <c r="D49" s="27">
        <v>12600</v>
      </c>
      <c r="E49" s="27"/>
      <c r="F49" s="71">
        <v>4.8581792713069338E-2</v>
      </c>
      <c r="G49" s="27">
        <v>612.13058818467368</v>
      </c>
      <c r="H49" s="27" t="s">
        <v>112</v>
      </c>
      <c r="I49" s="27">
        <v>3.0048948854407871</v>
      </c>
      <c r="L49" s="10">
        <f>SUBTOTAL(9,G50:G74)</f>
        <v>7553.0572860531038</v>
      </c>
    </row>
    <row r="50" spans="1:12" s="176" customFormat="1" x14ac:dyDescent="0.2">
      <c r="A50" s="176">
        <v>1</v>
      </c>
      <c r="B50" s="43" t="s">
        <v>152</v>
      </c>
      <c r="C50" s="91" t="s">
        <v>112</v>
      </c>
      <c r="D50" s="91" t="s">
        <v>112</v>
      </c>
      <c r="E50" s="91"/>
      <c r="F50" s="93" t="s">
        <v>112</v>
      </c>
      <c r="G50" s="91" t="s">
        <v>112</v>
      </c>
      <c r="H50" s="91">
        <v>7553.0572860531038</v>
      </c>
      <c r="I50" s="91" t="s">
        <v>112</v>
      </c>
      <c r="L50" s="10"/>
    </row>
    <row r="51" spans="1:12" x14ac:dyDescent="0.2">
      <c r="A51" s="10">
        <v>1</v>
      </c>
      <c r="B51" s="26" t="s">
        <v>153</v>
      </c>
      <c r="C51" s="27" t="s">
        <v>112</v>
      </c>
      <c r="D51" s="27">
        <v>1</v>
      </c>
      <c r="E51" s="27"/>
      <c r="F51" s="72">
        <v>45</v>
      </c>
      <c r="G51" s="27">
        <v>45</v>
      </c>
      <c r="H51" s="27" t="s">
        <v>112</v>
      </c>
      <c r="I51" s="27">
        <v>0.22090101761756889</v>
      </c>
      <c r="L51" s="63"/>
    </row>
    <row r="52" spans="1:12" x14ac:dyDescent="0.2">
      <c r="A52" s="10">
        <v>1</v>
      </c>
      <c r="B52" s="26" t="s">
        <v>214</v>
      </c>
      <c r="C52" s="27" t="s">
        <v>112</v>
      </c>
      <c r="D52" s="27">
        <v>900</v>
      </c>
      <c r="E52" s="27"/>
      <c r="F52" s="71">
        <v>0.1396</v>
      </c>
      <c r="G52" s="27">
        <v>125.64</v>
      </c>
      <c r="H52" s="27" t="s">
        <v>112</v>
      </c>
      <c r="I52" s="27">
        <v>0.61675564118825243</v>
      </c>
    </row>
    <row r="53" spans="1:12" x14ac:dyDescent="0.2">
      <c r="A53" s="10">
        <v>1</v>
      </c>
      <c r="B53" s="26" t="s">
        <v>154</v>
      </c>
      <c r="C53" s="27" t="s">
        <v>112</v>
      </c>
      <c r="D53" s="27">
        <v>81</v>
      </c>
      <c r="E53" s="27"/>
      <c r="F53" s="72">
        <v>0.19999999999999998</v>
      </c>
      <c r="G53" s="27">
        <v>16.2</v>
      </c>
      <c r="H53" s="27" t="s">
        <v>112</v>
      </c>
      <c r="I53" s="27">
        <v>7.9524366342324807E-2</v>
      </c>
    </row>
    <row r="54" spans="1:12" x14ac:dyDescent="0.2">
      <c r="A54" s="10">
        <v>1</v>
      </c>
      <c r="B54" s="26" t="s">
        <v>155</v>
      </c>
      <c r="C54" s="27" t="s">
        <v>112</v>
      </c>
      <c r="D54" s="27">
        <v>600000</v>
      </c>
      <c r="E54" s="27"/>
      <c r="F54" s="71">
        <v>2.5000000000000001E-4</v>
      </c>
      <c r="G54" s="27">
        <v>150</v>
      </c>
      <c r="H54" s="27" t="s">
        <v>112</v>
      </c>
      <c r="I54" s="27">
        <v>0.73633672539189632</v>
      </c>
    </row>
    <row r="55" spans="1:12" x14ac:dyDescent="0.2">
      <c r="A55" s="10">
        <v>1</v>
      </c>
      <c r="B55" s="11" t="s">
        <v>156</v>
      </c>
      <c r="C55" s="75" t="s">
        <v>112</v>
      </c>
      <c r="D55" s="27">
        <v>25000</v>
      </c>
      <c r="E55" s="9" t="s">
        <v>112</v>
      </c>
      <c r="F55" s="28">
        <v>0.1</v>
      </c>
      <c r="G55" s="27">
        <v>2500</v>
      </c>
      <c r="H55" s="9" t="s">
        <v>112</v>
      </c>
      <c r="I55" s="24">
        <v>12.272278756531605</v>
      </c>
    </row>
    <row r="56" spans="1:12" x14ac:dyDescent="0.2">
      <c r="A56" s="10">
        <v>1</v>
      </c>
      <c r="B56" s="11" t="s">
        <v>157</v>
      </c>
      <c r="C56" s="75" t="s">
        <v>112</v>
      </c>
      <c r="D56" s="7">
        <v>712.5</v>
      </c>
      <c r="E56" s="9" t="s">
        <v>112</v>
      </c>
      <c r="F56" s="196">
        <v>4.6262068965517242</v>
      </c>
      <c r="G56" s="7">
        <v>3296.1724137931037</v>
      </c>
      <c r="H56" s="9" t="s">
        <v>112</v>
      </c>
      <c r="I56" s="24">
        <v>16.180618676663443</v>
      </c>
    </row>
    <row r="57" spans="1:12" hidden="1" x14ac:dyDescent="0.2">
      <c r="A57" s="10">
        <v>0</v>
      </c>
      <c r="B57" s="11">
        <v>0</v>
      </c>
      <c r="C57" s="75" t="s">
        <v>112</v>
      </c>
      <c r="D57" s="7" t="s">
        <v>112</v>
      </c>
      <c r="E57" s="9" t="s">
        <v>112</v>
      </c>
      <c r="F57" s="9" t="s">
        <v>112</v>
      </c>
      <c r="G57" s="7" t="s">
        <v>112</v>
      </c>
      <c r="H57" s="9" t="s">
        <v>112</v>
      </c>
      <c r="I57" s="24" t="s">
        <v>112</v>
      </c>
    </row>
    <row r="58" spans="1:12" hidden="1" x14ac:dyDescent="0.2">
      <c r="A58" s="10">
        <v>0</v>
      </c>
      <c r="B58" s="11">
        <v>0</v>
      </c>
      <c r="C58" s="75" t="s">
        <v>112</v>
      </c>
      <c r="D58" s="7" t="s">
        <v>112</v>
      </c>
      <c r="E58" s="9" t="s">
        <v>112</v>
      </c>
      <c r="F58" s="9" t="s">
        <v>112</v>
      </c>
      <c r="G58" s="7" t="s">
        <v>112</v>
      </c>
      <c r="H58" s="9" t="s">
        <v>112</v>
      </c>
      <c r="I58" s="24" t="s">
        <v>112</v>
      </c>
    </row>
    <row r="59" spans="1:12" hidden="1" x14ac:dyDescent="0.2">
      <c r="A59" s="10">
        <v>0</v>
      </c>
      <c r="B59" s="11">
        <v>0</v>
      </c>
      <c r="C59" s="75" t="s">
        <v>112</v>
      </c>
      <c r="D59" s="7" t="s">
        <v>112</v>
      </c>
      <c r="E59" s="9" t="s">
        <v>112</v>
      </c>
      <c r="F59" s="9" t="s">
        <v>112</v>
      </c>
      <c r="G59" s="7" t="s">
        <v>112</v>
      </c>
      <c r="H59" s="9" t="s">
        <v>112</v>
      </c>
      <c r="I59" s="24" t="s">
        <v>112</v>
      </c>
    </row>
    <row r="60" spans="1:12" hidden="1" x14ac:dyDescent="0.2">
      <c r="A60" s="10">
        <v>0</v>
      </c>
      <c r="B60" s="11">
        <v>0</v>
      </c>
      <c r="C60" s="75" t="s">
        <v>112</v>
      </c>
      <c r="D60" s="7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2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2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2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2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2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2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2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2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2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2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2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2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2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1418.0000000000002</v>
      </c>
      <c r="H73" s="24" t="s">
        <v>112</v>
      </c>
      <c r="I73" s="24">
        <v>6.9608365107047279</v>
      </c>
    </row>
    <row r="74" spans="1:12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2.04487226</v>
      </c>
      <c r="H74" s="27" t="s">
        <v>112</v>
      </c>
      <c r="I74" s="27">
        <v>1.003809695848751E-2</v>
      </c>
    </row>
    <row r="75" spans="1:12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85.631166666666672</v>
      </c>
      <c r="I75" s="91" t="s">
        <v>112</v>
      </c>
      <c r="L75" s="63">
        <f>SUM(G76:G81)</f>
        <v>85.631166666666672</v>
      </c>
    </row>
    <row r="76" spans="1:12" x14ac:dyDescent="0.2">
      <c r="A76" s="10">
        <v>1</v>
      </c>
      <c r="B76" s="26" t="s">
        <v>215</v>
      </c>
      <c r="C76" s="24" t="s">
        <v>112</v>
      </c>
      <c r="D76" s="27">
        <v>0.5</v>
      </c>
      <c r="E76" s="27" t="s">
        <v>112</v>
      </c>
      <c r="F76" s="71" t="s">
        <v>112</v>
      </c>
      <c r="G76" s="27">
        <v>85.631166666666672</v>
      </c>
      <c r="H76" s="27" t="s">
        <v>112</v>
      </c>
      <c r="I76" s="27">
        <v>0.42035581903214031</v>
      </c>
    </row>
    <row r="77" spans="1:12" hidden="1" x14ac:dyDescent="0.2">
      <c r="A77" s="10">
        <v>0</v>
      </c>
      <c r="B77" s="26">
        <v>0</v>
      </c>
      <c r="C77" s="24" t="s">
        <v>112</v>
      </c>
      <c r="D77" s="27" t="s">
        <v>112</v>
      </c>
      <c r="E77" s="27"/>
      <c r="F77" s="27" t="s">
        <v>112</v>
      </c>
      <c r="G77" s="27" t="s">
        <v>112</v>
      </c>
      <c r="H77" s="27" t="s">
        <v>112</v>
      </c>
      <c r="I77" s="27" t="s">
        <v>112</v>
      </c>
    </row>
    <row r="78" spans="1:12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27" t="s">
        <v>112</v>
      </c>
      <c r="G78" s="27" t="s">
        <v>112</v>
      </c>
      <c r="H78" s="27" t="s">
        <v>112</v>
      </c>
      <c r="I78" s="27" t="s">
        <v>112</v>
      </c>
    </row>
    <row r="79" spans="1:12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2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2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2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4208.6153333223137</v>
      </c>
      <c r="I82" s="91" t="s">
        <v>112</v>
      </c>
      <c r="L82" s="63">
        <f>SUM(G83:G84)</f>
        <v>4208.6153333223137</v>
      </c>
    </row>
    <row r="83" spans="1:12" x14ac:dyDescent="0.2">
      <c r="A83" s="10">
        <v>1</v>
      </c>
      <c r="B83" s="31" t="s">
        <v>163</v>
      </c>
      <c r="C83" s="24" t="s">
        <v>112</v>
      </c>
      <c r="D83" s="27">
        <v>99.152264270207795</v>
      </c>
      <c r="E83" s="27"/>
      <c r="F83" s="71">
        <v>23.381191129516246</v>
      </c>
      <c r="G83" s="27">
        <v>2318.2980418260331</v>
      </c>
      <c r="H83" s="27" t="s">
        <v>112</v>
      </c>
      <c r="I83" s="27">
        <v>11.380319924004178</v>
      </c>
    </row>
    <row r="84" spans="1:12" x14ac:dyDescent="0.2">
      <c r="A84" s="10">
        <v>1</v>
      </c>
      <c r="B84" s="31" t="s">
        <v>164</v>
      </c>
      <c r="C84" s="24" t="s">
        <v>112</v>
      </c>
      <c r="D84" s="27">
        <v>314.18616147061061</v>
      </c>
      <c r="E84" s="27"/>
      <c r="F84" s="71">
        <v>6.0165517241379316</v>
      </c>
      <c r="G84" s="27">
        <v>1890.3172914962809</v>
      </c>
      <c r="H84" s="27" t="s">
        <v>112</v>
      </c>
      <c r="I84" s="27">
        <v>9.2794002958136677</v>
      </c>
    </row>
    <row r="85" spans="1:12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1" t="s">
        <v>112</v>
      </c>
      <c r="G85" s="91" t="s">
        <v>112</v>
      </c>
      <c r="H85" s="91">
        <v>1621.1851683551813</v>
      </c>
      <c r="I85" s="91" t="s">
        <v>112</v>
      </c>
      <c r="L85" s="63">
        <f>SUM(G86:G91)</f>
        <v>1621.1851683551813</v>
      </c>
    </row>
    <row r="86" spans="1:12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2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27" t="s">
        <v>112</v>
      </c>
      <c r="G87" s="27">
        <v>630.82779429350092</v>
      </c>
      <c r="H87" s="27" t="s">
        <v>112</v>
      </c>
      <c r="I87" s="27">
        <v>3.0966778155751284</v>
      </c>
    </row>
    <row r="88" spans="1:12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27" t="s">
        <v>112</v>
      </c>
      <c r="G88" s="27">
        <v>700.94792997459786</v>
      </c>
      <c r="H88" s="27" t="s">
        <v>112</v>
      </c>
      <c r="I88" s="27">
        <v>3.440891356184824</v>
      </c>
    </row>
    <row r="89" spans="1:12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27" t="s">
        <v>112</v>
      </c>
      <c r="G89" s="27">
        <v>289.40944408708259</v>
      </c>
      <c r="H89" s="27" t="s">
        <v>112</v>
      </c>
      <c r="I89" s="27">
        <v>1.4206853490438103</v>
      </c>
    </row>
    <row r="90" spans="1:12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2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2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27" t="s">
        <v>112</v>
      </c>
      <c r="G92" s="27">
        <v>312.42252870058547</v>
      </c>
      <c r="H92" s="27" t="s">
        <v>112</v>
      </c>
      <c r="I92" s="27">
        <v>1.5336545448136325</v>
      </c>
      <c r="L92" s="63">
        <f>+G92</f>
        <v>312.42252870058547</v>
      </c>
    </row>
    <row r="93" spans="1:12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2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20371.114848327896</v>
      </c>
      <c r="H94" s="38" t="s">
        <v>112</v>
      </c>
      <c r="I94" s="38">
        <v>100</v>
      </c>
      <c r="K94" s="63"/>
      <c r="L94" s="63">
        <f>SUM(L31:L92)</f>
        <v>20371.114848327892</v>
      </c>
    </row>
    <row r="95" spans="1:12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2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3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3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3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20371.114848327896</v>
      </c>
      <c r="H99" s="57" t="s">
        <v>112</v>
      </c>
      <c r="I99" s="57" t="s">
        <v>112</v>
      </c>
    </row>
    <row r="100" spans="1:13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0.81484459393311581</v>
      </c>
      <c r="G100" s="35" t="s">
        <v>112</v>
      </c>
      <c r="H100" s="59" t="s">
        <v>112</v>
      </c>
      <c r="I100" s="59" t="s">
        <v>112</v>
      </c>
    </row>
    <row r="101" spans="1:13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3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3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3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3" x14ac:dyDescent="0.2">
      <c r="A105" s="10">
        <v>1</v>
      </c>
      <c r="B105" s="26" t="s">
        <v>174</v>
      </c>
      <c r="C105" s="24" t="s">
        <v>112</v>
      </c>
      <c r="D105" s="273">
        <v>2318.2980418260331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3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3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3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3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3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3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3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19014.080771644192</v>
      </c>
      <c r="H112" s="35" t="s">
        <v>112</v>
      </c>
      <c r="I112" s="34" t="s">
        <v>112</v>
      </c>
      <c r="L112" s="63" t="e">
        <f>+L94-G105-G106</f>
        <v>#VALUE!</v>
      </c>
      <c r="M112" s="63"/>
    </row>
    <row r="113" spans="1:12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0.76056323086576771</v>
      </c>
      <c r="G113" s="60" t="s">
        <v>112</v>
      </c>
      <c r="H113" s="42" t="s">
        <v>112</v>
      </c>
      <c r="I113" s="42" t="s">
        <v>112</v>
      </c>
      <c r="L113" s="245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">
    <cfRule type="cellIs" dxfId="29" priority="1" stopIfTrue="1" operator="equal">
      <formula>0</formula>
    </cfRule>
  </conditionalFormatting>
  <pageMargins left="0.75" right="0.75" top="1" bottom="1" header="0" footer="0"/>
  <pageSetup paperSize="9" scale="94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3.71093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3" width="9.140625" style="10" hidden="1" customWidth="1"/>
    <col min="14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85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20000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25000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20</v>
      </c>
      <c r="H12" s="73" t="s">
        <v>2</v>
      </c>
      <c r="I12" s="61" t="s">
        <v>112</v>
      </c>
    </row>
    <row r="13" spans="1:9" hidden="1" x14ac:dyDescent="0.2">
      <c r="A13" s="10">
        <v>0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11.344000000000001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78000</v>
      </c>
      <c r="H21" s="24" t="s">
        <v>124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2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hidden="1" x14ac:dyDescent="0.2">
      <c r="A31" s="10">
        <v>0</v>
      </c>
      <c r="B31" s="32" t="s">
        <v>132</v>
      </c>
      <c r="C31" s="27" t="s">
        <v>112</v>
      </c>
      <c r="D31" s="27" t="s">
        <v>112</v>
      </c>
      <c r="E31" s="27"/>
      <c r="F31" s="27" t="s">
        <v>112</v>
      </c>
      <c r="G31" s="27" t="s">
        <v>112</v>
      </c>
      <c r="H31" s="27" t="s">
        <v>112</v>
      </c>
      <c r="I31" s="27" t="s">
        <v>112</v>
      </c>
      <c r="L31" s="63" t="str">
        <f>+H31</f>
        <v/>
      </c>
    </row>
    <row r="32" spans="1:12" hidden="1" x14ac:dyDescent="0.2">
      <c r="A32" s="10">
        <v>0</v>
      </c>
      <c r="B32" s="11" t="s">
        <v>268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9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1" t="s">
        <v>112</v>
      </c>
      <c r="G33" s="91" t="s">
        <v>112</v>
      </c>
      <c r="H33" s="91">
        <v>6770.6660341250345</v>
      </c>
      <c r="I33" s="91" t="s">
        <v>112</v>
      </c>
      <c r="L33" s="10">
        <f>SUBTOTAL(9,G34:G50)</f>
        <v>6770.6660341250345</v>
      </c>
    </row>
    <row r="34" spans="1:19" x14ac:dyDescent="0.2">
      <c r="A34" s="10">
        <v>1</v>
      </c>
      <c r="B34" s="26" t="s">
        <v>136</v>
      </c>
      <c r="C34" s="27" t="s">
        <v>112</v>
      </c>
      <c r="D34" s="27">
        <v>78000</v>
      </c>
      <c r="E34" s="27"/>
      <c r="F34" s="71">
        <v>1.54E-2</v>
      </c>
      <c r="G34" s="27">
        <v>1201.2</v>
      </c>
      <c r="H34" s="27" t="s">
        <v>112</v>
      </c>
      <c r="I34" s="27">
        <v>5.5095982007703208</v>
      </c>
      <c r="K34" s="63"/>
      <c r="S34" s="63"/>
    </row>
    <row r="35" spans="1:19" x14ac:dyDescent="0.2">
      <c r="A35" s="10">
        <v>1</v>
      </c>
      <c r="B35" s="26" t="s">
        <v>137</v>
      </c>
      <c r="C35" s="27" t="s">
        <v>112</v>
      </c>
      <c r="D35" s="27">
        <v>78000</v>
      </c>
      <c r="E35" s="27"/>
      <c r="F35" s="71">
        <v>2.5399999999999999E-2</v>
      </c>
      <c r="G35" s="27">
        <v>1981.1999999999998</v>
      </c>
      <c r="H35" s="27" t="s">
        <v>112</v>
      </c>
      <c r="I35" s="27">
        <v>9.0872593701016964</v>
      </c>
    </row>
    <row r="36" spans="1:19" x14ac:dyDescent="0.2">
      <c r="A36" s="10">
        <v>1</v>
      </c>
      <c r="B36" s="26" t="s">
        <v>138</v>
      </c>
      <c r="C36" s="27" t="s">
        <v>112</v>
      </c>
      <c r="D36" s="27">
        <v>2</v>
      </c>
      <c r="E36" s="27"/>
      <c r="F36" s="71">
        <v>4.76</v>
      </c>
      <c r="G36" s="27">
        <v>9.52</v>
      </c>
      <c r="H36" s="27" t="s">
        <v>112</v>
      </c>
      <c r="I36" s="27">
        <v>4.3665813246198344E-2</v>
      </c>
    </row>
    <row r="37" spans="1:19" x14ac:dyDescent="0.2">
      <c r="A37" s="10">
        <v>1</v>
      </c>
      <c r="B37" s="26" t="s">
        <v>139</v>
      </c>
      <c r="C37" s="27" t="s">
        <v>112</v>
      </c>
      <c r="D37" s="27">
        <v>1.3</v>
      </c>
      <c r="E37" s="27"/>
      <c r="F37" s="71">
        <v>5.76</v>
      </c>
      <c r="G37" s="27">
        <v>7.4879999999999995</v>
      </c>
      <c r="H37" s="27" t="s">
        <v>112</v>
      </c>
      <c r="I37" s="27">
        <v>3.4345547225581217E-2</v>
      </c>
    </row>
    <row r="38" spans="1:19" x14ac:dyDescent="0.2">
      <c r="A38" s="10">
        <v>1</v>
      </c>
      <c r="B38" s="11" t="s">
        <v>141</v>
      </c>
      <c r="C38" s="75" t="s">
        <v>112</v>
      </c>
      <c r="D38" s="27">
        <v>655.63252105784704</v>
      </c>
      <c r="E38" s="9" t="s">
        <v>112</v>
      </c>
      <c r="F38" s="28">
        <v>0.30184586576189831</v>
      </c>
      <c r="G38" s="27">
        <v>197.89996594036185</v>
      </c>
      <c r="H38" s="24" t="s">
        <v>112</v>
      </c>
      <c r="I38" s="24">
        <v>0.90771669686773671</v>
      </c>
    </row>
    <row r="39" spans="1:19" hidden="1" x14ac:dyDescent="0.2">
      <c r="A39" s="10">
        <v>0</v>
      </c>
      <c r="B39" s="11" t="s">
        <v>53</v>
      </c>
      <c r="C39" s="75" t="s">
        <v>112</v>
      </c>
      <c r="D39" s="82">
        <v>84.962500000000006</v>
      </c>
      <c r="E39" s="9" t="s">
        <v>112</v>
      </c>
      <c r="F39" s="13" t="s">
        <v>112</v>
      </c>
      <c r="G39" s="27" t="s">
        <v>112</v>
      </c>
      <c r="H39" s="24" t="s">
        <v>112</v>
      </c>
      <c r="I39" s="24" t="s">
        <v>112</v>
      </c>
    </row>
    <row r="40" spans="1:19" hidden="1" x14ac:dyDescent="0.2">
      <c r="A40" s="10">
        <v>0</v>
      </c>
      <c r="B40" s="11" t="s">
        <v>12</v>
      </c>
      <c r="C40" s="75" t="s">
        <v>112</v>
      </c>
      <c r="D40" s="82">
        <v>33.978749999999998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9" hidden="1" x14ac:dyDescent="0.2">
      <c r="A41" s="10">
        <v>0</v>
      </c>
      <c r="B41" s="26" t="s">
        <v>54</v>
      </c>
      <c r="C41" s="27" t="s">
        <v>112</v>
      </c>
      <c r="D41" s="27">
        <v>136.03800000000001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9" x14ac:dyDescent="0.2">
      <c r="A42" s="10">
        <v>1</v>
      </c>
      <c r="B42" s="26" t="s">
        <v>142</v>
      </c>
      <c r="C42" s="27" t="s">
        <v>112</v>
      </c>
      <c r="D42" s="27" t="s">
        <v>112</v>
      </c>
      <c r="E42" s="27" t="s">
        <v>112</v>
      </c>
      <c r="F42" s="71" t="s">
        <v>112</v>
      </c>
      <c r="G42" s="27">
        <v>653.40077999999994</v>
      </c>
      <c r="H42" s="27" t="s">
        <v>112</v>
      </c>
      <c r="I42" s="27">
        <v>2.99698281873953</v>
      </c>
    </row>
    <row r="43" spans="1:19" hidden="1" x14ac:dyDescent="0.2">
      <c r="A43" s="10">
        <v>0</v>
      </c>
      <c r="B43" s="26" t="s">
        <v>210</v>
      </c>
      <c r="C43" s="27" t="s">
        <v>112</v>
      </c>
      <c r="D43" s="27">
        <v>0.4</v>
      </c>
      <c r="E43" s="27"/>
      <c r="F43" s="71">
        <v>202.9392</v>
      </c>
      <c r="G43" s="27">
        <v>81.17568</v>
      </c>
      <c r="H43" s="27" t="s">
        <v>112</v>
      </c>
      <c r="I43" s="27">
        <v>0.37233215157701238</v>
      </c>
    </row>
    <row r="44" spans="1:19" hidden="1" x14ac:dyDescent="0.2">
      <c r="A44" s="10">
        <v>0</v>
      </c>
      <c r="B44" s="26" t="s">
        <v>148</v>
      </c>
      <c r="C44" s="27" t="s">
        <v>112</v>
      </c>
      <c r="D44" s="27">
        <v>1.5</v>
      </c>
      <c r="E44" s="27"/>
      <c r="F44" s="71">
        <v>64.77</v>
      </c>
      <c r="G44" s="27">
        <v>97.155000000000001</v>
      </c>
      <c r="H44" s="27" t="s">
        <v>112</v>
      </c>
      <c r="I44" s="27">
        <v>0.44562521911075631</v>
      </c>
    </row>
    <row r="45" spans="1:19" hidden="1" x14ac:dyDescent="0.2">
      <c r="A45" s="10">
        <v>0</v>
      </c>
      <c r="B45" s="26" t="s">
        <v>258</v>
      </c>
      <c r="C45" s="27" t="s">
        <v>112</v>
      </c>
      <c r="D45" s="27">
        <v>5</v>
      </c>
      <c r="E45" s="27"/>
      <c r="F45" s="71">
        <v>39.270000000000003</v>
      </c>
      <c r="G45" s="27">
        <v>196.35000000000002</v>
      </c>
      <c r="H45" s="27" t="s">
        <v>112</v>
      </c>
      <c r="I45" s="27">
        <v>0.90060739820284097</v>
      </c>
    </row>
    <row r="46" spans="1:19" hidden="1" x14ac:dyDescent="0.2">
      <c r="A46" s="10">
        <v>0</v>
      </c>
      <c r="B46" s="26" t="s">
        <v>149</v>
      </c>
      <c r="C46" s="27" t="s">
        <v>112</v>
      </c>
      <c r="D46" s="27">
        <v>1.5</v>
      </c>
      <c r="E46" s="27"/>
      <c r="F46" s="71">
        <v>46.716000000000001</v>
      </c>
      <c r="G46" s="27">
        <v>70.073999999999998</v>
      </c>
      <c r="H46" s="27" t="s">
        <v>112</v>
      </c>
      <c r="I46" s="27">
        <v>0.32141157535862425</v>
      </c>
    </row>
    <row r="47" spans="1:19" hidden="1" x14ac:dyDescent="0.2">
      <c r="A47" s="10">
        <v>0</v>
      </c>
      <c r="B47" s="26" t="s">
        <v>190</v>
      </c>
      <c r="C47" s="27" t="s">
        <v>112</v>
      </c>
      <c r="D47" s="27">
        <v>1.5</v>
      </c>
      <c r="E47" s="27"/>
      <c r="F47" s="71">
        <v>139.09739999999999</v>
      </c>
      <c r="G47" s="27">
        <v>208.64609999999999</v>
      </c>
      <c r="H47" s="27" t="s">
        <v>112</v>
      </c>
      <c r="I47" s="27">
        <v>0.95700647449029674</v>
      </c>
    </row>
    <row r="48" spans="1:19" x14ac:dyDescent="0.2">
      <c r="A48" s="10">
        <v>1</v>
      </c>
      <c r="B48" s="26" t="s">
        <v>212</v>
      </c>
      <c r="C48" s="27" t="s">
        <v>112</v>
      </c>
      <c r="D48" s="27">
        <v>6300</v>
      </c>
      <c r="E48" s="27"/>
      <c r="F48" s="71">
        <v>5.9697E-2</v>
      </c>
      <c r="G48" s="27">
        <v>376.09109999999998</v>
      </c>
      <c r="H48" s="27" t="s">
        <v>112</v>
      </c>
      <c r="I48" s="27">
        <v>1.7250340058988765</v>
      </c>
    </row>
    <row r="49" spans="1:12" x14ac:dyDescent="0.2">
      <c r="A49" s="10">
        <v>1</v>
      </c>
      <c r="B49" s="26" t="s">
        <v>151</v>
      </c>
      <c r="C49" s="27" t="s">
        <v>112</v>
      </c>
      <c r="D49" s="27">
        <v>3077</v>
      </c>
      <c r="E49" s="27"/>
      <c r="F49" s="71">
        <v>0.56279999999999997</v>
      </c>
      <c r="G49" s="27">
        <v>1731.7356</v>
      </c>
      <c r="H49" s="27" t="s">
        <v>112</v>
      </c>
      <c r="I49" s="27">
        <v>7.9430297585497094</v>
      </c>
    </row>
    <row r="50" spans="1:12" x14ac:dyDescent="0.2">
      <c r="A50" s="10">
        <v>1</v>
      </c>
      <c r="B50" s="26" t="s">
        <v>213</v>
      </c>
      <c r="C50" s="27" t="s">
        <v>112</v>
      </c>
      <c r="D50" s="27">
        <v>12600</v>
      </c>
      <c r="E50" s="27"/>
      <c r="F50" s="71">
        <v>4.8581792713069338E-2</v>
      </c>
      <c r="G50" s="27">
        <v>612.13058818467368</v>
      </c>
      <c r="H50" s="91" t="s">
        <v>112</v>
      </c>
      <c r="I50" s="91">
        <v>2.8076869691131838</v>
      </c>
      <c r="L50" s="10">
        <f>SUBTOTAL(9,G51:G74)</f>
        <v>7785.2077562725399</v>
      </c>
    </row>
    <row r="51" spans="1:12" x14ac:dyDescent="0.2">
      <c r="A51" s="10">
        <v>1</v>
      </c>
      <c r="B51" s="43" t="s">
        <v>152</v>
      </c>
      <c r="C51" s="91" t="s">
        <v>112</v>
      </c>
      <c r="D51" s="91" t="s">
        <v>112</v>
      </c>
      <c r="E51" s="91"/>
      <c r="F51" s="93" t="s">
        <v>112</v>
      </c>
      <c r="G51" s="91" t="s">
        <v>112</v>
      </c>
      <c r="H51" s="91">
        <v>7785.2077562725399</v>
      </c>
      <c r="I51" s="91" t="s">
        <v>112</v>
      </c>
      <c r="L51" s="63"/>
    </row>
    <row r="52" spans="1:12" x14ac:dyDescent="0.2">
      <c r="A52" s="10">
        <v>1</v>
      </c>
      <c r="B52" s="26" t="s">
        <v>153</v>
      </c>
      <c r="C52" s="27" t="s">
        <v>112</v>
      </c>
      <c r="D52" s="27">
        <v>1</v>
      </c>
      <c r="E52" s="27"/>
      <c r="F52" s="72">
        <v>45</v>
      </c>
      <c r="G52" s="27">
        <v>45</v>
      </c>
      <c r="H52" s="27" t="s">
        <v>112</v>
      </c>
      <c r="I52" s="27">
        <v>0.20640352899988715</v>
      </c>
    </row>
    <row r="53" spans="1:12" x14ac:dyDescent="0.2">
      <c r="A53" s="10">
        <v>1</v>
      </c>
      <c r="B53" s="26" t="s">
        <v>214</v>
      </c>
      <c r="C53" s="27" t="s">
        <v>112</v>
      </c>
      <c r="D53" s="27">
        <v>900</v>
      </c>
      <c r="E53" s="27"/>
      <c r="F53" s="71">
        <v>0.1396</v>
      </c>
      <c r="G53" s="27">
        <v>125.64</v>
      </c>
      <c r="H53" s="27" t="s">
        <v>112</v>
      </c>
      <c r="I53" s="27">
        <v>0.57627865296768488</v>
      </c>
    </row>
    <row r="54" spans="1:12" x14ac:dyDescent="0.2">
      <c r="A54" s="10">
        <v>1</v>
      </c>
      <c r="B54" s="26" t="s">
        <v>154</v>
      </c>
      <c r="C54" s="27" t="s">
        <v>112</v>
      </c>
      <c r="D54" s="27">
        <v>195</v>
      </c>
      <c r="E54" s="27"/>
      <c r="F54" s="72">
        <v>0.2</v>
      </c>
      <c r="G54" s="27">
        <v>39</v>
      </c>
      <c r="H54" s="27" t="s">
        <v>112</v>
      </c>
      <c r="I54" s="27">
        <v>0.17888305846656885</v>
      </c>
    </row>
    <row r="55" spans="1:12" x14ac:dyDescent="0.2">
      <c r="A55" s="10">
        <v>1</v>
      </c>
      <c r="B55" s="11" t="s">
        <v>155</v>
      </c>
      <c r="C55" s="75" t="s">
        <v>112</v>
      </c>
      <c r="D55" s="27">
        <v>1200000</v>
      </c>
      <c r="E55" s="9" t="s">
        <v>112</v>
      </c>
      <c r="F55" s="28">
        <v>2.5000000000000001E-4</v>
      </c>
      <c r="G55" s="27">
        <v>300</v>
      </c>
      <c r="H55" s="9" t="s">
        <v>112</v>
      </c>
      <c r="I55" s="24">
        <v>1.3760235266659142</v>
      </c>
    </row>
    <row r="56" spans="1:12" x14ac:dyDescent="0.2">
      <c r="A56" s="10">
        <v>1</v>
      </c>
      <c r="B56" s="11" t="s">
        <v>156</v>
      </c>
      <c r="C56" s="75" t="s">
        <v>112</v>
      </c>
      <c r="D56" s="27">
        <v>20000</v>
      </c>
      <c r="E56" s="9" t="s">
        <v>112</v>
      </c>
      <c r="F56" s="28">
        <v>0.1</v>
      </c>
      <c r="G56" s="27">
        <v>2000</v>
      </c>
      <c r="H56" s="9" t="s">
        <v>112</v>
      </c>
      <c r="I56" s="24">
        <v>9.1734901777727611</v>
      </c>
    </row>
    <row r="57" spans="1:12" x14ac:dyDescent="0.2">
      <c r="A57" s="10">
        <v>1</v>
      </c>
      <c r="B57" s="11" t="s">
        <v>157</v>
      </c>
      <c r="C57" s="75" t="s">
        <v>112</v>
      </c>
      <c r="D57" s="7">
        <v>833.40909090909099</v>
      </c>
      <c r="E57" s="9" t="s">
        <v>112</v>
      </c>
      <c r="F57" s="9">
        <v>4.6262068965517242</v>
      </c>
      <c r="G57" s="27">
        <v>3855.5228840125396</v>
      </c>
      <c r="H57" s="9" t="s">
        <v>112</v>
      </c>
      <c r="I57" s="24">
        <v>17.684300653333569</v>
      </c>
    </row>
    <row r="58" spans="1:12" hidden="1" x14ac:dyDescent="0.2">
      <c r="A58" s="10">
        <v>0</v>
      </c>
      <c r="B58" s="11">
        <v>0</v>
      </c>
      <c r="C58" s="75" t="s">
        <v>112</v>
      </c>
      <c r="D58" s="7" t="s">
        <v>112</v>
      </c>
      <c r="E58" s="9" t="s">
        <v>112</v>
      </c>
      <c r="F58" s="9" t="s">
        <v>112</v>
      </c>
      <c r="G58" s="27" t="s">
        <v>112</v>
      </c>
      <c r="H58" s="9" t="s">
        <v>112</v>
      </c>
      <c r="I58" s="24" t="s">
        <v>112</v>
      </c>
    </row>
    <row r="59" spans="1:12" hidden="1" x14ac:dyDescent="0.2">
      <c r="A59" s="10">
        <v>0</v>
      </c>
      <c r="B59" s="11">
        <v>0</v>
      </c>
      <c r="C59" s="75" t="s">
        <v>112</v>
      </c>
      <c r="D59" s="7" t="s">
        <v>112</v>
      </c>
      <c r="E59" s="9" t="s">
        <v>112</v>
      </c>
      <c r="F59" s="9" t="s">
        <v>112</v>
      </c>
      <c r="G59" s="27" t="s">
        <v>112</v>
      </c>
      <c r="H59" s="9" t="s">
        <v>112</v>
      </c>
      <c r="I59" s="24" t="s">
        <v>112</v>
      </c>
    </row>
    <row r="60" spans="1:12" hidden="1" x14ac:dyDescent="0.2">
      <c r="A60" s="10">
        <v>0</v>
      </c>
      <c r="B60" s="11">
        <v>0</v>
      </c>
      <c r="C60" s="75" t="s">
        <v>112</v>
      </c>
      <c r="D60" s="7" t="s">
        <v>112</v>
      </c>
      <c r="E60" s="9" t="s">
        <v>112</v>
      </c>
      <c r="F60" s="9" t="s">
        <v>112</v>
      </c>
      <c r="G60" s="27" t="s">
        <v>112</v>
      </c>
      <c r="H60" s="9" t="s">
        <v>112</v>
      </c>
      <c r="I60" s="24" t="s">
        <v>112</v>
      </c>
    </row>
    <row r="61" spans="1:12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27" t="s">
        <v>112</v>
      </c>
      <c r="H61" s="9" t="s">
        <v>112</v>
      </c>
      <c r="I61" s="24" t="s">
        <v>112</v>
      </c>
    </row>
    <row r="62" spans="1:12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27" t="s">
        <v>112</v>
      </c>
      <c r="H62" s="9" t="s">
        <v>112</v>
      </c>
      <c r="I62" s="24" t="s">
        <v>112</v>
      </c>
    </row>
    <row r="63" spans="1:12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27" t="s">
        <v>112</v>
      </c>
      <c r="H63" s="9" t="s">
        <v>112</v>
      </c>
      <c r="I63" s="24" t="s">
        <v>112</v>
      </c>
    </row>
    <row r="64" spans="1:12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27" t="s">
        <v>112</v>
      </c>
      <c r="H64" s="9" t="s">
        <v>112</v>
      </c>
      <c r="I64" s="24" t="s">
        <v>112</v>
      </c>
    </row>
    <row r="65" spans="1:12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27" t="s">
        <v>112</v>
      </c>
      <c r="H65" s="9" t="s">
        <v>112</v>
      </c>
      <c r="I65" s="24" t="s">
        <v>112</v>
      </c>
    </row>
    <row r="66" spans="1:12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27" t="s">
        <v>112</v>
      </c>
      <c r="H66" s="9" t="s">
        <v>112</v>
      </c>
      <c r="I66" s="24" t="s">
        <v>112</v>
      </c>
    </row>
    <row r="67" spans="1:12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27" t="s">
        <v>112</v>
      </c>
      <c r="H67" s="9" t="s">
        <v>112</v>
      </c>
      <c r="I67" s="24" t="s">
        <v>112</v>
      </c>
    </row>
    <row r="68" spans="1:12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27" t="s">
        <v>112</v>
      </c>
      <c r="H68" s="9" t="s">
        <v>112</v>
      </c>
      <c r="I68" s="24" t="s">
        <v>112</v>
      </c>
    </row>
    <row r="69" spans="1:12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27" t="s">
        <v>112</v>
      </c>
      <c r="H69" s="9" t="s">
        <v>112</v>
      </c>
      <c r="I69" s="24" t="s">
        <v>112</v>
      </c>
    </row>
    <row r="70" spans="1:12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27" t="s">
        <v>112</v>
      </c>
      <c r="H70" s="9" t="s">
        <v>112</v>
      </c>
      <c r="I70" s="24" t="s">
        <v>112</v>
      </c>
    </row>
    <row r="71" spans="1:12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27" t="s">
        <v>112</v>
      </c>
      <c r="H71" s="9" t="s">
        <v>112</v>
      </c>
      <c r="I71" s="24" t="s">
        <v>112</v>
      </c>
    </row>
    <row r="72" spans="1:12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27" t="s">
        <v>112</v>
      </c>
      <c r="H72" s="9" t="s">
        <v>112</v>
      </c>
      <c r="I72" s="24" t="s">
        <v>112</v>
      </c>
    </row>
    <row r="73" spans="1:12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27">
        <v>1418</v>
      </c>
      <c r="H73" s="24" t="s">
        <v>112</v>
      </c>
      <c r="I73" s="24">
        <v>6.5040045360408874</v>
      </c>
    </row>
    <row r="74" spans="1:12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2.04487226</v>
      </c>
      <c r="H74" s="27" t="s">
        <v>112</v>
      </c>
      <c r="I74" s="27">
        <v>9.3793077959549928E-3</v>
      </c>
    </row>
    <row r="75" spans="1:12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85.631166666666672</v>
      </c>
      <c r="I75" s="91" t="s">
        <v>112</v>
      </c>
      <c r="L75" s="63">
        <f>SUM(G76:G81)</f>
        <v>85.631166666666672</v>
      </c>
    </row>
    <row r="76" spans="1:12" x14ac:dyDescent="0.2">
      <c r="A76" s="10">
        <v>1</v>
      </c>
      <c r="B76" s="26" t="s">
        <v>215</v>
      </c>
      <c r="C76" s="24" t="s">
        <v>112</v>
      </c>
      <c r="D76" s="27">
        <v>0.5</v>
      </c>
      <c r="E76" s="27" t="s">
        <v>112</v>
      </c>
      <c r="F76" s="71" t="s">
        <v>112</v>
      </c>
      <c r="G76" s="27">
        <v>85.631166666666672</v>
      </c>
      <c r="H76" s="27" t="s">
        <v>112</v>
      </c>
      <c r="I76" s="27">
        <v>0.39276833316394455</v>
      </c>
    </row>
    <row r="77" spans="1:12" hidden="1" x14ac:dyDescent="0.2">
      <c r="A77" s="10">
        <v>0</v>
      </c>
      <c r="B77" s="26">
        <v>0</v>
      </c>
      <c r="C77" s="24" t="s">
        <v>112</v>
      </c>
      <c r="D77" s="27" t="s">
        <v>112</v>
      </c>
      <c r="E77" s="27"/>
      <c r="F77" s="27" t="s">
        <v>112</v>
      </c>
      <c r="G77" s="27" t="s">
        <v>112</v>
      </c>
      <c r="H77" s="27" t="s">
        <v>112</v>
      </c>
      <c r="I77" s="27" t="s">
        <v>112</v>
      </c>
    </row>
    <row r="78" spans="1:12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27" t="s">
        <v>112</v>
      </c>
      <c r="G78" s="27" t="s">
        <v>112</v>
      </c>
      <c r="H78" s="27" t="s">
        <v>112</v>
      </c>
      <c r="I78" s="27" t="s">
        <v>112</v>
      </c>
    </row>
    <row r="79" spans="1:12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2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2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2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4976.0481538094846</v>
      </c>
      <c r="I82" s="91" t="s">
        <v>112</v>
      </c>
      <c r="L82" s="63">
        <f>SUM(G83:G84)</f>
        <v>4976.0481538094846</v>
      </c>
    </row>
    <row r="83" spans="1:12" x14ac:dyDescent="0.2">
      <c r="A83" s="10">
        <v>1</v>
      </c>
      <c r="B83" s="31" t="s">
        <v>163</v>
      </c>
      <c r="C83" s="24" t="s">
        <v>112</v>
      </c>
      <c r="D83" s="27">
        <v>128.25098162622257</v>
      </c>
      <c r="E83" s="27"/>
      <c r="F83" s="71">
        <v>22.472570338557851</v>
      </c>
      <c r="G83" s="27">
        <v>2882.1292055843774</v>
      </c>
      <c r="H83" s="27" t="s">
        <v>112</v>
      </c>
      <c r="I83" s="27">
        <v>13.219591979250147</v>
      </c>
    </row>
    <row r="84" spans="1:12" x14ac:dyDescent="0.2">
      <c r="A84" s="10">
        <v>1</v>
      </c>
      <c r="B84" s="31" t="s">
        <v>164</v>
      </c>
      <c r="C84" s="24" t="s">
        <v>112</v>
      </c>
      <c r="D84" s="27">
        <v>348.02641849225182</v>
      </c>
      <c r="E84" s="27"/>
      <c r="F84" s="71">
        <v>6.0165517241379316</v>
      </c>
      <c r="G84" s="27">
        <v>2093.9189482251072</v>
      </c>
      <c r="H84" s="27" t="s">
        <v>112</v>
      </c>
      <c r="I84" s="27">
        <v>9.6042724522976464</v>
      </c>
    </row>
    <row r="85" spans="1:12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1790.9718847989247</v>
      </c>
      <c r="I85" s="91" t="s">
        <v>112</v>
      </c>
      <c r="L85" s="63">
        <f>SUM(G86:G91)</f>
        <v>1790.9718847989247</v>
      </c>
    </row>
    <row r="86" spans="1:12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2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695.584447695177</v>
      </c>
      <c r="H87" s="27" t="s">
        <v>112</v>
      </c>
      <c r="I87" s="27">
        <v>3.1904685493715985</v>
      </c>
    </row>
    <row r="88" spans="1:12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776.44539300129645</v>
      </c>
      <c r="H88" s="27" t="s">
        <v>112</v>
      </c>
      <c r="I88" s="27">
        <v>3.5613570931371528</v>
      </c>
    </row>
    <row r="89" spans="1:12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318.94204410245118</v>
      </c>
      <c r="H89" s="27" t="s">
        <v>112</v>
      </c>
      <c r="I89" s="27">
        <v>1.4629058544263014</v>
      </c>
    </row>
    <row r="90" spans="1:12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2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2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393.42781881852676</v>
      </c>
      <c r="H92" s="27" t="s">
        <v>112</v>
      </c>
      <c r="I92" s="27">
        <v>1.8045531157971584</v>
      </c>
      <c r="L92" s="63">
        <f>+G92</f>
        <v>393.42781881852676</v>
      </c>
    </row>
    <row r="93" spans="1:12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2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21801.952814491175</v>
      </c>
      <c r="H94" s="38" t="s">
        <v>112</v>
      </c>
      <c r="I94" s="38">
        <v>100.00000000000001</v>
      </c>
      <c r="K94" s="63"/>
      <c r="L94" s="63">
        <f>SUM(L31:L92)</f>
        <v>21801.952814491178</v>
      </c>
    </row>
    <row r="95" spans="1:12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2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21801.952814491175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1.0900976407245588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2882.1292055843774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20444.918737807471</v>
      </c>
      <c r="H112" s="35" t="s">
        <v>112</v>
      </c>
      <c r="I112" s="34" t="s">
        <v>112</v>
      </c>
      <c r="L112" s="63" t="e">
        <f>+L94-G105-G106</f>
        <v>#VALUE!</v>
      </c>
    </row>
    <row r="113" spans="1:13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1.0222459368903736</v>
      </c>
      <c r="G113" s="60" t="s">
        <v>112</v>
      </c>
      <c r="H113" s="42" t="s">
        <v>112</v>
      </c>
      <c r="I113" s="42" t="s">
        <v>112</v>
      </c>
      <c r="L113" s="245" t="e">
        <f>L112/G9-F113</f>
        <v>#VALUE!</v>
      </c>
      <c r="M113" s="10">
        <v>103.63245549925996</v>
      </c>
    </row>
    <row r="115" spans="1:13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I55:I73 D75:I80 I81 D82:I85 I86 D87:I89 I90:I91 I93 D92:I92 D31:I50 C3:I3 H55:H72 D51:F72 H51:I54 D74:F74 H74:I74">
    <cfRule type="cellIs" dxfId="28" priority="2" stopIfTrue="1" operator="equal">
      <formula>0</formula>
    </cfRule>
  </conditionalFormatting>
  <conditionalFormatting sqref="G51:G74">
    <cfRule type="cellIs" dxfId="27" priority="1" stopIfTrue="1" operator="equal">
      <formula>0</formula>
    </cfRule>
  </conditionalFormatting>
  <pageMargins left="0.75" right="0.75" top="1" bottom="1" header="0" footer="0"/>
  <pageSetup paperSize="9" scale="91" orientation="portrait" verticalDpi="0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570312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83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20000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25000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20</v>
      </c>
      <c r="H12" s="73" t="s">
        <v>2</v>
      </c>
      <c r="I12" s="61" t="s">
        <v>112</v>
      </c>
    </row>
    <row r="13" spans="1:9" hidden="1" x14ac:dyDescent="0.2">
      <c r="A13" s="10">
        <v>0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11.344000000000001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66000</v>
      </c>
      <c r="H21" s="24" t="s">
        <v>124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2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hidden="1" x14ac:dyDescent="0.2">
      <c r="A31" s="10">
        <v>0</v>
      </c>
      <c r="B31" s="32" t="s">
        <v>132</v>
      </c>
      <c r="C31" s="27" t="s">
        <v>112</v>
      </c>
      <c r="D31" s="27" t="s">
        <v>112</v>
      </c>
      <c r="E31" s="27"/>
      <c r="F31" s="27" t="s">
        <v>112</v>
      </c>
      <c r="G31" s="27" t="s">
        <v>112</v>
      </c>
      <c r="H31" s="27" t="s">
        <v>112</v>
      </c>
      <c r="I31" s="27" t="s">
        <v>112</v>
      </c>
      <c r="L31" s="63" t="str">
        <f>+H31</f>
        <v/>
      </c>
    </row>
    <row r="32" spans="1:12" hidden="1" x14ac:dyDescent="0.2">
      <c r="A32" s="10">
        <v>0</v>
      </c>
      <c r="B32" s="11" t="s">
        <v>268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1" t="s">
        <v>112</v>
      </c>
      <c r="G33" s="91" t="s">
        <v>112</v>
      </c>
      <c r="H33" s="91">
        <v>6581.013695046694</v>
      </c>
      <c r="I33" s="91" t="s">
        <v>112</v>
      </c>
      <c r="L33" s="10">
        <f>SUBTOTAL(9,G34:G51)</f>
        <v>6581.0136950466922</v>
      </c>
    </row>
    <row r="34" spans="1:14" x14ac:dyDescent="0.2">
      <c r="A34" s="10">
        <v>1</v>
      </c>
      <c r="B34" s="26" t="s">
        <v>136</v>
      </c>
      <c r="C34" s="27" t="s">
        <v>112</v>
      </c>
      <c r="D34" s="27">
        <v>66000</v>
      </c>
      <c r="E34" s="27"/>
      <c r="F34" s="71">
        <v>1.54E-2</v>
      </c>
      <c r="G34" s="27">
        <v>1016.4</v>
      </c>
      <c r="H34" s="27" t="s">
        <v>112</v>
      </c>
      <c r="I34" s="27">
        <v>4.8554602491127943</v>
      </c>
      <c r="K34" s="177"/>
      <c r="N34" s="10">
        <v>101.9867549668874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66000</v>
      </c>
      <c r="E35" s="27"/>
      <c r="F35" s="71">
        <v>2.5399999999999999E-2</v>
      </c>
      <c r="G35" s="27">
        <v>1676.3999999999999</v>
      </c>
      <c r="H35" s="27" t="s">
        <v>112</v>
      </c>
      <c r="I35" s="27">
        <v>8.008356514770453</v>
      </c>
      <c r="N35" s="10">
        <v>85.234899328859058</v>
      </c>
    </row>
    <row r="36" spans="1:14" x14ac:dyDescent="0.2">
      <c r="A36" s="10">
        <v>1</v>
      </c>
      <c r="B36" s="26" t="s">
        <v>138</v>
      </c>
      <c r="C36" s="27" t="s">
        <v>112</v>
      </c>
      <c r="D36" s="27">
        <v>2</v>
      </c>
      <c r="E36" s="27"/>
      <c r="F36" s="71">
        <v>4.76</v>
      </c>
      <c r="G36" s="27">
        <v>9.52</v>
      </c>
      <c r="H36" s="27" t="s">
        <v>112</v>
      </c>
      <c r="I36" s="27">
        <v>4.5478140074334712E-2</v>
      </c>
    </row>
    <row r="37" spans="1:14" x14ac:dyDescent="0.2">
      <c r="A37" s="10">
        <v>1</v>
      </c>
      <c r="B37" s="26" t="s">
        <v>139</v>
      </c>
      <c r="C37" s="27" t="s">
        <v>112</v>
      </c>
      <c r="D37" s="27">
        <v>1.3</v>
      </c>
      <c r="E37" s="27"/>
      <c r="F37" s="71">
        <v>5.76</v>
      </c>
      <c r="G37" s="27">
        <v>7.4879999999999995</v>
      </c>
      <c r="H37" s="27" t="s">
        <v>112</v>
      </c>
      <c r="I37" s="27">
        <v>3.5771041268552344E-2</v>
      </c>
    </row>
    <row r="38" spans="1:14" x14ac:dyDescent="0.2">
      <c r="A38" s="10">
        <v>1</v>
      </c>
      <c r="B38" s="11" t="s">
        <v>141</v>
      </c>
      <c r="C38" s="75" t="s">
        <v>112</v>
      </c>
      <c r="D38" s="27">
        <v>655.63252105784704</v>
      </c>
      <c r="E38" s="9" t="s">
        <v>112</v>
      </c>
      <c r="F38" s="28">
        <v>0.30184586576189831</v>
      </c>
      <c r="G38" s="27">
        <v>197.89996594036185</v>
      </c>
      <c r="H38" s="24" t="s">
        <v>112</v>
      </c>
      <c r="I38" s="24">
        <v>0.94539100543506782</v>
      </c>
    </row>
    <row r="39" spans="1:14" hidden="1" x14ac:dyDescent="0.2">
      <c r="A39" s="10">
        <v>0</v>
      </c>
      <c r="B39" s="11" t="s">
        <v>53</v>
      </c>
      <c r="C39" s="75" t="s">
        <v>112</v>
      </c>
      <c r="D39" s="82">
        <v>84.962500000000006</v>
      </c>
      <c r="E39" s="9" t="s">
        <v>112</v>
      </c>
      <c r="F39" s="13" t="s">
        <v>112</v>
      </c>
      <c r="G39" s="27" t="s">
        <v>112</v>
      </c>
      <c r="H39" s="24" t="s">
        <v>112</v>
      </c>
      <c r="I39" s="24" t="s">
        <v>112</v>
      </c>
    </row>
    <row r="40" spans="1:14" hidden="1" x14ac:dyDescent="0.2">
      <c r="A40" s="10">
        <v>0</v>
      </c>
      <c r="B40" s="11" t="s">
        <v>12</v>
      </c>
      <c r="C40" s="75" t="s">
        <v>112</v>
      </c>
      <c r="D40" s="82">
        <v>33.978749999999998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54</v>
      </c>
      <c r="C41" s="27" t="s">
        <v>112</v>
      </c>
      <c r="D41" s="27">
        <v>136.03800000000001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x14ac:dyDescent="0.2">
      <c r="A42" s="10">
        <v>1</v>
      </c>
      <c r="B42" s="26" t="s">
        <v>142</v>
      </c>
      <c r="C42" s="27" t="s">
        <v>112</v>
      </c>
      <c r="D42" s="27" t="s">
        <v>112</v>
      </c>
      <c r="E42" s="27" t="s">
        <v>112</v>
      </c>
      <c r="F42" s="71" t="s">
        <v>112</v>
      </c>
      <c r="G42" s="27">
        <v>821.45903999999791</v>
      </c>
      <c r="H42" s="27" t="s">
        <v>112</v>
      </c>
      <c r="I42" s="27">
        <v>3.9242047569798766</v>
      </c>
    </row>
    <row r="43" spans="1:14" hidden="1" x14ac:dyDescent="0.2">
      <c r="A43" s="10">
        <v>0</v>
      </c>
      <c r="B43" s="26" t="s">
        <v>210</v>
      </c>
      <c r="C43" s="27" t="s">
        <v>112</v>
      </c>
      <c r="D43" s="27">
        <v>0.2</v>
      </c>
      <c r="E43" s="27"/>
      <c r="F43" s="71">
        <v>202.9392</v>
      </c>
      <c r="G43" s="27">
        <v>40.58784</v>
      </c>
      <c r="H43" s="27" t="s">
        <v>112</v>
      </c>
      <c r="I43" s="27">
        <v>0.1938928017683493</v>
      </c>
    </row>
    <row r="44" spans="1:14" hidden="1" x14ac:dyDescent="0.2">
      <c r="A44" s="10">
        <v>0</v>
      </c>
      <c r="B44" s="26" t="s">
        <v>148</v>
      </c>
      <c r="C44" s="27" t="s">
        <v>112</v>
      </c>
      <c r="D44" s="27">
        <v>1.5</v>
      </c>
      <c r="E44" s="27"/>
      <c r="F44" s="71">
        <v>64.77</v>
      </c>
      <c r="G44" s="27">
        <v>97.155000000000001</v>
      </c>
      <c r="H44" s="27" t="s">
        <v>112</v>
      </c>
      <c r="I44" s="27">
        <v>0.46412066165146942</v>
      </c>
    </row>
    <row r="45" spans="1:14" hidden="1" x14ac:dyDescent="0.2">
      <c r="A45" s="10">
        <v>0</v>
      </c>
      <c r="B45" s="26" t="s">
        <v>258</v>
      </c>
      <c r="C45" s="27" t="s">
        <v>112</v>
      </c>
      <c r="D45" s="27">
        <v>5</v>
      </c>
      <c r="E45" s="27"/>
      <c r="F45" s="71">
        <v>39.270000000000003</v>
      </c>
      <c r="G45" s="27">
        <v>196.35000000000002</v>
      </c>
      <c r="H45" s="27" t="s">
        <v>112</v>
      </c>
      <c r="I45" s="27">
        <v>0.93798663903315349</v>
      </c>
    </row>
    <row r="46" spans="1:14" hidden="1" x14ac:dyDescent="0.2">
      <c r="A46" s="10">
        <v>0</v>
      </c>
      <c r="B46" s="26" t="s">
        <v>149</v>
      </c>
      <c r="C46" s="27" t="s">
        <v>112</v>
      </c>
      <c r="D46" s="27">
        <v>1.5</v>
      </c>
      <c r="E46" s="27"/>
      <c r="F46" s="71">
        <v>46.716000000000001</v>
      </c>
      <c r="G46" s="27">
        <v>70.073999999999998</v>
      </c>
      <c r="H46" s="27" t="s">
        <v>112</v>
      </c>
      <c r="I46" s="27">
        <v>0.33475159533287085</v>
      </c>
    </row>
    <row r="47" spans="1:14" hidden="1" x14ac:dyDescent="0.2">
      <c r="A47" s="10">
        <v>0</v>
      </c>
      <c r="B47" s="26" t="s">
        <v>190</v>
      </c>
      <c r="C47" s="27" t="s">
        <v>112</v>
      </c>
      <c r="D47" s="27">
        <v>3</v>
      </c>
      <c r="E47" s="27"/>
      <c r="F47" s="71">
        <v>139.09739999999999</v>
      </c>
      <c r="G47" s="27">
        <v>417.29219999999998</v>
      </c>
      <c r="H47" s="27" t="s">
        <v>112</v>
      </c>
      <c r="I47" s="27">
        <v>1.9934530591940436</v>
      </c>
    </row>
    <row r="48" spans="1:14" x14ac:dyDescent="0.2">
      <c r="A48" s="10">
        <v>1</v>
      </c>
      <c r="B48" s="26" t="s">
        <v>212</v>
      </c>
      <c r="C48" s="27" t="s">
        <v>112</v>
      </c>
      <c r="D48" s="27">
        <v>6300</v>
      </c>
      <c r="E48" s="27"/>
      <c r="F48" s="71">
        <v>5.9697E-2</v>
      </c>
      <c r="G48" s="27">
        <v>376.09109999999998</v>
      </c>
      <c r="H48" s="27" t="s">
        <v>112</v>
      </c>
      <c r="I48" s="27">
        <v>1.7966306435410317</v>
      </c>
    </row>
    <row r="49" spans="1:12" x14ac:dyDescent="0.2">
      <c r="A49" s="10">
        <v>1</v>
      </c>
      <c r="B49" s="26" t="s">
        <v>216</v>
      </c>
      <c r="C49" s="27" t="s">
        <v>112</v>
      </c>
      <c r="D49" s="27">
        <v>1.8</v>
      </c>
      <c r="E49" s="27"/>
      <c r="F49" s="71">
        <v>73.271889400921665</v>
      </c>
      <c r="G49" s="27">
        <v>131.88940092165899</v>
      </c>
      <c r="H49" s="27" t="s">
        <v>112</v>
      </c>
      <c r="I49" s="27">
        <v>0.63005090855412782</v>
      </c>
    </row>
    <row r="50" spans="1:12" x14ac:dyDescent="0.2">
      <c r="A50" s="10">
        <v>1</v>
      </c>
      <c r="B50" s="26" t="s">
        <v>151</v>
      </c>
      <c r="C50" s="27" t="s">
        <v>112</v>
      </c>
      <c r="D50" s="27">
        <v>3077</v>
      </c>
      <c r="E50" s="27"/>
      <c r="F50" s="71">
        <v>0.56279999999999997</v>
      </c>
      <c r="G50" s="27">
        <v>1731.7356</v>
      </c>
      <c r="H50" s="27" t="s">
        <v>112</v>
      </c>
      <c r="I50" s="27">
        <v>8.2727010702218546</v>
      </c>
    </row>
    <row r="51" spans="1:12" x14ac:dyDescent="0.2">
      <c r="A51" s="10">
        <v>1</v>
      </c>
      <c r="B51" s="26" t="s">
        <v>213</v>
      </c>
      <c r="C51" s="27" t="s">
        <v>112</v>
      </c>
      <c r="D51" s="27">
        <v>12600</v>
      </c>
      <c r="E51" s="27"/>
      <c r="F51" s="71">
        <v>4.8581792713069338E-2</v>
      </c>
      <c r="G51" s="27">
        <v>612.13058818467368</v>
      </c>
      <c r="H51" s="27" t="s">
        <v>112</v>
      </c>
      <c r="I51" s="91">
        <v>2.9242185539125511</v>
      </c>
      <c r="L51" s="10">
        <f>SUBTOTAL(9,G52:G74)</f>
        <v>7496.3124584668976</v>
      </c>
    </row>
    <row r="52" spans="1:12" x14ac:dyDescent="0.2">
      <c r="A52" s="10">
        <v>1</v>
      </c>
      <c r="B52" s="43" t="s">
        <v>152</v>
      </c>
      <c r="C52" s="91" t="s">
        <v>112</v>
      </c>
      <c r="D52" s="91" t="s">
        <v>112</v>
      </c>
      <c r="E52" s="91"/>
      <c r="F52" s="93" t="s">
        <v>112</v>
      </c>
      <c r="G52" s="91" t="s">
        <v>112</v>
      </c>
      <c r="H52" s="91">
        <v>7496.3124584668976</v>
      </c>
      <c r="I52" s="91" t="s">
        <v>112</v>
      </c>
    </row>
    <row r="53" spans="1:12" x14ac:dyDescent="0.2">
      <c r="A53" s="10">
        <v>1</v>
      </c>
      <c r="B53" s="26" t="s">
        <v>153</v>
      </c>
      <c r="C53" s="27" t="s">
        <v>112</v>
      </c>
      <c r="D53" s="27">
        <v>1</v>
      </c>
      <c r="E53" s="27"/>
      <c r="F53" s="72">
        <v>45</v>
      </c>
      <c r="G53" s="27">
        <v>45</v>
      </c>
      <c r="H53" s="27" t="s">
        <v>112</v>
      </c>
      <c r="I53" s="27">
        <v>0.21497019993120398</v>
      </c>
    </row>
    <row r="54" spans="1:12" x14ac:dyDescent="0.2">
      <c r="A54" s="10">
        <v>1</v>
      </c>
      <c r="B54" s="26" t="s">
        <v>214</v>
      </c>
      <c r="C54" s="27" t="s">
        <v>112</v>
      </c>
      <c r="D54" s="27">
        <v>900</v>
      </c>
      <c r="E54" s="27"/>
      <c r="F54" s="71">
        <v>0.1396</v>
      </c>
      <c r="G54" s="27">
        <v>125.64</v>
      </c>
      <c r="H54" s="27" t="s">
        <v>112</v>
      </c>
      <c r="I54" s="27">
        <v>0.60019679820792149</v>
      </c>
    </row>
    <row r="55" spans="1:12" x14ac:dyDescent="0.2">
      <c r="A55" s="10">
        <v>1</v>
      </c>
      <c r="B55" s="11" t="s">
        <v>154</v>
      </c>
      <c r="C55" s="75" t="s">
        <v>112</v>
      </c>
      <c r="D55" s="27">
        <v>195</v>
      </c>
      <c r="E55" s="9" t="s">
        <v>112</v>
      </c>
      <c r="F55" s="154">
        <v>0.2</v>
      </c>
      <c r="G55" s="7">
        <v>39</v>
      </c>
      <c r="H55" s="9" t="s">
        <v>112</v>
      </c>
      <c r="I55" s="24">
        <v>0.18630750660704345</v>
      </c>
    </row>
    <row r="56" spans="1:12" x14ac:dyDescent="0.2">
      <c r="A56" s="10">
        <v>1</v>
      </c>
      <c r="B56" s="11" t="s">
        <v>155</v>
      </c>
      <c r="C56" s="75" t="s">
        <v>112</v>
      </c>
      <c r="D56" s="27">
        <v>1200000</v>
      </c>
      <c r="E56" s="9" t="s">
        <v>112</v>
      </c>
      <c r="F56" s="28">
        <v>2.5000000000000001E-4</v>
      </c>
      <c r="G56" s="7">
        <v>300</v>
      </c>
      <c r="H56" s="9" t="s">
        <v>112</v>
      </c>
      <c r="I56" s="24">
        <v>1.4331346662080267</v>
      </c>
    </row>
    <row r="57" spans="1:12" x14ac:dyDescent="0.2">
      <c r="A57" s="10">
        <v>1</v>
      </c>
      <c r="B57" s="11" t="s">
        <v>156</v>
      </c>
      <c r="C57" s="75" t="s">
        <v>112</v>
      </c>
      <c r="D57" s="27">
        <v>20000</v>
      </c>
      <c r="E57" s="9" t="s">
        <v>112</v>
      </c>
      <c r="F57" s="28">
        <v>0.1</v>
      </c>
      <c r="G57" s="7">
        <v>2000</v>
      </c>
      <c r="H57" s="9" t="s">
        <v>112</v>
      </c>
      <c r="I57" s="24">
        <v>9.5542311080535107</v>
      </c>
    </row>
    <row r="58" spans="1:12" x14ac:dyDescent="0.2">
      <c r="A58" s="10">
        <v>1</v>
      </c>
      <c r="B58" s="11" t="s">
        <v>157</v>
      </c>
      <c r="C58" s="75" t="s">
        <v>112</v>
      </c>
      <c r="D58" s="7">
        <v>770.96153846153845</v>
      </c>
      <c r="E58" s="9" t="s">
        <v>112</v>
      </c>
      <c r="F58" s="9">
        <v>4.6262068965517242</v>
      </c>
      <c r="G58" s="7">
        <v>3566.6275862068969</v>
      </c>
      <c r="H58" s="9" t="s">
        <v>112</v>
      </c>
      <c r="I58" s="24">
        <v>17.038192117489871</v>
      </c>
    </row>
    <row r="59" spans="1:12" hidden="1" x14ac:dyDescent="0.2">
      <c r="A59" s="10">
        <v>0</v>
      </c>
      <c r="B59" s="11">
        <v>0</v>
      </c>
      <c r="C59" s="75" t="s">
        <v>112</v>
      </c>
      <c r="D59" s="7" t="s">
        <v>112</v>
      </c>
      <c r="E59" s="9" t="s">
        <v>112</v>
      </c>
      <c r="F59" s="9" t="s">
        <v>112</v>
      </c>
      <c r="G59" s="7" t="s">
        <v>112</v>
      </c>
      <c r="H59" s="9" t="s">
        <v>112</v>
      </c>
      <c r="I59" s="24" t="s">
        <v>112</v>
      </c>
    </row>
    <row r="60" spans="1:12" hidden="1" x14ac:dyDescent="0.2">
      <c r="A60" s="10">
        <v>0</v>
      </c>
      <c r="B60" s="11">
        <v>0</v>
      </c>
      <c r="C60" s="75" t="s">
        <v>112</v>
      </c>
      <c r="D60" s="7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2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2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2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2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2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2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2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2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2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2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2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2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2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1418</v>
      </c>
      <c r="H73" s="24" t="s">
        <v>112</v>
      </c>
      <c r="I73" s="24">
        <v>6.7739498556099402</v>
      </c>
    </row>
    <row r="74" spans="1:12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2.04487226</v>
      </c>
      <c r="H74" s="27" t="s">
        <v>112</v>
      </c>
      <c r="I74" s="27">
        <v>9.7685910792438442E-3</v>
      </c>
    </row>
    <row r="75" spans="1:12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85.631166666666672</v>
      </c>
      <c r="I75" s="91" t="s">
        <v>112</v>
      </c>
      <c r="L75" s="63">
        <f>SUM(G76:G81)</f>
        <v>85.631166666666672</v>
      </c>
    </row>
    <row r="76" spans="1:12" x14ac:dyDescent="0.2">
      <c r="A76" s="10">
        <v>1</v>
      </c>
      <c r="B76" s="26" t="s">
        <v>215</v>
      </c>
      <c r="C76" s="24" t="s">
        <v>112</v>
      </c>
      <c r="D76" s="27">
        <v>0.5</v>
      </c>
      <c r="E76" s="27" t="s">
        <v>112</v>
      </c>
      <c r="F76" s="71" t="s">
        <v>112</v>
      </c>
      <c r="G76" s="27">
        <v>85.631166666666672</v>
      </c>
      <c r="H76" s="27" t="s">
        <v>112</v>
      </c>
      <c r="I76" s="27">
        <v>0.40906997819279078</v>
      </c>
    </row>
    <row r="77" spans="1:12" hidden="1" x14ac:dyDescent="0.2">
      <c r="A77" s="10">
        <v>0</v>
      </c>
      <c r="B77" s="26">
        <v>0</v>
      </c>
      <c r="C77" s="24" t="s">
        <v>112</v>
      </c>
      <c r="D77" s="27" t="s">
        <v>112</v>
      </c>
      <c r="E77" s="27"/>
      <c r="F77" s="27" t="s">
        <v>112</v>
      </c>
      <c r="G77" s="27" t="s">
        <v>112</v>
      </c>
      <c r="H77" s="27" t="s">
        <v>112</v>
      </c>
      <c r="I77" s="27" t="s">
        <v>112</v>
      </c>
    </row>
    <row r="78" spans="1:12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27" t="s">
        <v>112</v>
      </c>
      <c r="G78" s="27" t="s">
        <v>112</v>
      </c>
      <c r="H78" s="27" t="s">
        <v>112</v>
      </c>
      <c r="I78" s="27" t="s">
        <v>112</v>
      </c>
    </row>
    <row r="79" spans="1:12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2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2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2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4686.5393263124297</v>
      </c>
      <c r="I82" s="91" t="s">
        <v>112</v>
      </c>
      <c r="L82" s="63">
        <f>SUM(G83:G84)</f>
        <v>4686.5393263124297</v>
      </c>
    </row>
    <row r="83" spans="1:12" x14ac:dyDescent="0.2">
      <c r="A83" s="10">
        <v>1</v>
      </c>
      <c r="B83" s="31" t="s">
        <v>163</v>
      </c>
      <c r="C83" s="24" t="s">
        <v>112</v>
      </c>
      <c r="D83" s="27">
        <v>124.82675827349837</v>
      </c>
      <c r="E83" s="27"/>
      <c r="F83" s="71">
        <v>21.906629365184333</v>
      </c>
      <c r="G83" s="27">
        <v>2734.5335283549857</v>
      </c>
      <c r="H83" s="27" t="s">
        <v>112</v>
      </c>
      <c r="I83" s="27">
        <v>13.063182651312266</v>
      </c>
    </row>
    <row r="84" spans="1:12" x14ac:dyDescent="0.2">
      <c r="A84" s="10">
        <v>1</v>
      </c>
      <c r="B84" s="31" t="s">
        <v>164</v>
      </c>
      <c r="C84" s="24" t="s">
        <v>112</v>
      </c>
      <c r="D84" s="27">
        <v>324.43929470865351</v>
      </c>
      <c r="E84" s="27"/>
      <c r="F84" s="71">
        <v>6.0165517241379316</v>
      </c>
      <c r="G84" s="27">
        <v>1952.0057979574437</v>
      </c>
      <c r="H84" s="27" t="s">
        <v>112</v>
      </c>
      <c r="I84" s="27">
        <v>9.3249572589729137</v>
      </c>
    </row>
    <row r="85" spans="1:12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171" t="s">
        <v>112</v>
      </c>
      <c r="G85" s="91" t="s">
        <v>112</v>
      </c>
      <c r="H85" s="91">
        <v>1694.9059208263557</v>
      </c>
      <c r="I85" s="91" t="s">
        <v>112</v>
      </c>
      <c r="L85" s="63">
        <f>SUM(G86:G91)</f>
        <v>1694.9059208263557</v>
      </c>
    </row>
    <row r="86" spans="1:12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2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2" t="s">
        <v>112</v>
      </c>
      <c r="G87" s="27">
        <v>650.4481711408913</v>
      </c>
      <c r="H87" s="27" t="s">
        <v>112</v>
      </c>
      <c r="I87" s="27">
        <v>3.1072660754454087</v>
      </c>
    </row>
    <row r="88" spans="1:12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2" t="s">
        <v>112</v>
      </c>
      <c r="G88" s="27">
        <v>723.82262466299585</v>
      </c>
      <c r="H88" s="27" t="s">
        <v>112</v>
      </c>
      <c r="I88" s="27">
        <v>3.4577843186340678</v>
      </c>
    </row>
    <row r="89" spans="1:12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2" t="s">
        <v>112</v>
      </c>
      <c r="G89" s="27">
        <v>320.63512502246846</v>
      </c>
      <c r="H89" s="27" t="s">
        <v>112</v>
      </c>
      <c r="I89" s="27">
        <v>1.5317110429121474</v>
      </c>
    </row>
    <row r="90" spans="1:12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2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2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2" t="s">
        <v>112</v>
      </c>
      <c r="G92" s="27">
        <v>388.73142725376448</v>
      </c>
      <c r="H92" s="27" t="s">
        <v>112</v>
      </c>
      <c r="I92" s="27">
        <v>1.8570149474729785</v>
      </c>
      <c r="L92" s="63">
        <f>+G92</f>
        <v>388.73142725376448</v>
      </c>
    </row>
    <row r="93" spans="1:12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2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20933.13399457281</v>
      </c>
      <c r="H94" s="38" t="s">
        <v>112</v>
      </c>
      <c r="I94" s="38">
        <v>100</v>
      </c>
      <c r="K94" s="63"/>
      <c r="L94" s="63">
        <f>SUM(L31:L92)</f>
        <v>20933.133994572807</v>
      </c>
    </row>
    <row r="95" spans="1:12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2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20933.13399457281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1.0466566997286406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2734.5335283549857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19576.099917889107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0.97880499589445535</v>
      </c>
      <c r="G113" s="60" t="s">
        <v>112</v>
      </c>
      <c r="H113" s="42" t="s">
        <v>112</v>
      </c>
      <c r="I113" s="42" t="s">
        <v>112</v>
      </c>
      <c r="L113" s="246" t="e">
        <f>L112/G9-F113</f>
        <v>#VALUE!</v>
      </c>
      <c r="N113" s="10">
        <v>104.01722970218712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I55:I73 D74:I80 I81 D82:I85 I86 D87:I89 I90:I91 I93 D92:I92 D31:I54 C3:I3 D55:H72">
    <cfRule type="cellIs" dxfId="26" priority="1" stopIfTrue="1" operator="equal">
      <formula>0</formula>
    </cfRule>
  </conditionalFormatting>
  <pageMargins left="0.75" right="0.75" top="1" bottom="1" header="0" footer="0"/>
  <pageSetup paperSize="9" scale="92" orientation="portrait" verticalDpi="0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1.14062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81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20000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25000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20</v>
      </c>
      <c r="H12" s="73" t="s">
        <v>2</v>
      </c>
      <c r="I12" s="61" t="s">
        <v>112</v>
      </c>
    </row>
    <row r="13" spans="1:9" hidden="1" x14ac:dyDescent="0.2">
      <c r="A13" s="10">
        <v>0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11.344000000000001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50000</v>
      </c>
      <c r="H21" s="24" t="s">
        <v>124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2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hidden="1" x14ac:dyDescent="0.2">
      <c r="A31" s="10">
        <v>0</v>
      </c>
      <c r="B31" s="32" t="s">
        <v>132</v>
      </c>
      <c r="C31" s="27" t="s">
        <v>112</v>
      </c>
      <c r="D31" s="27" t="s">
        <v>112</v>
      </c>
      <c r="E31" s="27"/>
      <c r="F31" s="27" t="s">
        <v>112</v>
      </c>
      <c r="G31" s="27" t="s">
        <v>112</v>
      </c>
      <c r="H31" s="27" t="s">
        <v>112</v>
      </c>
      <c r="I31" s="27" t="s">
        <v>112</v>
      </c>
      <c r="L31" s="63" t="str">
        <f>+H31</f>
        <v/>
      </c>
    </row>
    <row r="32" spans="1:12" hidden="1" x14ac:dyDescent="0.2">
      <c r="A32" s="10">
        <v>0</v>
      </c>
      <c r="B32" s="11" t="s">
        <v>208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1" t="s">
        <v>112</v>
      </c>
      <c r="G33" s="91" t="s">
        <v>112</v>
      </c>
      <c r="H33" s="91">
        <v>5197.4499083921064</v>
      </c>
      <c r="I33" s="91" t="s">
        <v>112</v>
      </c>
      <c r="L33" s="10">
        <f>SUBTOTAL(9,G34:G48)</f>
        <v>5197.4499083921073</v>
      </c>
      <c r="M33" s="63"/>
      <c r="N33" s="10">
        <v>94.466416897788022</v>
      </c>
    </row>
    <row r="34" spans="1:14" x14ac:dyDescent="0.2">
      <c r="A34" s="10">
        <v>1</v>
      </c>
      <c r="B34" s="26" t="s">
        <v>136</v>
      </c>
      <c r="C34" s="27" t="s">
        <v>112</v>
      </c>
      <c r="D34" s="27">
        <v>50000</v>
      </c>
      <c r="E34" s="27"/>
      <c r="F34" s="71">
        <v>1.32E-2</v>
      </c>
      <c r="G34" s="27">
        <v>660</v>
      </c>
      <c r="H34" s="27" t="s">
        <v>112</v>
      </c>
      <c r="I34" s="27">
        <v>3.4001361189902468</v>
      </c>
      <c r="K34" s="177"/>
      <c r="M34" s="10">
        <v>92.957746478873233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50000</v>
      </c>
      <c r="E35" s="27"/>
      <c r="F35" s="71">
        <v>2.5399999999999999E-2</v>
      </c>
      <c r="G35" s="27">
        <v>1270</v>
      </c>
      <c r="H35" s="27" t="s">
        <v>112</v>
      </c>
      <c r="I35" s="27">
        <v>6.5426861683600208</v>
      </c>
      <c r="M35" s="10">
        <v>85.234899328859058</v>
      </c>
    </row>
    <row r="36" spans="1:14" x14ac:dyDescent="0.2">
      <c r="A36" s="10">
        <v>1</v>
      </c>
      <c r="B36" s="26" t="s">
        <v>138</v>
      </c>
      <c r="C36" s="27" t="s">
        <v>112</v>
      </c>
      <c r="D36" s="27">
        <v>3</v>
      </c>
      <c r="E36" s="27"/>
      <c r="F36" s="71">
        <v>4.76</v>
      </c>
      <c r="G36" s="27">
        <v>14.28</v>
      </c>
      <c r="H36" s="27" t="s">
        <v>112</v>
      </c>
      <c r="I36" s="27">
        <v>7.356658148360716E-2</v>
      </c>
    </row>
    <row r="37" spans="1:14" x14ac:dyDescent="0.2">
      <c r="A37" s="10">
        <v>1</v>
      </c>
      <c r="B37" s="26" t="s">
        <v>139</v>
      </c>
      <c r="C37" s="27" t="s">
        <v>112</v>
      </c>
      <c r="D37" s="27">
        <v>2.6</v>
      </c>
      <c r="E37" s="27"/>
      <c r="F37" s="71">
        <v>5.76</v>
      </c>
      <c r="G37" s="27">
        <v>14.975999999999999</v>
      </c>
      <c r="H37" s="27" t="s">
        <v>112</v>
      </c>
      <c r="I37" s="27">
        <v>7.7152179572724147E-2</v>
      </c>
    </row>
    <row r="38" spans="1:14" x14ac:dyDescent="0.2">
      <c r="A38" s="10">
        <v>1</v>
      </c>
      <c r="B38" s="11" t="s">
        <v>141</v>
      </c>
      <c r="C38" s="75" t="s">
        <v>112</v>
      </c>
      <c r="D38" s="27">
        <v>842.37582063669015</v>
      </c>
      <c r="E38" s="9" t="s">
        <v>112</v>
      </c>
      <c r="F38" s="28">
        <v>0.30130487365555619</v>
      </c>
      <c r="G38" s="27">
        <v>253.81194020743339</v>
      </c>
      <c r="H38" s="24" t="s">
        <v>112</v>
      </c>
      <c r="I38" s="24">
        <v>1.3075684020155867</v>
      </c>
    </row>
    <row r="39" spans="1:14" hidden="1" x14ac:dyDescent="0.2">
      <c r="A39" s="10">
        <v>0</v>
      </c>
      <c r="B39" s="11" t="s">
        <v>53</v>
      </c>
      <c r="C39" s="75" t="s">
        <v>112</v>
      </c>
      <c r="D39" s="82">
        <v>140</v>
      </c>
      <c r="E39" s="9" t="s">
        <v>112</v>
      </c>
      <c r="F39" s="13" t="s">
        <v>112</v>
      </c>
      <c r="G39" s="27" t="s">
        <v>112</v>
      </c>
      <c r="H39" s="24" t="s">
        <v>112</v>
      </c>
      <c r="I39" s="24" t="s">
        <v>112</v>
      </c>
    </row>
    <row r="40" spans="1:14" hidden="1" x14ac:dyDescent="0.2">
      <c r="A40" s="10">
        <v>0</v>
      </c>
      <c r="B40" s="11" t="s">
        <v>12</v>
      </c>
      <c r="C40" s="75" t="s">
        <v>112</v>
      </c>
      <c r="D40" s="82">
        <v>40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54</v>
      </c>
      <c r="C41" s="27" t="s">
        <v>112</v>
      </c>
      <c r="D41" s="27">
        <v>150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x14ac:dyDescent="0.2">
      <c r="A42" s="10">
        <v>1</v>
      </c>
      <c r="B42" s="26" t="s">
        <v>142</v>
      </c>
      <c r="C42" s="27" t="s">
        <v>112</v>
      </c>
      <c r="D42" s="27" t="s">
        <v>112</v>
      </c>
      <c r="E42" s="27" t="s">
        <v>112</v>
      </c>
      <c r="F42" s="71" t="s">
        <v>112</v>
      </c>
      <c r="G42" s="27">
        <v>264.42468000000008</v>
      </c>
      <c r="H42" s="27" t="s">
        <v>112</v>
      </c>
      <c r="I42" s="27">
        <v>1.3622422806370276</v>
      </c>
    </row>
    <row r="43" spans="1:14" hidden="1" x14ac:dyDescent="0.2">
      <c r="A43" s="10">
        <v>0</v>
      </c>
      <c r="B43" s="26" t="s">
        <v>209</v>
      </c>
      <c r="C43" s="27" t="s">
        <v>112</v>
      </c>
      <c r="D43" s="27">
        <v>2.4</v>
      </c>
      <c r="E43" s="27"/>
      <c r="F43" s="71">
        <v>9.18</v>
      </c>
      <c r="G43" s="27">
        <v>22.032</v>
      </c>
      <c r="H43" s="27" t="s">
        <v>112</v>
      </c>
      <c r="I43" s="27">
        <v>0.11350272571756534</v>
      </c>
    </row>
    <row r="44" spans="1:14" hidden="1" x14ac:dyDescent="0.2">
      <c r="A44" s="10">
        <v>0</v>
      </c>
      <c r="B44" s="26" t="s">
        <v>210</v>
      </c>
      <c r="C44" s="27" t="s">
        <v>112</v>
      </c>
      <c r="D44" s="27">
        <v>0.4</v>
      </c>
      <c r="E44" s="27"/>
      <c r="F44" s="71">
        <v>202.9392</v>
      </c>
      <c r="G44" s="27">
        <v>81.17568</v>
      </c>
      <c r="H44" s="27" t="s">
        <v>112</v>
      </c>
      <c r="I44" s="27">
        <v>0.41819448719938523</v>
      </c>
    </row>
    <row r="45" spans="1:14" hidden="1" x14ac:dyDescent="0.2">
      <c r="A45" s="10">
        <v>0</v>
      </c>
      <c r="B45" s="26" t="s">
        <v>211</v>
      </c>
      <c r="C45" s="27" t="s">
        <v>112</v>
      </c>
      <c r="D45" s="27">
        <v>30</v>
      </c>
      <c r="E45" s="27"/>
      <c r="F45" s="71">
        <v>5.3738999999999999</v>
      </c>
      <c r="G45" s="27">
        <v>161.21699999999998</v>
      </c>
      <c r="H45" s="27" t="s">
        <v>112</v>
      </c>
      <c r="I45" s="27">
        <v>0.83054506772007664</v>
      </c>
      <c r="M45" s="10">
        <v>100</v>
      </c>
    </row>
    <row r="46" spans="1:14" x14ac:dyDescent="0.2">
      <c r="A46" s="10">
        <v>1</v>
      </c>
      <c r="B46" s="26" t="s">
        <v>212</v>
      </c>
      <c r="C46" s="27" t="s">
        <v>112</v>
      </c>
      <c r="D46" s="27">
        <v>6300</v>
      </c>
      <c r="E46" s="27"/>
      <c r="F46" s="71">
        <v>5.9697E-2</v>
      </c>
      <c r="G46" s="27">
        <v>376.09109999999998</v>
      </c>
      <c r="H46" s="27" t="s">
        <v>112</v>
      </c>
      <c r="I46" s="27">
        <v>1.9375165653648072</v>
      </c>
    </row>
    <row r="47" spans="1:14" x14ac:dyDescent="0.2">
      <c r="A47" s="10">
        <v>1</v>
      </c>
      <c r="B47" s="26" t="s">
        <v>151</v>
      </c>
      <c r="C47" s="27" t="s">
        <v>112</v>
      </c>
      <c r="D47" s="27">
        <v>3077</v>
      </c>
      <c r="E47" s="27"/>
      <c r="F47" s="71">
        <v>0.56279999999999997</v>
      </c>
      <c r="G47" s="27">
        <v>1731.7356</v>
      </c>
      <c r="H47" s="27" t="s">
        <v>112</v>
      </c>
      <c r="I47" s="27">
        <v>8.9214193365170402</v>
      </c>
    </row>
    <row r="48" spans="1:14" s="176" customFormat="1" x14ac:dyDescent="0.2">
      <c r="A48" s="10">
        <v>1</v>
      </c>
      <c r="B48" s="26" t="s">
        <v>213</v>
      </c>
      <c r="C48" s="27" t="s">
        <v>112</v>
      </c>
      <c r="D48" s="27">
        <v>12600</v>
      </c>
      <c r="E48" s="27"/>
      <c r="F48" s="71">
        <v>4.8581792713069338E-2</v>
      </c>
      <c r="G48" s="27">
        <v>612.13058818467368</v>
      </c>
      <c r="H48" s="27" t="s">
        <v>112</v>
      </c>
      <c r="I48" s="27">
        <v>3.153526246099172</v>
      </c>
      <c r="L48" s="10">
        <f>SUBTOTAL(9,G50:G74)</f>
        <v>8048.116596397932</v>
      </c>
      <c r="M48" s="10"/>
      <c r="N48" s="10" t="e">
        <v>#VALUE!</v>
      </c>
    </row>
    <row r="49" spans="1:13" x14ac:dyDescent="0.2">
      <c r="A49" s="10">
        <v>1</v>
      </c>
      <c r="B49" s="43" t="s">
        <v>152</v>
      </c>
      <c r="C49" s="91" t="s">
        <v>112</v>
      </c>
      <c r="D49" s="91" t="s">
        <v>112</v>
      </c>
      <c r="E49" s="91"/>
      <c r="F49" s="93" t="s">
        <v>112</v>
      </c>
      <c r="G49" s="91" t="s">
        <v>112</v>
      </c>
      <c r="H49" s="91">
        <v>8048.116596397932</v>
      </c>
      <c r="I49" s="27" t="s">
        <v>112</v>
      </c>
      <c r="M49" s="10" t="e">
        <v>#VALUE!</v>
      </c>
    </row>
    <row r="50" spans="1:13" x14ac:dyDescent="0.2">
      <c r="A50" s="10">
        <v>1</v>
      </c>
      <c r="B50" s="26" t="s">
        <v>153</v>
      </c>
      <c r="C50" s="27" t="s">
        <v>112</v>
      </c>
      <c r="D50" s="27">
        <v>1</v>
      </c>
      <c r="E50" s="27"/>
      <c r="F50" s="71">
        <v>45</v>
      </c>
      <c r="G50" s="27">
        <v>45</v>
      </c>
      <c r="H50" s="27" t="s">
        <v>112</v>
      </c>
      <c r="I50" s="27">
        <v>0.23182746265842594</v>
      </c>
      <c r="M50" s="10">
        <v>100</v>
      </c>
    </row>
    <row r="51" spans="1:13" x14ac:dyDescent="0.2">
      <c r="A51" s="10">
        <v>1</v>
      </c>
      <c r="B51" s="26" t="s">
        <v>214</v>
      </c>
      <c r="C51" s="27" t="s">
        <v>112</v>
      </c>
      <c r="D51" s="27">
        <v>900</v>
      </c>
      <c r="E51" s="27"/>
      <c r="F51" s="71">
        <v>0.1396</v>
      </c>
      <c r="G51" s="27">
        <v>125.64</v>
      </c>
      <c r="H51" s="27" t="s">
        <v>112</v>
      </c>
      <c r="I51" s="27">
        <v>0.6472622757423252</v>
      </c>
      <c r="L51" s="63"/>
      <c r="M51" s="10">
        <v>100</v>
      </c>
    </row>
    <row r="52" spans="1:13" x14ac:dyDescent="0.2">
      <c r="A52" s="10">
        <v>1</v>
      </c>
      <c r="B52" s="26" t="s">
        <v>154</v>
      </c>
      <c r="C52" s="27" t="s">
        <v>112</v>
      </c>
      <c r="D52" s="27">
        <v>195</v>
      </c>
      <c r="E52" s="27"/>
      <c r="F52" s="72">
        <v>0.2</v>
      </c>
      <c r="G52" s="27">
        <v>39</v>
      </c>
      <c r="H52" s="27" t="s">
        <v>112</v>
      </c>
      <c r="I52" s="27">
        <v>0.20091713430396915</v>
      </c>
      <c r="M52" s="10">
        <v>100</v>
      </c>
    </row>
    <row r="53" spans="1:13" x14ac:dyDescent="0.2">
      <c r="A53" s="10">
        <v>1</v>
      </c>
      <c r="B53" s="26" t="s">
        <v>155</v>
      </c>
      <c r="C53" s="27" t="s">
        <v>112</v>
      </c>
      <c r="D53" s="27">
        <v>1200000</v>
      </c>
      <c r="E53" s="27"/>
      <c r="F53" s="71">
        <v>2.5000000000000001E-4</v>
      </c>
      <c r="G53" s="27">
        <v>300</v>
      </c>
      <c r="H53" s="27" t="s">
        <v>112</v>
      </c>
      <c r="I53" s="27">
        <v>1.5455164177228395</v>
      </c>
      <c r="M53" s="10">
        <v>100</v>
      </c>
    </row>
    <row r="54" spans="1:13" x14ac:dyDescent="0.2">
      <c r="A54" s="10">
        <v>1</v>
      </c>
      <c r="B54" s="26" t="s">
        <v>156</v>
      </c>
      <c r="C54" s="27" t="s">
        <v>112</v>
      </c>
      <c r="D54" s="27">
        <v>20000</v>
      </c>
      <c r="E54" s="27"/>
      <c r="F54" s="71">
        <v>0.1</v>
      </c>
      <c r="G54" s="27">
        <v>2000</v>
      </c>
      <c r="H54" s="27" t="s">
        <v>112</v>
      </c>
      <c r="I54" s="27">
        <v>10.30344278481893</v>
      </c>
      <c r="M54" s="10">
        <v>100</v>
      </c>
    </row>
    <row r="55" spans="1:13" x14ac:dyDescent="0.2">
      <c r="A55" s="10">
        <v>1</v>
      </c>
      <c r="B55" s="11" t="s">
        <v>157</v>
      </c>
      <c r="C55" s="75" t="s">
        <v>112</v>
      </c>
      <c r="D55" s="7">
        <v>902.5</v>
      </c>
      <c r="E55" s="9" t="s">
        <v>112</v>
      </c>
      <c r="F55" s="196">
        <v>4.6262068965517233</v>
      </c>
      <c r="G55" s="27">
        <v>4175.1517241379306</v>
      </c>
      <c r="H55" s="9" t="s">
        <v>112</v>
      </c>
      <c r="I55" s="24">
        <v>21.509218453796642</v>
      </c>
    </row>
    <row r="56" spans="1:13" hidden="1" x14ac:dyDescent="0.2">
      <c r="A56" s="10">
        <v>0</v>
      </c>
      <c r="B56" s="11">
        <v>0</v>
      </c>
      <c r="C56" s="75" t="s">
        <v>112</v>
      </c>
      <c r="D56" s="7" t="s">
        <v>112</v>
      </c>
      <c r="E56" s="9" t="s">
        <v>112</v>
      </c>
      <c r="F56" s="9" t="s">
        <v>112</v>
      </c>
      <c r="G56" s="7" t="s">
        <v>112</v>
      </c>
      <c r="H56" s="9" t="s">
        <v>112</v>
      </c>
      <c r="I56" s="24" t="s">
        <v>112</v>
      </c>
    </row>
    <row r="57" spans="1:13" hidden="1" x14ac:dyDescent="0.2">
      <c r="A57" s="10">
        <v>0</v>
      </c>
      <c r="B57" s="11">
        <v>0</v>
      </c>
      <c r="C57" s="75" t="s">
        <v>112</v>
      </c>
      <c r="D57" s="7" t="s">
        <v>112</v>
      </c>
      <c r="E57" s="9" t="s">
        <v>112</v>
      </c>
      <c r="F57" s="9" t="s">
        <v>112</v>
      </c>
      <c r="G57" s="7" t="s">
        <v>112</v>
      </c>
      <c r="H57" s="9" t="s">
        <v>112</v>
      </c>
      <c r="I57" s="24" t="s">
        <v>112</v>
      </c>
    </row>
    <row r="58" spans="1:13" hidden="1" x14ac:dyDescent="0.2">
      <c r="A58" s="10">
        <v>0</v>
      </c>
      <c r="B58" s="11">
        <v>0</v>
      </c>
      <c r="C58" s="75" t="s">
        <v>112</v>
      </c>
      <c r="D58" s="7" t="s">
        <v>112</v>
      </c>
      <c r="E58" s="9" t="s">
        <v>112</v>
      </c>
      <c r="F58" s="9" t="s">
        <v>112</v>
      </c>
      <c r="G58" s="7" t="s">
        <v>112</v>
      </c>
      <c r="H58" s="9" t="s">
        <v>112</v>
      </c>
      <c r="I58" s="24" t="s">
        <v>112</v>
      </c>
    </row>
    <row r="59" spans="1:13" hidden="1" x14ac:dyDescent="0.2">
      <c r="A59" s="10">
        <v>0</v>
      </c>
      <c r="B59" s="11">
        <v>0</v>
      </c>
      <c r="C59" s="75" t="s">
        <v>112</v>
      </c>
      <c r="D59" s="7" t="s">
        <v>112</v>
      </c>
      <c r="E59" s="9" t="s">
        <v>112</v>
      </c>
      <c r="F59" s="9" t="s">
        <v>112</v>
      </c>
      <c r="G59" s="7" t="s">
        <v>112</v>
      </c>
      <c r="H59" s="9" t="s">
        <v>112</v>
      </c>
      <c r="I59" s="24" t="s">
        <v>112</v>
      </c>
    </row>
    <row r="60" spans="1:13" hidden="1" x14ac:dyDescent="0.2">
      <c r="A60" s="10">
        <v>0</v>
      </c>
      <c r="B60" s="11">
        <v>0</v>
      </c>
      <c r="C60" s="75" t="s">
        <v>112</v>
      </c>
      <c r="D60" s="7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3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3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3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3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3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3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3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3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3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3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3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3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3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1361.2800000000002</v>
      </c>
      <c r="H73" s="24" t="s">
        <v>112</v>
      </c>
      <c r="I73" s="24">
        <v>7.0129352970591583</v>
      </c>
      <c r="M73" s="10">
        <v>150.00000000000003</v>
      </c>
    </row>
    <row r="74" spans="1:13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2.04487226</v>
      </c>
      <c r="H74" s="27" t="s">
        <v>112</v>
      </c>
      <c r="I74" s="27">
        <v>1.0534612166586691E-2</v>
      </c>
      <c r="M74" s="10">
        <v>101.74000000000001</v>
      </c>
    </row>
    <row r="75" spans="1:13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85.631166666666672</v>
      </c>
      <c r="I75" s="91" t="s">
        <v>112</v>
      </c>
      <c r="L75" s="63">
        <f>SUM(G76:G81)</f>
        <v>85.631166666666672</v>
      </c>
    </row>
    <row r="76" spans="1:13" x14ac:dyDescent="0.2">
      <c r="A76" s="10">
        <v>1</v>
      </c>
      <c r="B76" s="26" t="s">
        <v>215</v>
      </c>
      <c r="C76" s="24" t="s">
        <v>112</v>
      </c>
      <c r="D76" s="27">
        <v>0.5</v>
      </c>
      <c r="E76" s="27" t="s">
        <v>112</v>
      </c>
      <c r="F76" s="71" t="s">
        <v>112</v>
      </c>
      <c r="G76" s="27">
        <v>85.631166666666672</v>
      </c>
      <c r="H76" s="27" t="s">
        <v>112</v>
      </c>
      <c r="I76" s="27">
        <v>0.44114791317364699</v>
      </c>
    </row>
    <row r="77" spans="1:13" hidden="1" x14ac:dyDescent="0.2">
      <c r="A77" s="10">
        <v>0</v>
      </c>
      <c r="B77" s="26">
        <v>0</v>
      </c>
      <c r="C77" s="24" t="s">
        <v>112</v>
      </c>
      <c r="D77" s="27" t="s">
        <v>112</v>
      </c>
      <c r="E77" s="27"/>
      <c r="F77" s="27" t="s">
        <v>112</v>
      </c>
      <c r="G77" s="27" t="s">
        <v>112</v>
      </c>
      <c r="H77" s="27" t="s">
        <v>112</v>
      </c>
      <c r="I77" s="27" t="s">
        <v>112</v>
      </c>
    </row>
    <row r="78" spans="1:13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27" t="s">
        <v>112</v>
      </c>
      <c r="G78" s="27" t="s">
        <v>112</v>
      </c>
      <c r="H78" s="27" t="s">
        <v>112</v>
      </c>
      <c r="I78" s="27" t="s">
        <v>112</v>
      </c>
    </row>
    <row r="79" spans="1:13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3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4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4233.0931259439194</v>
      </c>
      <c r="I82" s="91" t="s">
        <v>112</v>
      </c>
      <c r="L82" s="63">
        <f>SUM(G83:G84)</f>
        <v>4233.0931259439194</v>
      </c>
      <c r="N82" s="10">
        <v>101.69351613416401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115.05108093590378</v>
      </c>
      <c r="E83" s="27"/>
      <c r="F83" s="71">
        <v>21.224576777408366</v>
      </c>
      <c r="G83" s="27">
        <v>2441.910500647914</v>
      </c>
      <c r="H83" s="27" t="s">
        <v>112</v>
      </c>
      <c r="I83" s="27">
        <v>12.580042564537166</v>
      </c>
      <c r="M83" s="10">
        <v>101.01505101431081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297.70917087106915</v>
      </c>
      <c r="E84" s="27"/>
      <c r="F84" s="71">
        <v>6.0165517241379316</v>
      </c>
      <c r="G84" s="27">
        <v>1791.1826252960052</v>
      </c>
      <c r="H84" s="27" t="s">
        <v>112</v>
      </c>
      <c r="I84" s="27">
        <v>9.2276738484495766</v>
      </c>
      <c r="M84" s="10">
        <v>102.63328170035884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1532.5748918648819</v>
      </c>
      <c r="I85" s="91" t="s">
        <v>112</v>
      </c>
      <c r="L85" s="63">
        <f>SUM(G86:G91)</f>
        <v>1532.5748918648819</v>
      </c>
      <c r="N85" s="10">
        <v>105.4494674972465</v>
      </c>
    </row>
    <row r="86" spans="1:14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599.29745548210167</v>
      </c>
      <c r="H87" s="27" t="s">
        <v>112</v>
      </c>
      <c r="I87" s="27">
        <v>3.0874135218237022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664.18783717197505</v>
      </c>
      <c r="H88" s="27" t="s">
        <v>112</v>
      </c>
      <c r="I88" s="27">
        <v>3.421710689337039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269.08959921080537</v>
      </c>
      <c r="H89" s="27" t="s">
        <v>112</v>
      </c>
      <c r="I89" s="27">
        <v>1.3862746447291951</v>
      </c>
    </row>
    <row r="90" spans="1:14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4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314.12189778448061</v>
      </c>
      <c r="H92" s="27" t="s">
        <v>112</v>
      </c>
      <c r="I92" s="27">
        <v>1.6182685006405684</v>
      </c>
      <c r="L92" s="63">
        <f>+G92</f>
        <v>314.12189778448061</v>
      </c>
    </row>
    <row r="93" spans="1:14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19410.987587049985</v>
      </c>
      <c r="H94" s="38" t="s">
        <v>112</v>
      </c>
      <c r="I94" s="38">
        <v>99.999999999999986</v>
      </c>
      <c r="K94" s="63"/>
      <c r="L94" s="63">
        <f>SUM(L31:L92)</f>
        <v>19410.987587049989</v>
      </c>
    </row>
    <row r="95" spans="1:14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4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19410.987587049985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0.9705493793524993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2441.910500647914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18053.953510366282</v>
      </c>
      <c r="H112" s="35" t="s">
        <v>112</v>
      </c>
      <c r="I112" s="34" t="s">
        <v>112</v>
      </c>
      <c r="L112" s="63" t="e">
        <f>+L94-G105-G106</f>
        <v>#VALUE!</v>
      </c>
    </row>
    <row r="113" spans="1:13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0.90269767551831415</v>
      </c>
      <c r="G113" s="60" t="s">
        <v>112</v>
      </c>
      <c r="H113" s="42" t="s">
        <v>112</v>
      </c>
      <c r="I113" s="42" t="s">
        <v>112</v>
      </c>
      <c r="L113" s="245" t="e">
        <f>L112/G9-F113</f>
        <v>#VALUE!</v>
      </c>
      <c r="M113" s="10">
        <v>103.90443777803485</v>
      </c>
    </row>
    <row r="115" spans="1:13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">
    <cfRule type="cellIs" dxfId="25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79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25000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31250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20</v>
      </c>
      <c r="H12" s="73" t="s">
        <v>2</v>
      </c>
      <c r="I12" s="61" t="s">
        <v>112</v>
      </c>
    </row>
    <row r="13" spans="1:9" hidden="1" x14ac:dyDescent="0.2">
      <c r="A13" s="10">
        <v>0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11.344000000000001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50000</v>
      </c>
      <c r="H21" s="24" t="s">
        <v>124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2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hidden="1" x14ac:dyDescent="0.2">
      <c r="A31" s="10">
        <v>0</v>
      </c>
      <c r="B31" s="32" t="s">
        <v>132</v>
      </c>
      <c r="C31" s="27" t="s">
        <v>112</v>
      </c>
      <c r="D31" s="27" t="s">
        <v>112</v>
      </c>
      <c r="E31" s="27"/>
      <c r="F31" s="27" t="s">
        <v>112</v>
      </c>
      <c r="G31" s="27" t="s">
        <v>112</v>
      </c>
      <c r="H31" s="27" t="s">
        <v>112</v>
      </c>
      <c r="I31" s="27" t="s">
        <v>112</v>
      </c>
      <c r="L31" s="63" t="str">
        <f>+H31</f>
        <v/>
      </c>
    </row>
    <row r="32" spans="1:12" hidden="1" x14ac:dyDescent="0.2">
      <c r="A32" s="10">
        <v>0</v>
      </c>
      <c r="B32" s="11" t="s">
        <v>208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1" t="s">
        <v>112</v>
      </c>
      <c r="G33" s="91" t="s">
        <v>112</v>
      </c>
      <c r="H33" s="91">
        <v>5677.3268093137685</v>
      </c>
      <c r="I33" s="91" t="s">
        <v>112</v>
      </c>
      <c r="L33" s="10">
        <f>SUBTOTAL(9,G34:G49)</f>
        <v>5677.326809313764</v>
      </c>
      <c r="M33" s="63"/>
      <c r="N33" s="219">
        <v>94.849766491218219</v>
      </c>
    </row>
    <row r="34" spans="1:14" x14ac:dyDescent="0.2">
      <c r="A34" s="10">
        <v>1</v>
      </c>
      <c r="B34" s="26" t="s">
        <v>136</v>
      </c>
      <c r="C34" s="27" t="s">
        <v>112</v>
      </c>
      <c r="D34" s="27">
        <v>50000</v>
      </c>
      <c r="E34" s="27"/>
      <c r="F34" s="71">
        <v>1.32E-2</v>
      </c>
      <c r="G34" s="27">
        <v>660</v>
      </c>
      <c r="H34" s="27" t="s">
        <v>112</v>
      </c>
      <c r="I34" s="27">
        <v>3.1785216374309746</v>
      </c>
      <c r="K34" s="177"/>
      <c r="M34" s="219">
        <v>92.957746478873233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50000</v>
      </c>
      <c r="E35" s="27"/>
      <c r="F35" s="71">
        <v>2.5399999999999999E-2</v>
      </c>
      <c r="G35" s="27">
        <v>1270</v>
      </c>
      <c r="H35" s="27" t="s">
        <v>112</v>
      </c>
      <c r="I35" s="27">
        <v>6.1162461811171784</v>
      </c>
      <c r="M35" s="219">
        <v>85.234899328859058</v>
      </c>
    </row>
    <row r="36" spans="1:14" x14ac:dyDescent="0.2">
      <c r="A36" s="10">
        <v>1</v>
      </c>
      <c r="B36" s="26" t="s">
        <v>138</v>
      </c>
      <c r="C36" s="27" t="s">
        <v>112</v>
      </c>
      <c r="D36" s="27">
        <v>2</v>
      </c>
      <c r="E36" s="27"/>
      <c r="F36" s="71">
        <v>4.76</v>
      </c>
      <c r="G36" s="27">
        <v>9.52</v>
      </c>
      <c r="H36" s="27" t="s">
        <v>112</v>
      </c>
      <c r="I36" s="27">
        <v>4.5847766649004362E-2</v>
      </c>
    </row>
    <row r="37" spans="1:14" x14ac:dyDescent="0.2">
      <c r="A37" s="10">
        <v>1</v>
      </c>
      <c r="B37" s="26" t="s">
        <v>139</v>
      </c>
      <c r="C37" s="27" t="s">
        <v>112</v>
      </c>
      <c r="D37" s="27">
        <v>2.6</v>
      </c>
      <c r="E37" s="27"/>
      <c r="F37" s="71">
        <v>5.76</v>
      </c>
      <c r="G37" s="27">
        <v>14.975999999999999</v>
      </c>
      <c r="H37" s="27" t="s">
        <v>112</v>
      </c>
      <c r="I37" s="27">
        <v>7.2123545518433751E-2</v>
      </c>
    </row>
    <row r="38" spans="1:14" x14ac:dyDescent="0.2">
      <c r="A38" s="10">
        <v>1</v>
      </c>
      <c r="B38" s="11" t="s">
        <v>141</v>
      </c>
      <c r="C38" s="75" t="s">
        <v>112</v>
      </c>
      <c r="D38" s="27">
        <v>842.37582063669015</v>
      </c>
      <c r="E38" s="9" t="s">
        <v>112</v>
      </c>
      <c r="F38" s="28">
        <v>0.30130487365555619</v>
      </c>
      <c r="G38" s="27">
        <v>253.81194020743339</v>
      </c>
      <c r="H38" s="24" t="s">
        <v>112</v>
      </c>
      <c r="I38" s="24">
        <v>1.22234355119343</v>
      </c>
    </row>
    <row r="39" spans="1:14" hidden="1" x14ac:dyDescent="0.2">
      <c r="A39" s="10">
        <v>0</v>
      </c>
      <c r="B39" s="11" t="s">
        <v>53</v>
      </c>
      <c r="C39" s="75" t="s">
        <v>112</v>
      </c>
      <c r="D39" s="82">
        <v>140</v>
      </c>
      <c r="E39" s="9" t="s">
        <v>112</v>
      </c>
      <c r="F39" s="13" t="s">
        <v>112</v>
      </c>
      <c r="G39" s="27" t="s">
        <v>112</v>
      </c>
      <c r="H39" s="24" t="s">
        <v>112</v>
      </c>
      <c r="I39" s="24" t="s">
        <v>112</v>
      </c>
    </row>
    <row r="40" spans="1:14" hidden="1" x14ac:dyDescent="0.2">
      <c r="A40" s="10">
        <v>0</v>
      </c>
      <c r="B40" s="11" t="s">
        <v>12</v>
      </c>
      <c r="C40" s="75" t="s">
        <v>112</v>
      </c>
      <c r="D40" s="82">
        <v>40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54</v>
      </c>
      <c r="C41" s="27" t="s">
        <v>112</v>
      </c>
      <c r="D41" s="27">
        <v>150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x14ac:dyDescent="0.2">
      <c r="A42" s="10">
        <v>1</v>
      </c>
      <c r="B42" s="26" t="s">
        <v>142</v>
      </c>
      <c r="C42" s="27" t="s">
        <v>112</v>
      </c>
      <c r="D42" s="27" t="s">
        <v>112</v>
      </c>
      <c r="E42" s="27" t="s">
        <v>112</v>
      </c>
      <c r="F42" s="71" t="s">
        <v>112</v>
      </c>
      <c r="G42" s="27">
        <v>183.81617999999798</v>
      </c>
      <c r="H42" s="27" t="s">
        <v>112</v>
      </c>
      <c r="I42" s="27">
        <v>0.88524803854530354</v>
      </c>
    </row>
    <row r="43" spans="1:14" hidden="1" x14ac:dyDescent="0.2">
      <c r="A43" s="10">
        <v>0</v>
      </c>
      <c r="B43" s="26" t="s">
        <v>209</v>
      </c>
      <c r="C43" s="27" t="s">
        <v>112</v>
      </c>
      <c r="D43" s="27">
        <v>2.4</v>
      </c>
      <c r="E43" s="27"/>
      <c r="F43" s="71">
        <v>9.18</v>
      </c>
      <c r="G43" s="27">
        <v>22.032</v>
      </c>
      <c r="H43" s="27" t="s">
        <v>112</v>
      </c>
      <c r="I43" s="27">
        <v>0.1061048313876958</v>
      </c>
    </row>
    <row r="44" spans="1:14" hidden="1" x14ac:dyDescent="0.2">
      <c r="A44" s="10">
        <v>0</v>
      </c>
      <c r="B44" s="26" t="s">
        <v>210</v>
      </c>
      <c r="C44" s="27" t="s">
        <v>112</v>
      </c>
      <c r="D44" s="27">
        <v>0.4</v>
      </c>
      <c r="E44" s="27"/>
      <c r="F44" s="71">
        <v>202.9392</v>
      </c>
      <c r="G44" s="27">
        <v>81.17568</v>
      </c>
      <c r="H44" s="27" t="s">
        <v>112</v>
      </c>
      <c r="I44" s="27">
        <v>0.39093735653511036</v>
      </c>
    </row>
    <row r="45" spans="1:14" hidden="1" x14ac:dyDescent="0.2">
      <c r="A45" s="10">
        <v>0</v>
      </c>
      <c r="B45" s="26" t="s">
        <v>211</v>
      </c>
      <c r="C45" s="27" t="s">
        <v>112</v>
      </c>
      <c r="D45" s="27">
        <v>15</v>
      </c>
      <c r="E45" s="27"/>
      <c r="F45" s="71">
        <v>5.3738999999999999</v>
      </c>
      <c r="G45" s="27">
        <v>80.608499999999992</v>
      </c>
      <c r="H45" s="27" t="s">
        <v>112</v>
      </c>
      <c r="I45" s="27">
        <v>0.38820585062250712</v>
      </c>
    </row>
    <row r="46" spans="1:14" x14ac:dyDescent="0.2">
      <c r="A46" s="10">
        <v>1</v>
      </c>
      <c r="B46" s="26" t="s">
        <v>212</v>
      </c>
      <c r="C46" s="27" t="s">
        <v>112</v>
      </c>
      <c r="D46" s="27">
        <v>6300</v>
      </c>
      <c r="E46" s="27"/>
      <c r="F46" s="71">
        <v>5.9697E-2</v>
      </c>
      <c r="G46" s="27">
        <v>376.09109999999998</v>
      </c>
      <c r="H46" s="27" t="s">
        <v>112</v>
      </c>
      <c r="I46" s="27">
        <v>1.8112328772654795</v>
      </c>
    </row>
    <row r="47" spans="1:14" x14ac:dyDescent="0.2">
      <c r="A47" s="10">
        <v>1</v>
      </c>
      <c r="B47" s="26" t="s">
        <v>216</v>
      </c>
      <c r="C47" s="27" t="s">
        <v>112</v>
      </c>
      <c r="D47" s="27">
        <v>1.8</v>
      </c>
      <c r="E47" s="27"/>
      <c r="F47" s="71">
        <v>73.271889400921665</v>
      </c>
      <c r="G47" s="27">
        <v>131.88940092165899</v>
      </c>
      <c r="H47" s="27" t="s">
        <v>112</v>
      </c>
      <c r="I47" s="27">
        <v>0.63517168875348762</v>
      </c>
    </row>
    <row r="48" spans="1:14" x14ac:dyDescent="0.2">
      <c r="A48" s="10">
        <v>1</v>
      </c>
      <c r="B48" s="26" t="s">
        <v>151</v>
      </c>
      <c r="C48" s="27" t="s">
        <v>112</v>
      </c>
      <c r="D48" s="27">
        <v>3847</v>
      </c>
      <c r="E48" s="27"/>
      <c r="F48" s="71">
        <v>0.56279999999999997</v>
      </c>
      <c r="G48" s="27">
        <v>2165.0915999999997</v>
      </c>
      <c r="H48" s="80" t="s">
        <v>112</v>
      </c>
      <c r="I48" s="27">
        <v>10.426955299424314</v>
      </c>
    </row>
    <row r="49" spans="1:14" s="176" customFormat="1" x14ac:dyDescent="0.2">
      <c r="A49" s="10">
        <v>1</v>
      </c>
      <c r="B49" s="26" t="s">
        <v>213</v>
      </c>
      <c r="C49" s="27" t="s">
        <v>112</v>
      </c>
      <c r="D49" s="27">
        <v>12600</v>
      </c>
      <c r="E49" s="27"/>
      <c r="F49" s="71">
        <v>4.8581792713069338E-2</v>
      </c>
      <c r="G49" s="27">
        <v>612.13058818467368</v>
      </c>
      <c r="H49" s="27" t="s">
        <v>112</v>
      </c>
      <c r="I49" s="27">
        <v>2.947985332542931</v>
      </c>
      <c r="L49" s="10">
        <f>SUBTOTAL(9,G50:G74)</f>
        <v>8557.7165963979296</v>
      </c>
      <c r="N49" s="219" t="e">
        <v>#VALUE!</v>
      </c>
    </row>
    <row r="50" spans="1:14" x14ac:dyDescent="0.2">
      <c r="A50" s="10">
        <v>1</v>
      </c>
      <c r="B50" s="43" t="s">
        <v>152</v>
      </c>
      <c r="C50" s="91" t="s">
        <v>112</v>
      </c>
      <c r="D50" s="91" t="s">
        <v>112</v>
      </c>
      <c r="E50" s="91"/>
      <c r="F50" s="93" t="s">
        <v>112</v>
      </c>
      <c r="G50" s="91" t="s">
        <v>112</v>
      </c>
      <c r="H50" s="91">
        <v>8557.7165963979296</v>
      </c>
      <c r="I50" s="27" t="s">
        <v>112</v>
      </c>
    </row>
    <row r="51" spans="1:14" x14ac:dyDescent="0.2">
      <c r="A51" s="10">
        <v>1</v>
      </c>
      <c r="B51" s="26" t="s">
        <v>153</v>
      </c>
      <c r="C51" s="27" t="s">
        <v>112</v>
      </c>
      <c r="D51" s="27">
        <v>1</v>
      </c>
      <c r="E51" s="27"/>
      <c r="F51" s="72">
        <v>45</v>
      </c>
      <c r="G51" s="27">
        <v>45</v>
      </c>
      <c r="H51" s="27" t="s">
        <v>112</v>
      </c>
      <c r="I51" s="27">
        <v>0.2167173843702937</v>
      </c>
      <c r="L51" s="63"/>
    </row>
    <row r="52" spans="1:14" x14ac:dyDescent="0.2">
      <c r="A52" s="10">
        <v>1</v>
      </c>
      <c r="B52" s="26" t="s">
        <v>214</v>
      </c>
      <c r="C52" s="27" t="s">
        <v>112</v>
      </c>
      <c r="D52" s="27">
        <v>900</v>
      </c>
      <c r="E52" s="27"/>
      <c r="F52" s="71">
        <v>0.1396</v>
      </c>
      <c r="G52" s="27">
        <v>125.64</v>
      </c>
      <c r="H52" s="27" t="s">
        <v>112</v>
      </c>
      <c r="I52" s="27">
        <v>0.60507493716186012</v>
      </c>
    </row>
    <row r="53" spans="1:14" x14ac:dyDescent="0.2">
      <c r="A53" s="10">
        <v>1</v>
      </c>
      <c r="B53" s="26" t="s">
        <v>154</v>
      </c>
      <c r="C53" s="27" t="s">
        <v>112</v>
      </c>
      <c r="D53" s="27">
        <v>243</v>
      </c>
      <c r="E53" s="27"/>
      <c r="F53" s="72">
        <v>0.2</v>
      </c>
      <c r="G53" s="27">
        <v>48.6</v>
      </c>
      <c r="H53" s="27" t="s">
        <v>112</v>
      </c>
      <c r="I53" s="27">
        <v>0.23405477511991724</v>
      </c>
      <c r="M53" s="219">
        <v>100</v>
      </c>
    </row>
    <row r="54" spans="1:14" x14ac:dyDescent="0.2">
      <c r="A54" s="10">
        <v>1</v>
      </c>
      <c r="B54" s="26" t="s">
        <v>155</v>
      </c>
      <c r="C54" s="27" t="s">
        <v>112</v>
      </c>
      <c r="D54" s="27">
        <v>1200000</v>
      </c>
      <c r="E54" s="27"/>
      <c r="F54" s="71">
        <v>2.5000000000000001E-4</v>
      </c>
      <c r="G54" s="27">
        <v>300</v>
      </c>
      <c r="H54" s="27" t="s">
        <v>112</v>
      </c>
      <c r="I54" s="27">
        <v>1.4447825624686248</v>
      </c>
    </row>
    <row r="55" spans="1:14" x14ac:dyDescent="0.2">
      <c r="A55" s="10">
        <v>1</v>
      </c>
      <c r="B55" s="11" t="s">
        <v>156</v>
      </c>
      <c r="C55" s="75" t="s">
        <v>112</v>
      </c>
      <c r="D55" s="7">
        <v>25000</v>
      </c>
      <c r="E55" s="9" t="s">
        <v>112</v>
      </c>
      <c r="F55" s="196">
        <v>0.1</v>
      </c>
      <c r="G55" s="27">
        <v>2500</v>
      </c>
      <c r="H55" s="9" t="s">
        <v>112</v>
      </c>
      <c r="I55" s="24">
        <v>12.039854687238542</v>
      </c>
    </row>
    <row r="56" spans="1:14" x14ac:dyDescent="0.2">
      <c r="A56" s="10">
        <v>1</v>
      </c>
      <c r="B56" s="11" t="s">
        <v>157</v>
      </c>
      <c r="C56" s="75" t="s">
        <v>112</v>
      </c>
      <c r="D56" s="7">
        <v>902.5</v>
      </c>
      <c r="E56" s="9" t="s">
        <v>112</v>
      </c>
      <c r="F56" s="196">
        <v>4.6262068965517233</v>
      </c>
      <c r="G56" s="7">
        <v>4175.1517241379306</v>
      </c>
      <c r="H56" s="9" t="s">
        <v>112</v>
      </c>
      <c r="I56" s="24">
        <v>20.107288022317654</v>
      </c>
    </row>
    <row r="57" spans="1:14" hidden="1" x14ac:dyDescent="0.2">
      <c r="A57" s="10">
        <v>0</v>
      </c>
      <c r="B57" s="11">
        <v>0</v>
      </c>
      <c r="C57" s="75" t="s">
        <v>112</v>
      </c>
      <c r="D57" s="7" t="s">
        <v>112</v>
      </c>
      <c r="E57" s="9" t="s">
        <v>112</v>
      </c>
      <c r="F57" s="9" t="s">
        <v>112</v>
      </c>
      <c r="G57" s="7" t="s">
        <v>112</v>
      </c>
      <c r="H57" s="9" t="s">
        <v>112</v>
      </c>
      <c r="I57" s="24" t="s">
        <v>112</v>
      </c>
    </row>
    <row r="58" spans="1:14" hidden="1" x14ac:dyDescent="0.2">
      <c r="A58" s="10">
        <v>0</v>
      </c>
      <c r="B58" s="11">
        <v>0</v>
      </c>
      <c r="C58" s="75" t="s">
        <v>112</v>
      </c>
      <c r="D58" s="7" t="s">
        <v>112</v>
      </c>
      <c r="E58" s="9" t="s">
        <v>112</v>
      </c>
      <c r="F58" s="9" t="s">
        <v>112</v>
      </c>
      <c r="G58" s="7" t="s">
        <v>112</v>
      </c>
      <c r="H58" s="9" t="s">
        <v>112</v>
      </c>
      <c r="I58" s="24" t="s">
        <v>112</v>
      </c>
    </row>
    <row r="59" spans="1:14" hidden="1" x14ac:dyDescent="0.2">
      <c r="A59" s="10">
        <v>0</v>
      </c>
      <c r="B59" s="11">
        <v>0</v>
      </c>
      <c r="C59" s="75" t="s">
        <v>112</v>
      </c>
      <c r="D59" s="7" t="s">
        <v>112</v>
      </c>
      <c r="E59" s="9" t="s">
        <v>112</v>
      </c>
      <c r="F59" s="9" t="s">
        <v>112</v>
      </c>
      <c r="G59" s="7" t="s">
        <v>112</v>
      </c>
      <c r="H59" s="9" t="s">
        <v>112</v>
      </c>
      <c r="I59" s="24" t="s">
        <v>112</v>
      </c>
    </row>
    <row r="60" spans="1:14" hidden="1" x14ac:dyDescent="0.2">
      <c r="A60" s="10">
        <v>0</v>
      </c>
      <c r="B60" s="11">
        <v>0</v>
      </c>
      <c r="C60" s="75" t="s">
        <v>112</v>
      </c>
      <c r="D60" s="7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4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4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4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4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3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3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3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3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3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3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3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3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3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1361.2800000000002</v>
      </c>
      <c r="H73" s="24" t="s">
        <v>112</v>
      </c>
      <c r="I73" s="24">
        <v>6.5558453554576328</v>
      </c>
      <c r="M73" s="219">
        <v>120.00000000000001</v>
      </c>
    </row>
    <row r="74" spans="1:13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2.04487226</v>
      </c>
      <c r="H74" s="27" t="s">
        <v>112</v>
      </c>
      <c r="I74" s="27">
        <v>9.8479859457460267E-3</v>
      </c>
      <c r="M74" s="219">
        <v>101.74000000000001</v>
      </c>
    </row>
    <row r="75" spans="1:13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85.631166666666672</v>
      </c>
      <c r="I75" s="91" t="s">
        <v>112</v>
      </c>
      <c r="L75" s="63">
        <f>SUM(G76:G81)</f>
        <v>85.631166666666672</v>
      </c>
    </row>
    <row r="76" spans="1:13" x14ac:dyDescent="0.2">
      <c r="A76" s="10">
        <v>1</v>
      </c>
      <c r="B76" s="26" t="s">
        <v>215</v>
      </c>
      <c r="C76" s="24" t="s">
        <v>112</v>
      </c>
      <c r="D76" s="27">
        <v>0.5</v>
      </c>
      <c r="E76" s="27" t="s">
        <v>112</v>
      </c>
      <c r="F76" s="71" t="s">
        <v>112</v>
      </c>
      <c r="G76" s="27">
        <v>85.631166666666672</v>
      </c>
      <c r="H76" s="27" t="s">
        <v>112</v>
      </c>
      <c r="I76" s="27">
        <v>0.41239472134614857</v>
      </c>
    </row>
    <row r="77" spans="1:13" hidden="1" x14ac:dyDescent="0.2">
      <c r="A77" s="10">
        <v>0</v>
      </c>
      <c r="B77" s="26">
        <v>0</v>
      </c>
      <c r="C77" s="24" t="s">
        <v>112</v>
      </c>
      <c r="D77" s="27" t="s">
        <v>112</v>
      </c>
      <c r="E77" s="27"/>
      <c r="F77" s="27" t="s">
        <v>112</v>
      </c>
      <c r="G77" s="27" t="s">
        <v>112</v>
      </c>
      <c r="H77" s="27" t="s">
        <v>112</v>
      </c>
      <c r="I77" s="27" t="s">
        <v>112</v>
      </c>
    </row>
    <row r="78" spans="1:13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27" t="s">
        <v>112</v>
      </c>
      <c r="G78" s="27" t="s">
        <v>112</v>
      </c>
      <c r="H78" s="27" t="s">
        <v>112</v>
      </c>
      <c r="I78" s="27" t="s">
        <v>112</v>
      </c>
    </row>
    <row r="79" spans="1:13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3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4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4436.8893753137281</v>
      </c>
      <c r="I82" s="91" t="s">
        <v>112</v>
      </c>
      <c r="L82" s="63">
        <f>SUM(G83:G84)</f>
        <v>4436.8893753137281</v>
      </c>
      <c r="N82" s="219">
        <v>101.3758404514479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121.79274760257044</v>
      </c>
      <c r="E83" s="27"/>
      <c r="F83" s="71">
        <v>21.136399736163398</v>
      </c>
      <c r="G83" s="27">
        <v>2574.2601982935853</v>
      </c>
      <c r="H83" s="27" t="s">
        <v>112</v>
      </c>
      <c r="I83" s="27">
        <v>12.397487485838655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309.58417087106909</v>
      </c>
      <c r="E84" s="27"/>
      <c r="F84" s="71">
        <v>6.0165517241379316</v>
      </c>
      <c r="G84" s="27">
        <v>1862.6291770201428</v>
      </c>
      <c r="H84" s="27" t="s">
        <v>112</v>
      </c>
      <c r="I84" s="27">
        <v>8.9703138510132927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1617.93556867495</v>
      </c>
      <c r="I85" s="91" t="s">
        <v>112</v>
      </c>
      <c r="L85" s="63">
        <f>SUM(G86:G91)</f>
        <v>1617.93556867495</v>
      </c>
      <c r="N85" s="219">
        <v>105.60615655169885</v>
      </c>
    </row>
    <row r="86" spans="1:14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622.0214335728449</v>
      </c>
      <c r="H87" s="27" t="s">
        <v>112</v>
      </c>
      <c r="I87" s="27">
        <v>2.9956190690259414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690.68090939860429</v>
      </c>
      <c r="H88" s="27" t="s">
        <v>112</v>
      </c>
      <c r="I88" s="27">
        <v>3.3262791137635852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305.23322570350098</v>
      </c>
      <c r="H89" s="27" t="s">
        <v>112</v>
      </c>
      <c r="I89" s="27">
        <v>1.469985473274894</v>
      </c>
    </row>
    <row r="90" spans="1:14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4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388.87069359767196</v>
      </c>
      <c r="H92" s="27" t="s">
        <v>112</v>
      </c>
      <c r="I92" s="27">
        <v>1.8727786572166534</v>
      </c>
      <c r="L92" s="63">
        <f>+G92</f>
        <v>388.87069359767196</v>
      </c>
    </row>
    <row r="93" spans="1:14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20764.370209964716</v>
      </c>
      <c r="H94" s="38" t="s">
        <v>112</v>
      </c>
      <c r="I94" s="38">
        <v>99.999999999999972</v>
      </c>
      <c r="K94" s="63"/>
      <c r="L94" s="63">
        <f>SUM(L31:L92)</f>
        <v>20764.370209964713</v>
      </c>
    </row>
    <row r="95" spans="1:14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4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20764.370209964716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0.83057480839858866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2574.2601982935853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19407.336133281013</v>
      </c>
      <c r="H112" s="35" t="s">
        <v>112</v>
      </c>
      <c r="I112" s="34" t="s">
        <v>112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0.77629344533124056</v>
      </c>
      <c r="G113" s="60" t="s">
        <v>112</v>
      </c>
      <c r="H113" s="42" t="s">
        <v>112</v>
      </c>
      <c r="I113" s="42" t="s">
        <v>112</v>
      </c>
      <c r="L113" s="246" t="e">
        <f>L112/G9-F113</f>
        <v>#VALUE!</v>
      </c>
      <c r="N113" s="10">
        <v>102.32367677148659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">
    <cfRule type="cellIs" dxfId="24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111</v>
      </c>
      <c r="C3" s="27" t="s">
        <v>112</v>
      </c>
      <c r="D3" s="27" t="s">
        <v>112</v>
      </c>
      <c r="E3" s="27"/>
      <c r="F3" s="27" t="s">
        <v>112</v>
      </c>
      <c r="G3" s="27" t="s">
        <v>112</v>
      </c>
      <c r="H3" s="27" t="s">
        <v>112</v>
      </c>
      <c r="I3" s="27" t="s">
        <v>112</v>
      </c>
    </row>
    <row r="4" spans="1:9" x14ac:dyDescent="0.2">
      <c r="A4" s="10">
        <v>1</v>
      </c>
      <c r="B4" s="95" t="s">
        <v>0</v>
      </c>
      <c r="C4" s="24" t="s">
        <v>112</v>
      </c>
      <c r="D4" s="24" t="s">
        <v>112</v>
      </c>
      <c r="E4" s="24"/>
      <c r="F4" s="24" t="s">
        <v>112</v>
      </c>
      <c r="G4" s="24" t="s">
        <v>112</v>
      </c>
      <c r="H4" s="24" t="s">
        <v>112</v>
      </c>
      <c r="I4" s="25" t="s">
        <v>112</v>
      </c>
    </row>
    <row r="5" spans="1:9" x14ac:dyDescent="0.2">
      <c r="A5" s="10">
        <v>1</v>
      </c>
      <c r="B5" s="24" t="s">
        <v>112</v>
      </c>
      <c r="C5" s="24" t="s">
        <v>112</v>
      </c>
      <c r="D5" s="61" t="s">
        <v>112</v>
      </c>
      <c r="E5" s="62"/>
      <c r="F5" s="62" t="s">
        <v>112</v>
      </c>
      <c r="G5" s="175" t="s">
        <v>113</v>
      </c>
      <c r="H5" s="62"/>
      <c r="I5" s="61" t="s">
        <v>112</v>
      </c>
    </row>
    <row r="6" spans="1:9" x14ac:dyDescent="0.2">
      <c r="A6" s="10">
        <v>1</v>
      </c>
      <c r="B6" s="79" t="s">
        <v>114</v>
      </c>
      <c r="C6" s="24" t="s">
        <v>112</v>
      </c>
      <c r="D6" s="61" t="s">
        <v>112</v>
      </c>
      <c r="E6" s="62"/>
      <c r="F6" s="62" t="s">
        <v>112</v>
      </c>
      <c r="G6" s="62" t="s">
        <v>112</v>
      </c>
      <c r="H6" s="62" t="s">
        <v>112</v>
      </c>
      <c r="I6" s="61" t="s">
        <v>112</v>
      </c>
    </row>
    <row r="7" spans="1:9" x14ac:dyDescent="0.2">
      <c r="A7" s="10">
        <v>1</v>
      </c>
      <c r="B7" s="95" t="s">
        <v>77</v>
      </c>
      <c r="C7" s="24" t="s">
        <v>112</v>
      </c>
      <c r="D7" s="61" t="s">
        <v>112</v>
      </c>
      <c r="E7" s="62"/>
      <c r="F7" s="62" t="s">
        <v>112</v>
      </c>
      <c r="G7" s="62" t="s">
        <v>112</v>
      </c>
      <c r="H7" s="62" t="s">
        <v>112</v>
      </c>
      <c r="I7" s="61" t="s">
        <v>112</v>
      </c>
    </row>
    <row r="8" spans="1:9" x14ac:dyDescent="0.2">
      <c r="A8" s="10">
        <v>1</v>
      </c>
      <c r="B8" s="24" t="s">
        <v>112</v>
      </c>
      <c r="C8" s="24" t="s">
        <v>112</v>
      </c>
      <c r="D8" s="61" t="s">
        <v>112</v>
      </c>
      <c r="E8" s="62"/>
      <c r="F8" s="62" t="s">
        <v>112</v>
      </c>
      <c r="G8" s="62" t="s">
        <v>112</v>
      </c>
      <c r="H8" s="62" t="s">
        <v>112</v>
      </c>
      <c r="I8" s="61" t="s">
        <v>112</v>
      </c>
    </row>
    <row r="9" spans="1:9" x14ac:dyDescent="0.2">
      <c r="A9" s="10">
        <v>1</v>
      </c>
      <c r="B9" s="95" t="s">
        <v>115</v>
      </c>
      <c r="C9" s="95" t="s">
        <v>112</v>
      </c>
      <c r="D9" s="101" t="s">
        <v>112</v>
      </c>
      <c r="E9" s="102"/>
      <c r="F9" s="102" t="s">
        <v>112</v>
      </c>
      <c r="G9" s="144">
        <v>12000</v>
      </c>
      <c r="H9" s="145" t="s">
        <v>1</v>
      </c>
      <c r="I9" s="61" t="s">
        <v>112</v>
      </c>
    </row>
    <row r="10" spans="1:9" x14ac:dyDescent="0.2">
      <c r="A10" s="10">
        <v>1</v>
      </c>
      <c r="B10" s="24" t="s">
        <v>112</v>
      </c>
      <c r="C10" s="24" t="s">
        <v>112</v>
      </c>
      <c r="D10" s="61" t="s">
        <v>112</v>
      </c>
      <c r="E10" s="62"/>
      <c r="F10" s="62" t="s">
        <v>112</v>
      </c>
      <c r="G10" s="96" t="s">
        <v>112</v>
      </c>
      <c r="H10" s="97" t="s">
        <v>112</v>
      </c>
      <c r="I10" s="61" t="s">
        <v>112</v>
      </c>
    </row>
    <row r="11" spans="1:9" x14ac:dyDescent="0.2">
      <c r="A11" s="10">
        <v>1</v>
      </c>
      <c r="B11" s="24" t="s">
        <v>116</v>
      </c>
      <c r="C11" s="24" t="s">
        <v>112</v>
      </c>
      <c r="D11" s="61" t="s">
        <v>112</v>
      </c>
      <c r="E11" s="62"/>
      <c r="F11" s="62" t="s">
        <v>112</v>
      </c>
      <c r="G11" s="96">
        <v>15000</v>
      </c>
      <c r="H11" s="97" t="s">
        <v>1</v>
      </c>
      <c r="I11" s="61" t="s">
        <v>112</v>
      </c>
    </row>
    <row r="12" spans="1:9" x14ac:dyDescent="0.2">
      <c r="A12" s="10">
        <v>1</v>
      </c>
      <c r="B12" s="24" t="s">
        <v>117</v>
      </c>
      <c r="C12" s="24" t="s">
        <v>112</v>
      </c>
      <c r="D12" s="61" t="s">
        <v>112</v>
      </c>
      <c r="E12" s="62"/>
      <c r="F12" s="62" t="s">
        <v>112</v>
      </c>
      <c r="G12" s="40">
        <v>20</v>
      </c>
      <c r="H12" s="73" t="s">
        <v>2</v>
      </c>
      <c r="I12" s="61" t="s">
        <v>112</v>
      </c>
    </row>
    <row r="13" spans="1:9" hidden="1" x14ac:dyDescent="0.2">
      <c r="A13" s="10">
        <v>0</v>
      </c>
      <c r="B13" s="24" t="s">
        <v>112</v>
      </c>
      <c r="C13" s="24" t="s">
        <v>112</v>
      </c>
      <c r="D13" s="61" t="s">
        <v>112</v>
      </c>
      <c r="E13" s="62" t="s">
        <v>112</v>
      </c>
      <c r="F13" s="62" t="s">
        <v>112</v>
      </c>
      <c r="G13" s="62" t="s">
        <v>112</v>
      </c>
      <c r="H13" s="62" t="s">
        <v>112</v>
      </c>
      <c r="I13" s="61" t="s">
        <v>112</v>
      </c>
    </row>
    <row r="14" spans="1:9" x14ac:dyDescent="0.2">
      <c r="A14" s="10">
        <v>1</v>
      </c>
      <c r="B14" s="24" t="s">
        <v>112</v>
      </c>
      <c r="C14" s="24" t="s">
        <v>112</v>
      </c>
      <c r="D14" s="61" t="s">
        <v>112</v>
      </c>
      <c r="E14" s="62"/>
      <c r="F14" s="62" t="s">
        <v>112</v>
      </c>
      <c r="G14" s="40" t="s">
        <v>112</v>
      </c>
      <c r="H14" s="73" t="s">
        <v>112</v>
      </c>
      <c r="I14" s="61" t="s">
        <v>112</v>
      </c>
    </row>
    <row r="15" spans="1:9" x14ac:dyDescent="0.2">
      <c r="A15" s="10">
        <v>1</v>
      </c>
      <c r="B15" s="24" t="s">
        <v>118</v>
      </c>
      <c r="C15" s="24" t="s">
        <v>112</v>
      </c>
      <c r="D15" s="61" t="s">
        <v>112</v>
      </c>
      <c r="E15" s="62"/>
      <c r="F15" s="62" t="s">
        <v>112</v>
      </c>
      <c r="G15" s="250">
        <v>0.5</v>
      </c>
      <c r="H15" s="73" t="s">
        <v>3</v>
      </c>
      <c r="I15" s="61" t="s">
        <v>112</v>
      </c>
    </row>
    <row r="16" spans="1:9" x14ac:dyDescent="0.2">
      <c r="A16" s="10">
        <v>1</v>
      </c>
      <c r="B16" s="24" t="s">
        <v>119</v>
      </c>
      <c r="C16" s="24" t="s">
        <v>112</v>
      </c>
      <c r="D16" s="61" t="s">
        <v>112</v>
      </c>
      <c r="E16" s="62"/>
      <c r="F16" s="62" t="s">
        <v>112</v>
      </c>
      <c r="G16" s="40">
        <v>1</v>
      </c>
      <c r="H16" s="73" t="s">
        <v>120</v>
      </c>
      <c r="I16" s="61" t="s">
        <v>112</v>
      </c>
    </row>
    <row r="17" spans="1:12" x14ac:dyDescent="0.2">
      <c r="A17" s="10">
        <v>1</v>
      </c>
      <c r="B17" s="24" t="s">
        <v>112</v>
      </c>
      <c r="C17" s="24" t="s">
        <v>112</v>
      </c>
      <c r="D17" s="61" t="s">
        <v>112</v>
      </c>
      <c r="E17" s="62"/>
      <c r="F17" s="62" t="s">
        <v>112</v>
      </c>
      <c r="G17" s="40" t="s">
        <v>112</v>
      </c>
      <c r="H17" s="73" t="s">
        <v>112</v>
      </c>
      <c r="I17" s="61" t="s">
        <v>112</v>
      </c>
    </row>
    <row r="18" spans="1:12" x14ac:dyDescent="0.2">
      <c r="A18" s="10">
        <v>1</v>
      </c>
      <c r="B18" s="24" t="s">
        <v>121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40">
        <v>11.344000000000001</v>
      </c>
      <c r="H18" s="73" t="s">
        <v>2</v>
      </c>
      <c r="I18" s="25" t="s">
        <v>112</v>
      </c>
    </row>
    <row r="19" spans="1:12" x14ac:dyDescent="0.2">
      <c r="A19" s="10">
        <v>1</v>
      </c>
      <c r="B19" s="24" t="s">
        <v>112</v>
      </c>
      <c r="C19" s="25" t="s">
        <v>112</v>
      </c>
      <c r="D19" s="61" t="s">
        <v>112</v>
      </c>
      <c r="E19" s="62" t="s">
        <v>112</v>
      </c>
      <c r="F19" s="62" t="s">
        <v>112</v>
      </c>
      <c r="G19" s="62" t="s">
        <v>112</v>
      </c>
      <c r="H19" s="62" t="s">
        <v>112</v>
      </c>
      <c r="I19" s="61" t="s">
        <v>112</v>
      </c>
    </row>
    <row r="20" spans="1:12" hidden="1" x14ac:dyDescent="0.2">
      <c r="A20" s="10">
        <v>0</v>
      </c>
      <c r="B20" s="24" t="s">
        <v>112</v>
      </c>
      <c r="C20" s="27" t="s">
        <v>112</v>
      </c>
      <c r="D20" s="27" t="s">
        <v>112</v>
      </c>
      <c r="E20" s="24" t="s">
        <v>112</v>
      </c>
      <c r="F20" s="28" t="s">
        <v>112</v>
      </c>
      <c r="G20" s="27" t="s">
        <v>112</v>
      </c>
      <c r="H20" s="24" t="s">
        <v>112</v>
      </c>
      <c r="I20" s="25" t="s">
        <v>112</v>
      </c>
    </row>
    <row r="21" spans="1:12" x14ac:dyDescent="0.2">
      <c r="A21" s="10">
        <v>1</v>
      </c>
      <c r="B21" s="24" t="s">
        <v>123</v>
      </c>
      <c r="C21" s="27" t="s">
        <v>112</v>
      </c>
      <c r="D21" s="27" t="s">
        <v>112</v>
      </c>
      <c r="E21" s="24" t="s">
        <v>112</v>
      </c>
      <c r="F21" s="24" t="s">
        <v>112</v>
      </c>
      <c r="G21" s="201">
        <v>45000</v>
      </c>
      <c r="H21" s="24" t="s">
        <v>124</v>
      </c>
      <c r="I21" s="24" t="s">
        <v>112</v>
      </c>
    </row>
    <row r="22" spans="1:12" hidden="1" x14ac:dyDescent="0.2">
      <c r="A22" s="10">
        <v>0</v>
      </c>
      <c r="B22" s="24" t="s">
        <v>112</v>
      </c>
      <c r="C22" s="27" t="s">
        <v>112</v>
      </c>
      <c r="D22" s="29" t="s">
        <v>112</v>
      </c>
      <c r="E22" s="24" t="s">
        <v>112</v>
      </c>
      <c r="F22" s="28" t="s">
        <v>112</v>
      </c>
      <c r="G22" s="27" t="s">
        <v>112</v>
      </c>
      <c r="H22" s="24" t="s">
        <v>112</v>
      </c>
      <c r="I22" s="24" t="s">
        <v>112</v>
      </c>
    </row>
    <row r="23" spans="1:12" hidden="1" x14ac:dyDescent="0.2">
      <c r="A23" s="10">
        <v>0</v>
      </c>
      <c r="B23" s="24" t="s">
        <v>112</v>
      </c>
      <c r="C23" s="27" t="s">
        <v>112</v>
      </c>
      <c r="D23" s="29" t="s">
        <v>112</v>
      </c>
      <c r="E23" s="24" t="s">
        <v>112</v>
      </c>
      <c r="F23" s="28" t="s">
        <v>112</v>
      </c>
      <c r="G23" s="27" t="s">
        <v>112</v>
      </c>
      <c r="H23" s="24" t="s">
        <v>112</v>
      </c>
      <c r="I23" s="24" t="s">
        <v>112</v>
      </c>
    </row>
    <row r="24" spans="1:12" ht="13.5" hidden="1" x14ac:dyDescent="0.2">
      <c r="A24" s="10">
        <v>0</v>
      </c>
      <c r="B24" s="24" t="s">
        <v>112</v>
      </c>
      <c r="C24" s="27" t="s">
        <v>112</v>
      </c>
      <c r="D24" s="29" t="s">
        <v>112</v>
      </c>
      <c r="E24" s="58" t="s">
        <v>112</v>
      </c>
      <c r="F24" s="28" t="s">
        <v>112</v>
      </c>
      <c r="G24" s="27" t="s">
        <v>112</v>
      </c>
      <c r="H24" s="24" t="s">
        <v>112</v>
      </c>
      <c r="I24" s="24" t="s">
        <v>112</v>
      </c>
    </row>
    <row r="25" spans="1:12" hidden="1" x14ac:dyDescent="0.2">
      <c r="A25" s="10">
        <v>0</v>
      </c>
      <c r="B25" s="24" t="s">
        <v>112</v>
      </c>
      <c r="C25" s="27" t="s">
        <v>112</v>
      </c>
      <c r="D25" s="27" t="s">
        <v>112</v>
      </c>
      <c r="E25" s="24" t="s">
        <v>112</v>
      </c>
      <c r="F25" s="28" t="s">
        <v>112</v>
      </c>
      <c r="G25" s="27" t="s">
        <v>112</v>
      </c>
      <c r="H25" s="24" t="s">
        <v>112</v>
      </c>
      <c r="I25" s="24" t="s">
        <v>112</v>
      </c>
    </row>
    <row r="26" spans="1:12" hidden="1" x14ac:dyDescent="0.2">
      <c r="A26" s="10">
        <v>0</v>
      </c>
      <c r="B26" s="24" t="s">
        <v>112</v>
      </c>
      <c r="C26" s="27" t="s">
        <v>112</v>
      </c>
      <c r="D26" s="29" t="s">
        <v>112</v>
      </c>
      <c r="E26" s="24" t="s">
        <v>112</v>
      </c>
      <c r="F26" s="28" t="s">
        <v>112</v>
      </c>
      <c r="G26" s="27" t="s">
        <v>112</v>
      </c>
      <c r="H26" s="24" t="s">
        <v>112</v>
      </c>
      <c r="I26" s="24" t="s">
        <v>112</v>
      </c>
    </row>
    <row r="27" spans="1:12" hidden="1" x14ac:dyDescent="0.2">
      <c r="A27" s="10">
        <v>0</v>
      </c>
      <c r="B27" s="24" t="s">
        <v>112</v>
      </c>
      <c r="C27" s="27" t="s">
        <v>112</v>
      </c>
      <c r="D27" s="27" t="s">
        <v>112</v>
      </c>
      <c r="E27" s="24" t="s">
        <v>112</v>
      </c>
      <c r="F27" s="28" t="s">
        <v>112</v>
      </c>
      <c r="G27" s="27" t="s">
        <v>112</v>
      </c>
      <c r="H27" s="24" t="s">
        <v>112</v>
      </c>
      <c r="I27" s="24" t="s">
        <v>112</v>
      </c>
    </row>
    <row r="28" spans="1:12" x14ac:dyDescent="0.2">
      <c r="A28" s="10">
        <v>1</v>
      </c>
      <c r="B28" s="24"/>
      <c r="C28" s="27" t="s">
        <v>112</v>
      </c>
      <c r="D28" s="61" t="s">
        <v>112</v>
      </c>
      <c r="E28" s="62"/>
      <c r="F28" s="62" t="s">
        <v>112</v>
      </c>
      <c r="G28" s="62" t="s">
        <v>112</v>
      </c>
      <c r="H28" s="62" t="s">
        <v>112</v>
      </c>
      <c r="I28" s="61" t="s">
        <v>112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112</v>
      </c>
      <c r="D29" s="161" t="s">
        <v>125</v>
      </c>
      <c r="E29" s="162"/>
      <c r="F29" s="162" t="s">
        <v>126</v>
      </c>
      <c r="G29" s="162" t="s">
        <v>127</v>
      </c>
      <c r="H29" s="162" t="s">
        <v>112</v>
      </c>
      <c r="I29" s="161" t="s">
        <v>128</v>
      </c>
    </row>
    <row r="30" spans="1:12" x14ac:dyDescent="0.2">
      <c r="A30" s="10">
        <v>1</v>
      </c>
      <c r="B30" s="163" t="s">
        <v>129</v>
      </c>
      <c r="C30" s="164" t="s">
        <v>112</v>
      </c>
      <c r="D30" s="165" t="s">
        <v>3</v>
      </c>
      <c r="E30" s="165"/>
      <c r="F30" s="165" t="s">
        <v>130</v>
      </c>
      <c r="G30" s="165" t="s">
        <v>108</v>
      </c>
      <c r="H30" s="165" t="s">
        <v>112</v>
      </c>
      <c r="I30" s="166" t="s">
        <v>131</v>
      </c>
    </row>
    <row r="31" spans="1:12" hidden="1" x14ac:dyDescent="0.2">
      <c r="A31" s="10">
        <v>0</v>
      </c>
      <c r="B31" s="32" t="s">
        <v>132</v>
      </c>
      <c r="C31" s="27" t="s">
        <v>112</v>
      </c>
      <c r="D31" s="27" t="s">
        <v>112</v>
      </c>
      <c r="E31" s="27"/>
      <c r="F31" s="27" t="s">
        <v>112</v>
      </c>
      <c r="G31" s="27" t="s">
        <v>112</v>
      </c>
      <c r="H31" s="27" t="s">
        <v>112</v>
      </c>
      <c r="I31" s="27" t="s">
        <v>112</v>
      </c>
      <c r="L31" s="63" t="str">
        <f>+H31</f>
        <v/>
      </c>
    </row>
    <row r="32" spans="1:12" hidden="1" x14ac:dyDescent="0.2">
      <c r="A32" s="10">
        <v>0</v>
      </c>
      <c r="B32" s="11" t="s">
        <v>208</v>
      </c>
      <c r="C32" s="75" t="s">
        <v>112</v>
      </c>
      <c r="D32" s="7" t="s">
        <v>112</v>
      </c>
      <c r="E32" s="9" t="s">
        <v>112</v>
      </c>
      <c r="F32" s="81" t="s">
        <v>112</v>
      </c>
      <c r="G32" s="24" t="s">
        <v>112</v>
      </c>
      <c r="H32" s="24" t="s">
        <v>112</v>
      </c>
      <c r="I32" s="24" t="s">
        <v>112</v>
      </c>
    </row>
    <row r="33" spans="1:14" x14ac:dyDescent="0.2">
      <c r="A33" s="10">
        <v>1</v>
      </c>
      <c r="B33" s="43" t="s">
        <v>135</v>
      </c>
      <c r="C33" s="91" t="s">
        <v>112</v>
      </c>
      <c r="D33" s="92" t="s">
        <v>112</v>
      </c>
      <c r="E33" s="91"/>
      <c r="F33" s="91" t="s">
        <v>112</v>
      </c>
      <c r="G33" s="91" t="s">
        <v>112</v>
      </c>
      <c r="H33" s="91">
        <v>4781.9294908986094</v>
      </c>
      <c r="I33" s="91" t="s">
        <v>112</v>
      </c>
      <c r="L33" s="10">
        <f>SUBTOTAL(9,G34:G48)</f>
        <v>4781.9294908986103</v>
      </c>
      <c r="M33" s="63"/>
      <c r="N33" s="219">
        <v>95.565417446286332</v>
      </c>
    </row>
    <row r="34" spans="1:14" x14ac:dyDescent="0.2">
      <c r="A34" s="10">
        <v>1</v>
      </c>
      <c r="B34" s="26" t="s">
        <v>136</v>
      </c>
      <c r="C34" s="27" t="s">
        <v>112</v>
      </c>
      <c r="D34" s="27">
        <v>45000</v>
      </c>
      <c r="E34" s="27"/>
      <c r="F34" s="71">
        <v>1.7600000000000001E-2</v>
      </c>
      <c r="G34" s="27">
        <v>792</v>
      </c>
      <c r="H34" s="27" t="s">
        <v>112</v>
      </c>
      <c r="I34" s="27">
        <v>4.3734279988787002</v>
      </c>
      <c r="K34" s="177"/>
      <c r="M34" s="219">
        <v>100.57142857142856</v>
      </c>
    </row>
    <row r="35" spans="1:14" x14ac:dyDescent="0.2">
      <c r="A35" s="10">
        <v>1</v>
      </c>
      <c r="B35" s="26" t="s">
        <v>137</v>
      </c>
      <c r="C35" s="27" t="s">
        <v>112</v>
      </c>
      <c r="D35" s="27">
        <v>45000</v>
      </c>
      <c r="E35" s="27"/>
      <c r="F35" s="71">
        <v>2.5399999999999999E-2</v>
      </c>
      <c r="G35" s="27">
        <v>1143</v>
      </c>
      <c r="H35" s="27" t="s">
        <v>112</v>
      </c>
      <c r="I35" s="27">
        <v>6.3116517711090321</v>
      </c>
      <c r="M35" s="219">
        <v>85.234899328859058</v>
      </c>
    </row>
    <row r="36" spans="1:14" x14ac:dyDescent="0.2">
      <c r="A36" s="10">
        <v>1</v>
      </c>
      <c r="B36" s="26" t="s">
        <v>138</v>
      </c>
      <c r="C36" s="27" t="s">
        <v>112</v>
      </c>
      <c r="D36" s="27">
        <v>3</v>
      </c>
      <c r="E36" s="27"/>
      <c r="F36" s="71">
        <v>4.76</v>
      </c>
      <c r="G36" s="27">
        <v>14.28</v>
      </c>
      <c r="H36" s="27" t="s">
        <v>112</v>
      </c>
      <c r="I36" s="27">
        <v>7.8854232100994737E-2</v>
      </c>
    </row>
    <row r="37" spans="1:14" x14ac:dyDescent="0.2">
      <c r="A37" s="10">
        <v>1</v>
      </c>
      <c r="B37" s="26" t="s">
        <v>139</v>
      </c>
      <c r="C37" s="27" t="s">
        <v>112</v>
      </c>
      <c r="D37" s="27">
        <v>2.6</v>
      </c>
      <c r="E37" s="27"/>
      <c r="F37" s="71">
        <v>5.76</v>
      </c>
      <c r="G37" s="27">
        <v>14.975999999999999</v>
      </c>
      <c r="H37" s="27" t="s">
        <v>112</v>
      </c>
      <c r="I37" s="27">
        <v>8.2697547615160863E-2</v>
      </c>
    </row>
    <row r="38" spans="1:14" x14ac:dyDescent="0.2">
      <c r="A38" s="10">
        <v>1</v>
      </c>
      <c r="B38" s="11" t="s">
        <v>141</v>
      </c>
      <c r="C38" s="75" t="s">
        <v>112</v>
      </c>
      <c r="D38" s="27">
        <v>719.41038027994546</v>
      </c>
      <c r="E38" s="9" t="s">
        <v>112</v>
      </c>
      <c r="F38" s="28">
        <v>0.29789273075340222</v>
      </c>
      <c r="G38" s="27">
        <v>214.30712271393651</v>
      </c>
      <c r="H38" s="24" t="s">
        <v>112</v>
      </c>
      <c r="I38" s="24">
        <v>1.1834050136821506</v>
      </c>
    </row>
    <row r="39" spans="1:14" hidden="1" x14ac:dyDescent="0.2">
      <c r="A39" s="10">
        <v>0</v>
      </c>
      <c r="B39" s="11" t="s">
        <v>53</v>
      </c>
      <c r="C39" s="75" t="s">
        <v>112</v>
      </c>
      <c r="D39" s="82">
        <v>120</v>
      </c>
      <c r="E39" s="9" t="s">
        <v>112</v>
      </c>
      <c r="F39" s="13" t="s">
        <v>112</v>
      </c>
      <c r="G39" s="27" t="s">
        <v>112</v>
      </c>
      <c r="H39" s="24" t="s">
        <v>112</v>
      </c>
      <c r="I39" s="24" t="s">
        <v>112</v>
      </c>
    </row>
    <row r="40" spans="1:14" hidden="1" x14ac:dyDescent="0.2">
      <c r="A40" s="10">
        <v>0</v>
      </c>
      <c r="B40" s="11" t="s">
        <v>12</v>
      </c>
      <c r="C40" s="75" t="s">
        <v>112</v>
      </c>
      <c r="D40" s="82">
        <v>30</v>
      </c>
      <c r="E40" s="9" t="s">
        <v>112</v>
      </c>
      <c r="F40" s="13" t="s">
        <v>112</v>
      </c>
      <c r="G40" s="27" t="s">
        <v>112</v>
      </c>
      <c r="H40" s="24" t="s">
        <v>112</v>
      </c>
      <c r="I40" s="24" t="s">
        <v>112</v>
      </c>
    </row>
    <row r="41" spans="1:14" hidden="1" x14ac:dyDescent="0.2">
      <c r="A41" s="10">
        <v>0</v>
      </c>
      <c r="B41" s="26" t="s">
        <v>54</v>
      </c>
      <c r="C41" s="27" t="s">
        <v>112</v>
      </c>
      <c r="D41" s="27">
        <v>130</v>
      </c>
      <c r="E41" s="27" t="s">
        <v>112</v>
      </c>
      <c r="F41" s="70" t="s">
        <v>112</v>
      </c>
      <c r="G41" s="27" t="s">
        <v>112</v>
      </c>
      <c r="H41" s="27" t="s">
        <v>112</v>
      </c>
      <c r="I41" s="27" t="s">
        <v>112</v>
      </c>
    </row>
    <row r="42" spans="1:14" x14ac:dyDescent="0.2">
      <c r="A42" s="10">
        <v>1</v>
      </c>
      <c r="B42" s="26" t="s">
        <v>142</v>
      </c>
      <c r="C42" s="27" t="s">
        <v>112</v>
      </c>
      <c r="D42" s="27" t="s">
        <v>112</v>
      </c>
      <c r="E42" s="27" t="s">
        <v>112</v>
      </c>
      <c r="F42" s="71" t="s">
        <v>112</v>
      </c>
      <c r="G42" s="27">
        <v>264.42468000000008</v>
      </c>
      <c r="H42" s="27" t="s">
        <v>112</v>
      </c>
      <c r="I42" s="27">
        <v>1.4601544180638142</v>
      </c>
    </row>
    <row r="43" spans="1:14" hidden="1" x14ac:dyDescent="0.2">
      <c r="A43" s="10">
        <v>0</v>
      </c>
      <c r="B43" s="26" t="s">
        <v>209</v>
      </c>
      <c r="C43" s="27" t="s">
        <v>112</v>
      </c>
      <c r="D43" s="27">
        <v>2.4</v>
      </c>
      <c r="E43" s="27"/>
      <c r="F43" s="71">
        <v>9.18</v>
      </c>
      <c r="G43" s="27">
        <v>22.032</v>
      </c>
      <c r="H43" s="27" t="s">
        <v>112</v>
      </c>
      <c r="I43" s="27">
        <v>0.12166081524153474</v>
      </c>
    </row>
    <row r="44" spans="1:14" hidden="1" x14ac:dyDescent="0.2">
      <c r="A44" s="10">
        <v>0</v>
      </c>
      <c r="B44" s="26" t="s">
        <v>210</v>
      </c>
      <c r="C44" s="27" t="s">
        <v>112</v>
      </c>
      <c r="D44" s="27">
        <v>0.4</v>
      </c>
      <c r="E44" s="27"/>
      <c r="F44" s="71">
        <v>202.9392</v>
      </c>
      <c r="G44" s="27">
        <v>81.17568</v>
      </c>
      <c r="H44" s="27" t="s">
        <v>112</v>
      </c>
      <c r="I44" s="27">
        <v>0.44825251482325473</v>
      </c>
    </row>
    <row r="45" spans="1:14" hidden="1" x14ac:dyDescent="0.2">
      <c r="A45" s="10">
        <v>0</v>
      </c>
      <c r="B45" s="26" t="s">
        <v>211</v>
      </c>
      <c r="C45" s="27" t="s">
        <v>112</v>
      </c>
      <c r="D45" s="27">
        <v>30</v>
      </c>
      <c r="E45" s="27"/>
      <c r="F45" s="71">
        <v>5.3738999999999999</v>
      </c>
      <c r="G45" s="27">
        <v>161.21699999999998</v>
      </c>
      <c r="H45" s="27" t="s">
        <v>112</v>
      </c>
      <c r="I45" s="27">
        <v>0.89024108799902435</v>
      </c>
    </row>
    <row r="46" spans="1:14" x14ac:dyDescent="0.2">
      <c r="A46" s="10">
        <v>1</v>
      </c>
      <c r="B46" s="26" t="s">
        <v>212</v>
      </c>
      <c r="C46" s="27" t="s">
        <v>112</v>
      </c>
      <c r="D46" s="27">
        <v>6300</v>
      </c>
      <c r="E46" s="27"/>
      <c r="F46" s="71">
        <v>5.9697E-2</v>
      </c>
      <c r="G46" s="27">
        <v>376.09109999999998</v>
      </c>
      <c r="H46" s="27" t="s">
        <v>112</v>
      </c>
      <c r="I46" s="27">
        <v>2.0767769531175366</v>
      </c>
    </row>
    <row r="47" spans="1:14" x14ac:dyDescent="0.2">
      <c r="A47" s="10">
        <v>1</v>
      </c>
      <c r="B47" s="26" t="s">
        <v>151</v>
      </c>
      <c r="C47" s="27" t="s">
        <v>112</v>
      </c>
      <c r="D47" s="27">
        <v>2400</v>
      </c>
      <c r="E47" s="27"/>
      <c r="F47" s="71">
        <v>0.56279999999999997</v>
      </c>
      <c r="G47" s="27">
        <v>1350.72</v>
      </c>
      <c r="H47" s="27" t="s">
        <v>112</v>
      </c>
      <c r="I47" s="27">
        <v>7.4586826599058558</v>
      </c>
    </row>
    <row r="48" spans="1:14" s="176" customFormat="1" x14ac:dyDescent="0.2">
      <c r="A48" s="10">
        <v>1</v>
      </c>
      <c r="B48" s="26" t="s">
        <v>213</v>
      </c>
      <c r="C48" s="27" t="s">
        <v>112</v>
      </c>
      <c r="D48" s="27">
        <v>12600</v>
      </c>
      <c r="E48" s="27"/>
      <c r="F48" s="71">
        <v>4.8581792713069338E-2</v>
      </c>
      <c r="G48" s="27">
        <v>612.13058818467368</v>
      </c>
      <c r="H48" s="27" t="s">
        <v>112</v>
      </c>
      <c r="I48" s="27">
        <v>3.3801881986577511</v>
      </c>
      <c r="L48" s="10">
        <f>SUBTOTAL(9,G49:G74)</f>
        <v>7044.467389846207</v>
      </c>
      <c r="N48" s="219" t="e">
        <v>#VALUE!</v>
      </c>
    </row>
    <row r="49" spans="1:13" x14ac:dyDescent="0.2">
      <c r="A49" s="176">
        <v>1</v>
      </c>
      <c r="B49" s="43" t="s">
        <v>152</v>
      </c>
      <c r="C49" s="91" t="s">
        <v>112</v>
      </c>
      <c r="D49" s="91" t="s">
        <v>112</v>
      </c>
      <c r="E49" s="91"/>
      <c r="F49" s="93" t="s">
        <v>112</v>
      </c>
      <c r="G49" s="91" t="s">
        <v>112</v>
      </c>
      <c r="H49" s="91">
        <v>7044.467389846207</v>
      </c>
      <c r="I49" s="27" t="s">
        <v>112</v>
      </c>
    </row>
    <row r="50" spans="1:13" x14ac:dyDescent="0.2">
      <c r="A50" s="10">
        <v>1</v>
      </c>
      <c r="B50" s="26" t="s">
        <v>153</v>
      </c>
      <c r="C50" s="27" t="s">
        <v>112</v>
      </c>
      <c r="D50" s="27">
        <v>1</v>
      </c>
      <c r="E50" s="27"/>
      <c r="F50" s="72">
        <v>45</v>
      </c>
      <c r="G50" s="27">
        <v>45</v>
      </c>
      <c r="H50" s="27" t="s">
        <v>112</v>
      </c>
      <c r="I50" s="27">
        <v>0.24849022720901703</v>
      </c>
    </row>
    <row r="51" spans="1:13" x14ac:dyDescent="0.2">
      <c r="A51" s="10">
        <v>1</v>
      </c>
      <c r="B51" s="26" t="s">
        <v>214</v>
      </c>
      <c r="C51" s="27" t="s">
        <v>112</v>
      </c>
      <c r="D51" s="27">
        <v>900</v>
      </c>
      <c r="E51" s="27"/>
      <c r="F51" s="71">
        <v>0.1396</v>
      </c>
      <c r="G51" s="27">
        <v>125.64</v>
      </c>
      <c r="H51" s="27" t="s">
        <v>112</v>
      </c>
      <c r="I51" s="27">
        <v>0.69378471436757561</v>
      </c>
      <c r="L51" s="63"/>
    </row>
    <row r="52" spans="1:13" x14ac:dyDescent="0.2">
      <c r="A52" s="10">
        <v>1</v>
      </c>
      <c r="B52" s="26" t="s">
        <v>154</v>
      </c>
      <c r="C52" s="27" t="s">
        <v>112</v>
      </c>
      <c r="D52" s="27">
        <v>1525</v>
      </c>
      <c r="E52" s="27"/>
      <c r="F52" s="72">
        <v>0.2</v>
      </c>
      <c r="G52" s="27">
        <v>305</v>
      </c>
      <c r="H52" s="27" t="s">
        <v>112</v>
      </c>
      <c r="I52" s="27">
        <v>1.6842115399722266</v>
      </c>
      <c r="M52" s="219">
        <v>100</v>
      </c>
    </row>
    <row r="53" spans="1:13" x14ac:dyDescent="0.2">
      <c r="A53" s="10">
        <v>1</v>
      </c>
      <c r="B53" s="26" t="s">
        <v>155</v>
      </c>
      <c r="C53" s="27" t="s">
        <v>112</v>
      </c>
      <c r="D53" s="27">
        <v>1200000</v>
      </c>
      <c r="E53" s="27"/>
      <c r="F53" s="71">
        <v>2.5000000000000001E-4</v>
      </c>
      <c r="G53" s="27">
        <v>300</v>
      </c>
      <c r="H53" s="27" t="s">
        <v>112</v>
      </c>
      <c r="I53" s="27">
        <v>1.6566015147267803</v>
      </c>
      <c r="M53" s="219">
        <v>100</v>
      </c>
    </row>
    <row r="54" spans="1:13" x14ac:dyDescent="0.2">
      <c r="A54" s="10">
        <v>1</v>
      </c>
      <c r="B54" s="26" t="s">
        <v>156</v>
      </c>
      <c r="C54" s="27" t="s">
        <v>112</v>
      </c>
      <c r="D54" s="27">
        <v>12000</v>
      </c>
      <c r="E54" s="27"/>
      <c r="F54" s="71">
        <v>0.1</v>
      </c>
      <c r="G54" s="27">
        <v>1200</v>
      </c>
      <c r="H54" s="27" t="s">
        <v>112</v>
      </c>
      <c r="I54" s="27">
        <v>6.6264060589071212</v>
      </c>
      <c r="M54" s="219">
        <v>100</v>
      </c>
    </row>
    <row r="55" spans="1:13" x14ac:dyDescent="0.2">
      <c r="A55" s="10">
        <v>1</v>
      </c>
      <c r="B55" s="11" t="s">
        <v>157</v>
      </c>
      <c r="C55" s="75" t="s">
        <v>112</v>
      </c>
      <c r="D55" s="7">
        <v>902.4983557692309</v>
      </c>
      <c r="E55" s="9" t="s">
        <v>112</v>
      </c>
      <c r="F55" s="9">
        <v>4.6262068965517242</v>
      </c>
      <c r="G55" s="7">
        <v>4175.1441175862074</v>
      </c>
      <c r="H55" s="9" t="s">
        <v>112</v>
      </c>
      <c r="I55" s="24">
        <v>23.055166897986393</v>
      </c>
    </row>
    <row r="56" spans="1:13" hidden="1" x14ac:dyDescent="0.2">
      <c r="A56" s="10">
        <v>0</v>
      </c>
      <c r="B56" s="11">
        <v>0</v>
      </c>
      <c r="C56" s="75" t="s">
        <v>112</v>
      </c>
      <c r="D56" s="7" t="s">
        <v>112</v>
      </c>
      <c r="E56" s="9" t="s">
        <v>112</v>
      </c>
      <c r="F56" s="9" t="s">
        <v>112</v>
      </c>
      <c r="G56" s="7" t="s">
        <v>112</v>
      </c>
      <c r="H56" s="9" t="s">
        <v>112</v>
      </c>
      <c r="I56" s="24" t="s">
        <v>112</v>
      </c>
    </row>
    <row r="57" spans="1:13" hidden="1" x14ac:dyDescent="0.2">
      <c r="A57" s="10">
        <v>0</v>
      </c>
      <c r="B57" s="11">
        <v>0</v>
      </c>
      <c r="C57" s="75" t="s">
        <v>112</v>
      </c>
      <c r="D57" s="7" t="s">
        <v>112</v>
      </c>
      <c r="E57" s="9" t="s">
        <v>112</v>
      </c>
      <c r="F57" s="9" t="s">
        <v>112</v>
      </c>
      <c r="G57" s="7" t="s">
        <v>112</v>
      </c>
      <c r="H57" s="9" t="s">
        <v>112</v>
      </c>
      <c r="I57" s="24" t="s">
        <v>112</v>
      </c>
    </row>
    <row r="58" spans="1:13" hidden="1" x14ac:dyDescent="0.2">
      <c r="A58" s="10">
        <v>0</v>
      </c>
      <c r="B58" s="11">
        <v>0</v>
      </c>
      <c r="C58" s="75" t="s">
        <v>112</v>
      </c>
      <c r="D58" s="7" t="s">
        <v>112</v>
      </c>
      <c r="E58" s="9" t="s">
        <v>112</v>
      </c>
      <c r="F58" s="9" t="s">
        <v>112</v>
      </c>
      <c r="G58" s="7" t="s">
        <v>112</v>
      </c>
      <c r="H58" s="9" t="s">
        <v>112</v>
      </c>
      <c r="I58" s="24" t="s">
        <v>112</v>
      </c>
    </row>
    <row r="59" spans="1:13" hidden="1" x14ac:dyDescent="0.2">
      <c r="A59" s="10">
        <v>0</v>
      </c>
      <c r="B59" s="11">
        <v>0</v>
      </c>
      <c r="C59" s="75" t="s">
        <v>112</v>
      </c>
      <c r="D59" s="7" t="s">
        <v>112</v>
      </c>
      <c r="E59" s="9" t="s">
        <v>112</v>
      </c>
      <c r="F59" s="9" t="s">
        <v>112</v>
      </c>
      <c r="G59" s="7" t="s">
        <v>112</v>
      </c>
      <c r="H59" s="9" t="s">
        <v>112</v>
      </c>
      <c r="I59" s="24" t="s">
        <v>112</v>
      </c>
    </row>
    <row r="60" spans="1:13" hidden="1" x14ac:dyDescent="0.2">
      <c r="A60" s="10">
        <v>0</v>
      </c>
      <c r="B60" s="11">
        <v>0</v>
      </c>
      <c r="C60" s="75" t="s">
        <v>112</v>
      </c>
      <c r="D60" s="7" t="s">
        <v>112</v>
      </c>
      <c r="E60" s="9" t="s">
        <v>112</v>
      </c>
      <c r="F60" s="9" t="s">
        <v>112</v>
      </c>
      <c r="G60" s="7" t="s">
        <v>112</v>
      </c>
      <c r="H60" s="9" t="s">
        <v>112</v>
      </c>
      <c r="I60" s="24" t="s">
        <v>112</v>
      </c>
    </row>
    <row r="61" spans="1:13" hidden="1" x14ac:dyDescent="0.2">
      <c r="A61" s="10">
        <v>0</v>
      </c>
      <c r="B61" s="11">
        <v>0</v>
      </c>
      <c r="C61" s="75" t="s">
        <v>112</v>
      </c>
      <c r="D61" s="7" t="s">
        <v>112</v>
      </c>
      <c r="E61" s="9" t="s">
        <v>112</v>
      </c>
      <c r="F61" s="9" t="s">
        <v>112</v>
      </c>
      <c r="G61" s="7" t="s">
        <v>112</v>
      </c>
      <c r="H61" s="9" t="s">
        <v>112</v>
      </c>
      <c r="I61" s="24" t="s">
        <v>112</v>
      </c>
    </row>
    <row r="62" spans="1:13" hidden="1" x14ac:dyDescent="0.2">
      <c r="A62" s="10">
        <v>0</v>
      </c>
      <c r="B62" s="11">
        <v>0</v>
      </c>
      <c r="C62" s="75" t="s">
        <v>112</v>
      </c>
      <c r="D62" s="7" t="s">
        <v>112</v>
      </c>
      <c r="E62" s="9" t="s">
        <v>112</v>
      </c>
      <c r="F62" s="9" t="s">
        <v>112</v>
      </c>
      <c r="G62" s="7" t="s">
        <v>112</v>
      </c>
      <c r="H62" s="9" t="s">
        <v>112</v>
      </c>
      <c r="I62" s="24" t="s">
        <v>112</v>
      </c>
    </row>
    <row r="63" spans="1:13" hidden="1" x14ac:dyDescent="0.2">
      <c r="A63" s="10">
        <v>0</v>
      </c>
      <c r="B63" s="11">
        <v>0</v>
      </c>
      <c r="C63" s="75" t="s">
        <v>112</v>
      </c>
      <c r="D63" s="7" t="s">
        <v>112</v>
      </c>
      <c r="E63" s="9" t="s">
        <v>112</v>
      </c>
      <c r="F63" s="9" t="s">
        <v>112</v>
      </c>
      <c r="G63" s="7" t="s">
        <v>112</v>
      </c>
      <c r="H63" s="9" t="s">
        <v>112</v>
      </c>
      <c r="I63" s="24" t="s">
        <v>112</v>
      </c>
    </row>
    <row r="64" spans="1:13" hidden="1" x14ac:dyDescent="0.2">
      <c r="A64" s="10">
        <v>0</v>
      </c>
      <c r="B64" s="11">
        <v>0</v>
      </c>
      <c r="C64" s="75" t="s">
        <v>112</v>
      </c>
      <c r="D64" s="7" t="s">
        <v>112</v>
      </c>
      <c r="E64" s="9" t="s">
        <v>112</v>
      </c>
      <c r="F64" s="9" t="s">
        <v>112</v>
      </c>
      <c r="G64" s="7" t="s">
        <v>112</v>
      </c>
      <c r="H64" s="9" t="s">
        <v>112</v>
      </c>
      <c r="I64" s="24" t="s">
        <v>112</v>
      </c>
    </row>
    <row r="65" spans="1:13" hidden="1" x14ac:dyDescent="0.2">
      <c r="A65" s="10">
        <v>0</v>
      </c>
      <c r="B65" s="11">
        <v>0</v>
      </c>
      <c r="C65" s="75" t="s">
        <v>112</v>
      </c>
      <c r="D65" s="7" t="s">
        <v>112</v>
      </c>
      <c r="E65" s="9" t="s">
        <v>112</v>
      </c>
      <c r="F65" s="9" t="s">
        <v>112</v>
      </c>
      <c r="G65" s="7" t="s">
        <v>112</v>
      </c>
      <c r="H65" s="9" t="s">
        <v>112</v>
      </c>
      <c r="I65" s="24" t="s">
        <v>112</v>
      </c>
    </row>
    <row r="66" spans="1:13" hidden="1" x14ac:dyDescent="0.2">
      <c r="A66" s="10">
        <v>0</v>
      </c>
      <c r="B66" s="11">
        <v>0</v>
      </c>
      <c r="C66" s="75" t="s">
        <v>112</v>
      </c>
      <c r="D66" s="7" t="s">
        <v>112</v>
      </c>
      <c r="E66" s="9" t="s">
        <v>112</v>
      </c>
      <c r="F66" s="9" t="s">
        <v>112</v>
      </c>
      <c r="G66" s="7" t="s">
        <v>112</v>
      </c>
      <c r="H66" s="9" t="s">
        <v>112</v>
      </c>
      <c r="I66" s="24" t="s">
        <v>112</v>
      </c>
    </row>
    <row r="67" spans="1:13" hidden="1" x14ac:dyDescent="0.2">
      <c r="A67" s="10">
        <v>0</v>
      </c>
      <c r="B67" s="11">
        <v>0</v>
      </c>
      <c r="C67" s="75" t="s">
        <v>112</v>
      </c>
      <c r="D67" s="7" t="s">
        <v>112</v>
      </c>
      <c r="E67" s="9" t="s">
        <v>112</v>
      </c>
      <c r="F67" s="9" t="s">
        <v>112</v>
      </c>
      <c r="G67" s="7" t="s">
        <v>112</v>
      </c>
      <c r="H67" s="9" t="s">
        <v>112</v>
      </c>
      <c r="I67" s="24" t="s">
        <v>112</v>
      </c>
    </row>
    <row r="68" spans="1:13" hidden="1" x14ac:dyDescent="0.2">
      <c r="A68" s="10">
        <v>0</v>
      </c>
      <c r="B68" s="11">
        <v>0</v>
      </c>
      <c r="C68" s="75" t="s">
        <v>112</v>
      </c>
      <c r="D68" s="7" t="s">
        <v>112</v>
      </c>
      <c r="E68" s="9" t="s">
        <v>112</v>
      </c>
      <c r="F68" s="9" t="s">
        <v>112</v>
      </c>
      <c r="G68" s="7" t="s">
        <v>112</v>
      </c>
      <c r="H68" s="9" t="s">
        <v>112</v>
      </c>
      <c r="I68" s="24" t="s">
        <v>112</v>
      </c>
    </row>
    <row r="69" spans="1:13" hidden="1" x14ac:dyDescent="0.2">
      <c r="A69" s="10">
        <v>0</v>
      </c>
      <c r="B69" s="11">
        <v>0</v>
      </c>
      <c r="C69" s="75" t="s">
        <v>112</v>
      </c>
      <c r="D69" s="7" t="s">
        <v>112</v>
      </c>
      <c r="E69" s="9" t="s">
        <v>112</v>
      </c>
      <c r="F69" s="9" t="s">
        <v>112</v>
      </c>
      <c r="G69" s="7" t="s">
        <v>112</v>
      </c>
      <c r="H69" s="9" t="s">
        <v>112</v>
      </c>
      <c r="I69" s="24" t="s">
        <v>112</v>
      </c>
    </row>
    <row r="70" spans="1:13" hidden="1" x14ac:dyDescent="0.2">
      <c r="A70" s="10">
        <v>0</v>
      </c>
      <c r="B70" s="11">
        <v>0</v>
      </c>
      <c r="C70" s="75" t="s">
        <v>112</v>
      </c>
      <c r="D70" s="7" t="s">
        <v>112</v>
      </c>
      <c r="E70" s="9" t="s">
        <v>112</v>
      </c>
      <c r="F70" s="9" t="s">
        <v>112</v>
      </c>
      <c r="G70" s="7" t="s">
        <v>112</v>
      </c>
      <c r="H70" s="9" t="s">
        <v>112</v>
      </c>
      <c r="I70" s="24" t="s">
        <v>112</v>
      </c>
    </row>
    <row r="71" spans="1:13" hidden="1" x14ac:dyDescent="0.2">
      <c r="A71" s="10">
        <v>0</v>
      </c>
      <c r="B71" s="11">
        <v>0</v>
      </c>
      <c r="C71" s="75" t="s">
        <v>112</v>
      </c>
      <c r="D71" s="7" t="s">
        <v>112</v>
      </c>
      <c r="E71" s="9" t="s">
        <v>112</v>
      </c>
      <c r="F71" s="9" t="s">
        <v>112</v>
      </c>
      <c r="G71" s="7" t="s">
        <v>112</v>
      </c>
      <c r="H71" s="9" t="s">
        <v>112</v>
      </c>
      <c r="I71" s="24" t="s">
        <v>112</v>
      </c>
    </row>
    <row r="72" spans="1:13" hidden="1" x14ac:dyDescent="0.2">
      <c r="A72" s="10">
        <v>0</v>
      </c>
      <c r="B72" s="11">
        <v>0</v>
      </c>
      <c r="C72" s="75" t="s">
        <v>112</v>
      </c>
      <c r="D72" s="7" t="s">
        <v>112</v>
      </c>
      <c r="E72" s="9" t="s">
        <v>112</v>
      </c>
      <c r="F72" s="9" t="s">
        <v>112</v>
      </c>
      <c r="G72" s="7" t="s">
        <v>112</v>
      </c>
      <c r="H72" s="9" t="s">
        <v>112</v>
      </c>
      <c r="I72" s="24" t="s">
        <v>112</v>
      </c>
    </row>
    <row r="73" spans="1:13" x14ac:dyDescent="0.2">
      <c r="A73" s="10">
        <v>1</v>
      </c>
      <c r="B73" s="11" t="s">
        <v>158</v>
      </c>
      <c r="C73" s="9" t="s">
        <v>112</v>
      </c>
      <c r="D73" s="26" t="s">
        <v>112</v>
      </c>
      <c r="E73" s="77" t="s">
        <v>112</v>
      </c>
      <c r="F73" s="71" t="s">
        <v>112</v>
      </c>
      <c r="G73" s="30">
        <v>891.63840000000016</v>
      </c>
      <c r="H73" s="24" t="s">
        <v>112</v>
      </c>
      <c r="I73" s="24">
        <v>4.9236317467618775</v>
      </c>
      <c r="M73" s="219">
        <v>163.75000000000003</v>
      </c>
    </row>
    <row r="74" spans="1:13" x14ac:dyDescent="0.2">
      <c r="A74" s="10">
        <v>1</v>
      </c>
      <c r="B74" s="26" t="s">
        <v>159</v>
      </c>
      <c r="C74" s="24" t="s">
        <v>112</v>
      </c>
      <c r="D74" s="27" t="s">
        <v>112</v>
      </c>
      <c r="E74" s="27"/>
      <c r="F74" s="71" t="s">
        <v>112</v>
      </c>
      <c r="G74" s="27">
        <v>2.04487226</v>
      </c>
      <c r="H74" s="27" t="s">
        <v>112</v>
      </c>
      <c r="I74" s="27">
        <v>1.1291794944462582E-2</v>
      </c>
    </row>
    <row r="75" spans="1:13" x14ac:dyDescent="0.2">
      <c r="A75" s="10">
        <v>1</v>
      </c>
      <c r="B75" s="94" t="s">
        <v>160</v>
      </c>
      <c r="C75" s="95" t="s">
        <v>112</v>
      </c>
      <c r="D75" s="91" t="s">
        <v>112</v>
      </c>
      <c r="E75" s="91"/>
      <c r="F75" s="93" t="s">
        <v>112</v>
      </c>
      <c r="G75" s="91" t="s">
        <v>112</v>
      </c>
      <c r="H75" s="91">
        <v>85.631166666666672</v>
      </c>
      <c r="I75" s="91" t="s">
        <v>112</v>
      </c>
      <c r="L75" s="63">
        <f>SUM(G76:G81)</f>
        <v>85.631166666666672</v>
      </c>
    </row>
    <row r="76" spans="1:13" x14ac:dyDescent="0.2">
      <c r="A76" s="10">
        <v>1</v>
      </c>
      <c r="B76" s="26" t="s">
        <v>215</v>
      </c>
      <c r="C76" s="24" t="s">
        <v>112</v>
      </c>
      <c r="D76" s="27">
        <v>0.5</v>
      </c>
      <c r="E76" s="27" t="s">
        <v>112</v>
      </c>
      <c r="F76" s="71" t="s">
        <v>112</v>
      </c>
      <c r="G76" s="27">
        <v>85.631166666666672</v>
      </c>
      <c r="H76" s="27" t="s">
        <v>112</v>
      </c>
      <c r="I76" s="27">
        <v>0.47285573469273795</v>
      </c>
    </row>
    <row r="77" spans="1:13" hidden="1" x14ac:dyDescent="0.2">
      <c r="A77" s="10">
        <v>0</v>
      </c>
      <c r="B77" s="26">
        <v>0</v>
      </c>
      <c r="C77" s="24" t="s">
        <v>112</v>
      </c>
      <c r="D77" s="27" t="s">
        <v>112</v>
      </c>
      <c r="E77" s="27"/>
      <c r="F77" s="27" t="s">
        <v>112</v>
      </c>
      <c r="G77" s="27" t="s">
        <v>112</v>
      </c>
      <c r="H77" s="27" t="s">
        <v>112</v>
      </c>
      <c r="I77" s="27" t="s">
        <v>112</v>
      </c>
    </row>
    <row r="78" spans="1:13" hidden="1" x14ac:dyDescent="0.2">
      <c r="A78" s="10">
        <v>0</v>
      </c>
      <c r="B78" s="26">
        <v>0</v>
      </c>
      <c r="C78" s="24" t="s">
        <v>112</v>
      </c>
      <c r="D78" s="27" t="s">
        <v>112</v>
      </c>
      <c r="E78" s="27"/>
      <c r="F78" s="27" t="s">
        <v>112</v>
      </c>
      <c r="G78" s="27" t="s">
        <v>112</v>
      </c>
      <c r="H78" s="27" t="s">
        <v>112</v>
      </c>
      <c r="I78" s="27" t="s">
        <v>112</v>
      </c>
    </row>
    <row r="79" spans="1:13" hidden="1" x14ac:dyDescent="0.2">
      <c r="A79" s="10">
        <v>0</v>
      </c>
      <c r="B79" s="26">
        <v>0</v>
      </c>
      <c r="C79" s="24" t="s">
        <v>112</v>
      </c>
      <c r="D79" s="27" t="s">
        <v>112</v>
      </c>
      <c r="E79" s="27" t="s">
        <v>112</v>
      </c>
      <c r="F79" s="27" t="s">
        <v>112</v>
      </c>
      <c r="G79" s="27" t="s">
        <v>112</v>
      </c>
      <c r="H79" s="27" t="s">
        <v>112</v>
      </c>
      <c r="I79" s="27" t="s">
        <v>112</v>
      </c>
    </row>
    <row r="80" spans="1:13" hidden="1" x14ac:dyDescent="0.2">
      <c r="A80" s="10">
        <v>0</v>
      </c>
      <c r="B80" s="26">
        <v>0</v>
      </c>
      <c r="C80" s="24" t="s">
        <v>112</v>
      </c>
      <c r="D80" s="27" t="s">
        <v>112</v>
      </c>
      <c r="E80" s="27" t="s">
        <v>112</v>
      </c>
      <c r="F80" s="27" t="s">
        <v>112</v>
      </c>
      <c r="G80" s="27" t="s">
        <v>112</v>
      </c>
      <c r="H80" s="27" t="s">
        <v>112</v>
      </c>
      <c r="I80" s="27" t="s">
        <v>112</v>
      </c>
    </row>
    <row r="81" spans="1:14" hidden="1" x14ac:dyDescent="0.2">
      <c r="A81" s="10">
        <v>0</v>
      </c>
      <c r="B81" s="11">
        <v>0</v>
      </c>
      <c r="C81" s="9" t="s">
        <v>112</v>
      </c>
      <c r="D81" s="26" t="s">
        <v>112</v>
      </c>
      <c r="E81" s="77" t="s">
        <v>112</v>
      </c>
      <c r="F81" s="75" t="s">
        <v>112</v>
      </c>
      <c r="G81" s="83" t="s">
        <v>112</v>
      </c>
      <c r="H81" s="9" t="s">
        <v>112</v>
      </c>
      <c r="I81" s="24" t="s">
        <v>112</v>
      </c>
    </row>
    <row r="82" spans="1:14" x14ac:dyDescent="0.2">
      <c r="A82" s="10">
        <v>1</v>
      </c>
      <c r="B82" s="94" t="s">
        <v>162</v>
      </c>
      <c r="C82" s="95" t="s">
        <v>112</v>
      </c>
      <c r="D82" s="91" t="s">
        <v>112</v>
      </c>
      <c r="E82" s="91"/>
      <c r="F82" s="93" t="s">
        <v>112</v>
      </c>
      <c r="G82" s="91" t="s">
        <v>112</v>
      </c>
      <c r="H82" s="91">
        <v>4394.1420897889602</v>
      </c>
      <c r="I82" s="91" t="s">
        <v>112</v>
      </c>
      <c r="L82" s="63">
        <f>SUM(G83:G84)</f>
        <v>4394.1420897889602</v>
      </c>
      <c r="N82" s="219">
        <v>101.33749977024516</v>
      </c>
    </row>
    <row r="83" spans="1:14" x14ac:dyDescent="0.2">
      <c r="A83" s="10">
        <v>1</v>
      </c>
      <c r="B83" s="31" t="s">
        <v>163</v>
      </c>
      <c r="C83" s="24" t="s">
        <v>112</v>
      </c>
      <c r="D83" s="27">
        <v>125.42671251958933</v>
      </c>
      <c r="E83" s="27"/>
      <c r="F83" s="71">
        <v>20.815279051107179</v>
      </c>
      <c r="G83" s="27">
        <v>2610.7920215582503</v>
      </c>
      <c r="H83" s="27" t="s">
        <v>112</v>
      </c>
      <c r="I83" s="27">
        <v>14.416806725166634</v>
      </c>
    </row>
    <row r="84" spans="1:14" x14ac:dyDescent="0.2">
      <c r="A84" s="10">
        <v>1</v>
      </c>
      <c r="B84" s="31" t="s">
        <v>164</v>
      </c>
      <c r="C84" s="24" t="s">
        <v>112</v>
      </c>
      <c r="D84" s="27">
        <v>296.4073359622339</v>
      </c>
      <c r="E84" s="27"/>
      <c r="F84" s="71">
        <v>6.0165517241379316</v>
      </c>
      <c r="G84" s="27">
        <v>1783.3500682307094</v>
      </c>
      <c r="H84" s="27" t="s">
        <v>112</v>
      </c>
      <c r="I84" s="27">
        <v>9.8476680810636683</v>
      </c>
    </row>
    <row r="85" spans="1:14" x14ac:dyDescent="0.2">
      <c r="A85" s="10">
        <v>1</v>
      </c>
      <c r="B85" s="94" t="s">
        <v>165</v>
      </c>
      <c r="C85" s="95" t="s">
        <v>112</v>
      </c>
      <c r="D85" s="91" t="s">
        <v>112</v>
      </c>
      <c r="E85" s="91"/>
      <c r="F85" s="93" t="s">
        <v>112</v>
      </c>
      <c r="G85" s="91" t="s">
        <v>112</v>
      </c>
      <c r="H85" s="91">
        <v>1482.3744602852555</v>
      </c>
      <c r="I85" s="91" t="s">
        <v>112</v>
      </c>
      <c r="L85" s="63">
        <f>SUM(G86:G91)</f>
        <v>1482.3744602852555</v>
      </c>
      <c r="N85" s="219">
        <v>104.40467780971889</v>
      </c>
    </row>
    <row r="86" spans="1:14" hidden="1" x14ac:dyDescent="0.2">
      <c r="A86" s="10">
        <v>0</v>
      </c>
      <c r="B86" s="12" t="s">
        <v>166</v>
      </c>
      <c r="C86" s="9" t="s">
        <v>112</v>
      </c>
      <c r="D86" s="76" t="s">
        <v>112</v>
      </c>
      <c r="E86" s="77" t="s">
        <v>112</v>
      </c>
      <c r="F86" s="84" t="s">
        <v>112</v>
      </c>
      <c r="G86" s="8" t="s">
        <v>112</v>
      </c>
      <c r="H86" s="9" t="s">
        <v>112</v>
      </c>
      <c r="I86" s="24" t="s">
        <v>112</v>
      </c>
    </row>
    <row r="87" spans="1:14" x14ac:dyDescent="0.2">
      <c r="A87" s="10">
        <v>1</v>
      </c>
      <c r="B87" s="31" t="s">
        <v>167</v>
      </c>
      <c r="C87" s="24" t="s">
        <v>112</v>
      </c>
      <c r="D87" s="27" t="s">
        <v>112</v>
      </c>
      <c r="E87" s="27"/>
      <c r="F87" s="71" t="s">
        <v>112</v>
      </c>
      <c r="G87" s="27">
        <v>596.80626660242694</v>
      </c>
      <c r="H87" s="27" t="s">
        <v>112</v>
      </c>
      <c r="I87" s="27">
        <v>3.2955672175067177</v>
      </c>
    </row>
    <row r="88" spans="1:14" x14ac:dyDescent="0.2">
      <c r="A88" s="10">
        <v>1</v>
      </c>
      <c r="B88" s="31" t="s">
        <v>168</v>
      </c>
      <c r="C88" s="24" t="s">
        <v>112</v>
      </c>
      <c r="D88" s="27" t="s">
        <v>112</v>
      </c>
      <c r="E88" s="27"/>
      <c r="F88" s="71" t="s">
        <v>112</v>
      </c>
      <c r="G88" s="27">
        <v>661.28344927581338</v>
      </c>
      <c r="H88" s="27" t="s">
        <v>112</v>
      </c>
      <c r="I88" s="27">
        <v>3.6516105457802079</v>
      </c>
    </row>
    <row r="89" spans="1:14" x14ac:dyDescent="0.2">
      <c r="A89" s="10">
        <v>1</v>
      </c>
      <c r="B89" s="31" t="s">
        <v>169</v>
      </c>
      <c r="C89" s="24" t="s">
        <v>112</v>
      </c>
      <c r="D89" s="27" t="s">
        <v>112</v>
      </c>
      <c r="E89" s="27"/>
      <c r="F89" s="71" t="s">
        <v>112</v>
      </c>
      <c r="G89" s="27">
        <v>224.28474440701507</v>
      </c>
      <c r="H89" s="27" t="s">
        <v>112</v>
      </c>
      <c r="I89" s="27">
        <v>1.2385014910492331</v>
      </c>
    </row>
    <row r="90" spans="1:14" hidden="1" x14ac:dyDescent="0.2">
      <c r="A90" s="10">
        <v>0</v>
      </c>
      <c r="B90" s="11">
        <v>0</v>
      </c>
      <c r="C90" s="9" t="s">
        <v>112</v>
      </c>
      <c r="D90" s="9" t="s">
        <v>112</v>
      </c>
      <c r="E90" s="77" t="s">
        <v>112</v>
      </c>
      <c r="F90" s="75" t="s">
        <v>112</v>
      </c>
      <c r="G90" s="27" t="s">
        <v>112</v>
      </c>
      <c r="H90" s="26" t="s">
        <v>112</v>
      </c>
      <c r="I90" s="24" t="s">
        <v>112</v>
      </c>
    </row>
    <row r="91" spans="1:14" hidden="1" x14ac:dyDescent="0.2">
      <c r="A91" s="10">
        <v>0</v>
      </c>
      <c r="B91" s="12" t="s">
        <v>170</v>
      </c>
      <c r="C91" s="9" t="s">
        <v>112</v>
      </c>
      <c r="D91" s="85" t="s">
        <v>112</v>
      </c>
      <c r="E91" s="77" t="s">
        <v>112</v>
      </c>
      <c r="F91" s="75" t="s">
        <v>112</v>
      </c>
      <c r="G91" s="86" t="s">
        <v>112</v>
      </c>
      <c r="H91" s="9" t="s">
        <v>112</v>
      </c>
      <c r="I91" s="24" t="s">
        <v>112</v>
      </c>
    </row>
    <row r="92" spans="1:14" x14ac:dyDescent="0.2">
      <c r="A92" s="10">
        <v>1</v>
      </c>
      <c r="B92" s="31" t="s">
        <v>171</v>
      </c>
      <c r="C92" s="24" t="s">
        <v>112</v>
      </c>
      <c r="D92" s="27" t="s">
        <v>112</v>
      </c>
      <c r="E92" s="27"/>
      <c r="F92" s="71" t="s">
        <v>112</v>
      </c>
      <c r="G92" s="27">
        <v>320.81950323941754</v>
      </c>
      <c r="H92" s="27" t="s">
        <v>112</v>
      </c>
      <c r="I92" s="27">
        <v>1.7715669167343744</v>
      </c>
      <c r="L92" s="63">
        <f>+G92</f>
        <v>320.81950323941754</v>
      </c>
    </row>
    <row r="93" spans="1:14" hidden="1" x14ac:dyDescent="0.2">
      <c r="A93" s="10">
        <v>0</v>
      </c>
      <c r="B93" s="9">
        <v>0</v>
      </c>
      <c r="C93" s="9" t="s">
        <v>112</v>
      </c>
      <c r="D93" s="9" t="s">
        <v>112</v>
      </c>
      <c r="E93" s="77" t="s">
        <v>112</v>
      </c>
      <c r="F93" s="75" t="s">
        <v>112</v>
      </c>
      <c r="G93" s="27" t="s">
        <v>112</v>
      </c>
      <c r="H93" s="24" t="s">
        <v>112</v>
      </c>
      <c r="I93" s="24" t="s">
        <v>112</v>
      </c>
    </row>
    <row r="94" spans="1:14" x14ac:dyDescent="0.2">
      <c r="A94" s="10">
        <v>1</v>
      </c>
      <c r="B94" s="37" t="s">
        <v>4</v>
      </c>
      <c r="C94" s="38" t="s">
        <v>112</v>
      </c>
      <c r="D94" s="64" t="s">
        <v>112</v>
      </c>
      <c r="E94" s="65"/>
      <c r="F94" s="155" t="s">
        <v>112</v>
      </c>
      <c r="G94" s="39">
        <v>18109.364100725114</v>
      </c>
      <c r="H94" s="38" t="s">
        <v>112</v>
      </c>
      <c r="I94" s="38">
        <v>100.00000000000004</v>
      </c>
      <c r="K94" s="63"/>
      <c r="L94" s="63">
        <f>SUM(L31:L92)</f>
        <v>18109.364100725117</v>
      </c>
      <c r="N94" s="219">
        <v>101.78615267765836</v>
      </c>
    </row>
    <row r="95" spans="1:14" hidden="1" x14ac:dyDescent="0.2">
      <c r="A95" s="10">
        <v>0</v>
      </c>
      <c r="B95" s="12" t="s">
        <v>49</v>
      </c>
      <c r="C95" s="9" t="s">
        <v>112</v>
      </c>
      <c r="D95" s="9" t="s">
        <v>112</v>
      </c>
      <c r="E95" s="77" t="s">
        <v>112</v>
      </c>
      <c r="F95" s="75" t="s">
        <v>112</v>
      </c>
      <c r="G95" s="27" t="s">
        <v>112</v>
      </c>
      <c r="H95" s="24" t="s">
        <v>112</v>
      </c>
      <c r="I95" s="9" t="s">
        <v>112</v>
      </c>
    </row>
    <row r="96" spans="1:14" hidden="1" x14ac:dyDescent="0.2">
      <c r="A96" s="10">
        <v>0</v>
      </c>
      <c r="B96" s="76">
        <v>0</v>
      </c>
      <c r="C96" s="9" t="s">
        <v>112</v>
      </c>
      <c r="D96" s="76" t="s">
        <v>112</v>
      </c>
      <c r="E96" s="77" t="s">
        <v>112</v>
      </c>
      <c r="F96" s="77" t="s">
        <v>112</v>
      </c>
      <c r="G96" s="78" t="s">
        <v>112</v>
      </c>
      <c r="H96" s="24" t="s">
        <v>112</v>
      </c>
      <c r="I96" s="9" t="s">
        <v>112</v>
      </c>
    </row>
    <row r="97" spans="1:12" hidden="1" x14ac:dyDescent="0.2">
      <c r="A97" s="10">
        <v>0</v>
      </c>
      <c r="B97" s="76">
        <v>0</v>
      </c>
      <c r="C97" s="9" t="s">
        <v>112</v>
      </c>
      <c r="D97" s="76" t="s">
        <v>112</v>
      </c>
      <c r="E97" s="77" t="s">
        <v>112</v>
      </c>
      <c r="F97" s="77" t="s">
        <v>112</v>
      </c>
      <c r="G97" s="78" t="s">
        <v>112</v>
      </c>
      <c r="H97" s="9" t="s">
        <v>112</v>
      </c>
      <c r="I97" s="9" t="s">
        <v>112</v>
      </c>
    </row>
    <row r="98" spans="1:12" hidden="1" x14ac:dyDescent="0.2">
      <c r="A98" s="10">
        <v>0</v>
      </c>
      <c r="B98" s="76">
        <v>0</v>
      </c>
      <c r="C98" s="9" t="s">
        <v>112</v>
      </c>
      <c r="D98" s="76" t="s">
        <v>112</v>
      </c>
      <c r="E98" s="77" t="s">
        <v>112</v>
      </c>
      <c r="F98" s="77" t="s">
        <v>112</v>
      </c>
      <c r="G98" s="78" t="s">
        <v>112</v>
      </c>
      <c r="H98" s="9" t="s">
        <v>112</v>
      </c>
      <c r="I98" s="9" t="s">
        <v>112</v>
      </c>
    </row>
    <row r="99" spans="1:12" x14ac:dyDescent="0.2">
      <c r="A99" s="10">
        <v>1</v>
      </c>
      <c r="B99" s="41" t="s">
        <v>5</v>
      </c>
      <c r="C99" s="42" t="s">
        <v>112</v>
      </c>
      <c r="D99" s="66" t="s">
        <v>112</v>
      </c>
      <c r="E99" s="66"/>
      <c r="F99" s="156" t="s">
        <v>112</v>
      </c>
      <c r="G99" s="41">
        <v>18109.364100725114</v>
      </c>
      <c r="H99" s="57" t="s">
        <v>112</v>
      </c>
      <c r="I99" s="57" t="s">
        <v>112</v>
      </c>
    </row>
    <row r="100" spans="1:12" x14ac:dyDescent="0.2">
      <c r="A100" s="10">
        <v>1</v>
      </c>
      <c r="B100" s="33" t="s">
        <v>172</v>
      </c>
      <c r="C100" s="42" t="s">
        <v>112</v>
      </c>
      <c r="D100" s="67" t="s">
        <v>112</v>
      </c>
      <c r="E100" s="59"/>
      <c r="F100" s="170">
        <v>1.5091136750604262</v>
      </c>
      <c r="G100" s="35" t="s">
        <v>112</v>
      </c>
      <c r="H100" s="59" t="s">
        <v>112</v>
      </c>
      <c r="I100" s="59" t="s">
        <v>112</v>
      </c>
    </row>
    <row r="101" spans="1:12" hidden="1" x14ac:dyDescent="0.2">
      <c r="A101" s="10">
        <v>0</v>
      </c>
      <c r="B101" s="12">
        <v>0</v>
      </c>
      <c r="C101" s="9" t="s">
        <v>112</v>
      </c>
      <c r="D101" s="26" t="s">
        <v>112</v>
      </c>
      <c r="E101" s="26" t="s">
        <v>112</v>
      </c>
      <c r="F101" s="27" t="s">
        <v>112</v>
      </c>
      <c r="G101" s="30" t="s">
        <v>112</v>
      </c>
      <c r="H101" s="9" t="s">
        <v>112</v>
      </c>
      <c r="I101" s="9" t="s">
        <v>112</v>
      </c>
    </row>
    <row r="102" spans="1:12" hidden="1" x14ac:dyDescent="0.2">
      <c r="A102" s="10">
        <v>0</v>
      </c>
      <c r="B102" s="12">
        <v>0</v>
      </c>
      <c r="C102" s="87" t="s">
        <v>112</v>
      </c>
      <c r="D102" s="25" t="s">
        <v>112</v>
      </c>
      <c r="E102" s="25" t="s">
        <v>112</v>
      </c>
      <c r="F102" s="25" t="s">
        <v>112</v>
      </c>
      <c r="G102" s="40" t="s">
        <v>112</v>
      </c>
      <c r="H102" s="9" t="s">
        <v>112</v>
      </c>
      <c r="I102" s="9" t="s">
        <v>112</v>
      </c>
    </row>
    <row r="103" spans="1:12" x14ac:dyDescent="0.2">
      <c r="A103" s="10">
        <v>1</v>
      </c>
      <c r="B103" s="43" t="s">
        <v>6</v>
      </c>
      <c r="C103" s="24" t="s">
        <v>112</v>
      </c>
      <c r="D103" s="24" t="s">
        <v>112</v>
      </c>
      <c r="E103" s="26"/>
      <c r="F103" s="71" t="s">
        <v>112</v>
      </c>
      <c r="G103" s="27" t="s">
        <v>112</v>
      </c>
      <c r="H103" s="24">
        <v>1357.0340766837039</v>
      </c>
      <c r="I103" s="24" t="s">
        <v>112</v>
      </c>
    </row>
    <row r="104" spans="1:12" hidden="1" x14ac:dyDescent="0.2">
      <c r="A104" s="10">
        <v>0</v>
      </c>
      <c r="B104" s="43" t="s">
        <v>173</v>
      </c>
      <c r="C104" s="24" t="s">
        <v>112</v>
      </c>
      <c r="D104" s="24" t="s">
        <v>112</v>
      </c>
      <c r="E104" s="26"/>
      <c r="F104" s="71" t="s">
        <v>112</v>
      </c>
      <c r="G104" s="27" t="s">
        <v>112</v>
      </c>
      <c r="H104" s="24">
        <v>1357.0340766837039</v>
      </c>
      <c r="I104" s="24" t="s">
        <v>112</v>
      </c>
    </row>
    <row r="105" spans="1:12" x14ac:dyDescent="0.2">
      <c r="A105" s="10">
        <v>1</v>
      </c>
      <c r="B105" s="26" t="s">
        <v>174</v>
      </c>
      <c r="C105" s="24" t="s">
        <v>112</v>
      </c>
      <c r="D105" s="273">
        <v>2610.7920215582503</v>
      </c>
      <c r="E105" s="273"/>
      <c r="F105" s="273">
        <v>0.27195433341851932</v>
      </c>
      <c r="G105" s="26">
        <v>54.390866683703862</v>
      </c>
      <c r="H105" s="24" t="s">
        <v>112</v>
      </c>
      <c r="I105" s="24" t="s">
        <v>112</v>
      </c>
    </row>
    <row r="106" spans="1:12" hidden="1" x14ac:dyDescent="0.2">
      <c r="A106" s="10">
        <v>0</v>
      </c>
      <c r="B106" s="26" t="s">
        <v>175</v>
      </c>
      <c r="C106" s="24" t="s">
        <v>112</v>
      </c>
      <c r="D106" s="26" t="s">
        <v>112</v>
      </c>
      <c r="E106" s="26"/>
      <c r="F106" s="26" t="s">
        <v>112</v>
      </c>
      <c r="G106" s="26" t="s">
        <v>112</v>
      </c>
      <c r="H106" s="24" t="s">
        <v>112</v>
      </c>
      <c r="I106" s="24" t="s">
        <v>112</v>
      </c>
    </row>
    <row r="107" spans="1:12" x14ac:dyDescent="0.2">
      <c r="A107" s="10">
        <v>1</v>
      </c>
      <c r="B107" s="11" t="s">
        <v>176</v>
      </c>
      <c r="C107" s="9" t="s">
        <v>112</v>
      </c>
      <c r="D107" s="76">
        <v>1</v>
      </c>
      <c r="E107" s="77" t="s">
        <v>112</v>
      </c>
      <c r="F107" s="26">
        <v>170.99</v>
      </c>
      <c r="G107" s="26">
        <v>170.99</v>
      </c>
      <c r="H107" s="9" t="s">
        <v>112</v>
      </c>
      <c r="I107" s="9" t="s">
        <v>112</v>
      </c>
    </row>
    <row r="108" spans="1:12" x14ac:dyDescent="0.2">
      <c r="A108" s="10">
        <v>1</v>
      </c>
      <c r="B108" s="11" t="s">
        <v>177</v>
      </c>
      <c r="C108" s="9" t="s">
        <v>112</v>
      </c>
      <c r="D108" s="76">
        <v>1</v>
      </c>
      <c r="E108" s="77" t="s">
        <v>112</v>
      </c>
      <c r="F108" s="273">
        <v>0.57899999999999996</v>
      </c>
      <c r="G108" s="26">
        <v>99.003209999999996</v>
      </c>
      <c r="H108" s="24" t="s">
        <v>112</v>
      </c>
      <c r="I108" s="9" t="s">
        <v>112</v>
      </c>
    </row>
    <row r="109" spans="1:12" x14ac:dyDescent="0.2">
      <c r="A109" s="10">
        <v>1</v>
      </c>
      <c r="B109" s="11" t="s">
        <v>178</v>
      </c>
      <c r="C109" s="9" t="s">
        <v>112</v>
      </c>
      <c r="D109" s="76">
        <v>1</v>
      </c>
      <c r="E109" s="77" t="s">
        <v>112</v>
      </c>
      <c r="F109" s="26">
        <v>1032.6500000000001</v>
      </c>
      <c r="G109" s="26">
        <v>1032.6500000000001</v>
      </c>
      <c r="H109" s="24" t="s">
        <v>112</v>
      </c>
      <c r="I109" s="9" t="s">
        <v>112</v>
      </c>
    </row>
    <row r="110" spans="1:12" hidden="1" x14ac:dyDescent="0.2">
      <c r="A110" s="10">
        <v>0</v>
      </c>
      <c r="B110" s="11" t="e">
        <v>#N/A</v>
      </c>
      <c r="C110" s="9" t="s">
        <v>112</v>
      </c>
      <c r="D110" s="76" t="s">
        <v>112</v>
      </c>
      <c r="E110" s="77" t="s">
        <v>112</v>
      </c>
      <c r="F110" s="77" t="s">
        <v>112</v>
      </c>
      <c r="G110" s="78" t="s">
        <v>112</v>
      </c>
      <c r="H110" s="9" t="s">
        <v>112</v>
      </c>
      <c r="I110" s="9" t="s">
        <v>112</v>
      </c>
    </row>
    <row r="111" spans="1:12" hidden="1" x14ac:dyDescent="0.2">
      <c r="A111" s="10">
        <v>0</v>
      </c>
      <c r="B111" s="88" t="s">
        <v>179</v>
      </c>
      <c r="C111" s="9" t="s">
        <v>112</v>
      </c>
      <c r="D111" s="76" t="s">
        <v>112</v>
      </c>
      <c r="E111" s="77" t="s">
        <v>112</v>
      </c>
      <c r="F111" s="85" t="s">
        <v>112</v>
      </c>
      <c r="G111" s="89" t="s">
        <v>112</v>
      </c>
      <c r="H111" s="24" t="s">
        <v>112</v>
      </c>
      <c r="I111" s="9" t="s">
        <v>112</v>
      </c>
    </row>
    <row r="112" spans="1:12" x14ac:dyDescent="0.2">
      <c r="A112" s="10">
        <v>1</v>
      </c>
      <c r="B112" s="33" t="s">
        <v>7</v>
      </c>
      <c r="C112" s="34" t="s">
        <v>112</v>
      </c>
      <c r="D112" s="34" t="s">
        <v>112</v>
      </c>
      <c r="E112" s="35"/>
      <c r="F112" s="157" t="s">
        <v>112</v>
      </c>
      <c r="G112" s="36">
        <v>16752.33002404141</v>
      </c>
      <c r="H112" s="35" t="s">
        <v>112</v>
      </c>
      <c r="I112" s="34" t="s">
        <v>112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112</v>
      </c>
      <c r="D113" s="42" t="s">
        <v>112</v>
      </c>
      <c r="E113" s="41"/>
      <c r="F113" s="158">
        <v>1.3960275020034509</v>
      </c>
      <c r="G113" s="60" t="s">
        <v>112</v>
      </c>
      <c r="H113" s="42" t="s">
        <v>112</v>
      </c>
      <c r="I113" s="42" t="s">
        <v>112</v>
      </c>
      <c r="L113" s="245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D55:H72 I55:I73 D74:I80 I81 D82:I85 I86 D87:I89 I90:I91 I93 D92:I92 D31:I54 C3:I3">
    <cfRule type="cellIs" dxfId="23" priority="1" stopIfTrue="1" operator="equal">
      <formula>0</formula>
    </cfRule>
  </conditionalFormatting>
  <pageMargins left="0.75" right="0.75" top="1" bottom="1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31</vt:i4>
      </vt:variant>
      <vt:variant>
        <vt:lpstr>Imenovani obsegi</vt:lpstr>
      </vt:variant>
      <vt:variant>
        <vt:i4>31</vt:i4>
      </vt:variant>
    </vt:vector>
  </HeadingPairs>
  <TitlesOfParts>
    <vt:vector size="62" baseType="lpstr">
      <vt:lpstr>zbirnik</vt:lpstr>
      <vt:lpstr>zbir_EUR_kg</vt:lpstr>
      <vt:lpstr>K_solataSn</vt:lpstr>
      <vt:lpstr>K_solataSf</vt:lpstr>
      <vt:lpstr>K_solataPf</vt:lpstr>
      <vt:lpstr>K_solataJf</vt:lpstr>
      <vt:lpstr>K_endivijaPf</vt:lpstr>
      <vt:lpstr>K_endivijaJf</vt:lpstr>
      <vt:lpstr>K_radičP12</vt:lpstr>
      <vt:lpstr>K_radičJ12</vt:lpstr>
      <vt:lpstr>K_zeljePPR</vt:lpstr>
      <vt:lpstr>K_zeljePP</vt:lpstr>
      <vt:lpstr>K_zeljePPz</vt:lpstr>
      <vt:lpstr>K_cvetača</vt:lpstr>
      <vt:lpstr>K_čebulaS1</vt:lpstr>
      <vt:lpstr>K_čebulaS2</vt:lpstr>
      <vt:lpstr>K_čebulaČ1</vt:lpstr>
      <vt:lpstr>K_čebulaČ2</vt:lpstr>
      <vt:lpstr>K_česen1</vt:lpstr>
      <vt:lpstr>K_krompirZ</vt:lpstr>
      <vt:lpstr>K_korenček</vt:lpstr>
      <vt:lpstr>K_fižolSn</vt:lpstr>
      <vt:lpstr>K_fižolSv</vt:lpstr>
      <vt:lpstr>K_kumareS</vt:lpstr>
      <vt:lpstr>K_paprikaZ</vt:lpstr>
      <vt:lpstr>K_paprikaZ1</vt:lpstr>
      <vt:lpstr>K_paprikaZ2</vt:lpstr>
      <vt:lpstr>K_paprikaZ3</vt:lpstr>
      <vt:lpstr>K_paprikaN1</vt:lpstr>
      <vt:lpstr>K_paprikaN2</vt:lpstr>
      <vt:lpstr>K_paradižnik</vt:lpstr>
      <vt:lpstr>K_cvetača!Področje_tiskanja</vt:lpstr>
      <vt:lpstr>K_čebulaČ1!Področje_tiskanja</vt:lpstr>
      <vt:lpstr>K_čebulaČ2!Področje_tiskanja</vt:lpstr>
      <vt:lpstr>K_čebulaS1!Področje_tiskanja</vt:lpstr>
      <vt:lpstr>K_čebulaS2!Področje_tiskanja</vt:lpstr>
      <vt:lpstr>K_česen1!Področje_tiskanja</vt:lpstr>
      <vt:lpstr>K_endivijaJf!Področje_tiskanja</vt:lpstr>
      <vt:lpstr>K_endivijaPf!Področje_tiskanja</vt:lpstr>
      <vt:lpstr>K_fižolSn!Področje_tiskanja</vt:lpstr>
      <vt:lpstr>K_fižolSv!Področje_tiskanja</vt:lpstr>
      <vt:lpstr>K_korenček!Področje_tiskanja</vt:lpstr>
      <vt:lpstr>K_krompirZ!Področje_tiskanja</vt:lpstr>
      <vt:lpstr>K_kumareS!Področje_tiskanja</vt:lpstr>
      <vt:lpstr>K_paprikaN1!Področje_tiskanja</vt:lpstr>
      <vt:lpstr>K_paprikaN2!Področje_tiskanja</vt:lpstr>
      <vt:lpstr>K_paprikaZ!Področje_tiskanja</vt:lpstr>
      <vt:lpstr>K_paprikaZ1!Področje_tiskanja</vt:lpstr>
      <vt:lpstr>K_paprikaZ2!Področje_tiskanja</vt:lpstr>
      <vt:lpstr>K_paprikaZ3!Področje_tiskanja</vt:lpstr>
      <vt:lpstr>K_paradižnik!Področje_tiskanja</vt:lpstr>
      <vt:lpstr>K_radičJ12!Področje_tiskanja</vt:lpstr>
      <vt:lpstr>K_radičP12!Področje_tiskanja</vt:lpstr>
      <vt:lpstr>K_solataJf!Področje_tiskanja</vt:lpstr>
      <vt:lpstr>K_solataPf!Področje_tiskanja</vt:lpstr>
      <vt:lpstr>K_solataSf!Področje_tiskanja</vt:lpstr>
      <vt:lpstr>K_solataSn!Področje_tiskanja</vt:lpstr>
      <vt:lpstr>K_zeljePP!Področje_tiskanja</vt:lpstr>
      <vt:lpstr>K_zeljePPR!Področje_tiskanja</vt:lpstr>
      <vt:lpstr>K_zeljePPz!Področje_tiskanja</vt:lpstr>
      <vt:lpstr>zbirnik!Področje_tiskanja</vt:lpstr>
      <vt:lpstr>zbirnik!Tiskanje_naslovov</vt:lpstr>
    </vt:vector>
  </TitlesOfParts>
  <Company>KIS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</dc:creator>
  <cp:lastModifiedBy>Barbara Zagorc</cp:lastModifiedBy>
  <cp:lastPrinted>2018-12-13T12:10:04Z</cp:lastPrinted>
  <dcterms:created xsi:type="dcterms:W3CDTF">2011-12-12T08:37:00Z</dcterms:created>
  <dcterms:modified xsi:type="dcterms:W3CDTF">2018-12-17T12:26:50Z</dcterms:modified>
</cp:coreProperties>
</file>