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25" windowWidth="28830" windowHeight="12315" tabRatio="955"/>
  </bookViews>
  <sheets>
    <sheet name="zbirnik" sheetId="15" r:id="rId1"/>
    <sheet name="EUR_kg" sheetId="89" r:id="rId2"/>
    <sheet name="K_solataSn" sheetId="36" r:id="rId3"/>
    <sheet name="K_solataSf" sheetId="35" r:id="rId4"/>
    <sheet name="K_solataPf" sheetId="20" r:id="rId5"/>
    <sheet name="K_solataJf" sheetId="21" r:id="rId6"/>
    <sheet name="K_endivijaPf" sheetId="39" r:id="rId7"/>
    <sheet name="K_endivijaJf" sheetId="40" r:id="rId8"/>
    <sheet name="K_radičP12" sheetId="51" r:id="rId9"/>
    <sheet name="K_radičJ12" sheetId="87" r:id="rId10"/>
    <sheet name="K_zeljePPR" sheetId="6" r:id="rId11"/>
    <sheet name="K_zeljePP" sheetId="43" r:id="rId12"/>
    <sheet name="K_zeljePPz" sheetId="44" r:id="rId13"/>
    <sheet name="K_cvetača" sheetId="67" r:id="rId14"/>
    <sheet name="K_čebulaS1" sheetId="8" r:id="rId15"/>
    <sheet name="K_čebulaS2" sheetId="10" r:id="rId16"/>
    <sheet name="K_čebulaČ1" sheetId="18" r:id="rId17"/>
    <sheet name="K_čebulaČ2" sheetId="19" r:id="rId18"/>
    <sheet name="K_česen1" sheetId="111" r:id="rId19"/>
    <sheet name="K_krompirZ" sheetId="9" r:id="rId20"/>
    <sheet name="K_korenček" sheetId="53" r:id="rId21"/>
    <sheet name="K_fižolSn" sheetId="54" r:id="rId22"/>
    <sheet name="K_fižolSv" sheetId="55" r:id="rId23"/>
    <sheet name="K_kumareS" sheetId="2" r:id="rId24"/>
    <sheet name="K_paprikaZ" sheetId="56" r:id="rId25"/>
    <sheet name="K_paprikaZ1" sheetId="95" r:id="rId26"/>
    <sheet name="K_paprikaZ2" sheetId="96" r:id="rId27"/>
    <sheet name="K_paprikaZ3" sheetId="93" r:id="rId28"/>
    <sheet name="K_paprikaN1" sheetId="57" r:id="rId29"/>
    <sheet name="K_paprikaN2" sheetId="88" r:id="rId30"/>
    <sheet name="K_paradižnik" sheetId="58" r:id="rId31"/>
  </sheets>
  <definedNames>
    <definedName name="\x" localSheetId="13">#REF!</definedName>
    <definedName name="\x" localSheetId="18">#REF!</definedName>
    <definedName name="\x" localSheetId="7">#REF!</definedName>
    <definedName name="\x" localSheetId="6">#REF!</definedName>
    <definedName name="\x" localSheetId="21">#REF!</definedName>
    <definedName name="\x" localSheetId="22">#REF!</definedName>
    <definedName name="\x" localSheetId="20">#REF!</definedName>
    <definedName name="\x" localSheetId="28">#REF!</definedName>
    <definedName name="\x" localSheetId="29">#REF!</definedName>
    <definedName name="\x" localSheetId="24">#REF!</definedName>
    <definedName name="\x" localSheetId="25">#REF!</definedName>
    <definedName name="\x" localSheetId="26">#REF!</definedName>
    <definedName name="\x" localSheetId="27">#REF!</definedName>
    <definedName name="\x" localSheetId="30">#REF!</definedName>
    <definedName name="\x" localSheetId="9">#REF!</definedName>
    <definedName name="\x" localSheetId="8">#REF!</definedName>
    <definedName name="\x" localSheetId="3">#REF!</definedName>
    <definedName name="\x" localSheetId="2">#REF!</definedName>
    <definedName name="\x" localSheetId="11">#REF!</definedName>
    <definedName name="\x" localSheetId="12">#REF!</definedName>
    <definedName name="\x">#REF!</definedName>
    <definedName name="_xlnm._FilterDatabase" localSheetId="13" hidden="1">K_cvetača!$A$1:$H$113</definedName>
    <definedName name="_xlnm._FilterDatabase" localSheetId="16" hidden="1">K_čebulaČ1!$A$1:$H$113</definedName>
    <definedName name="_xlnm._FilterDatabase" localSheetId="17" hidden="1">K_čebulaČ2!$A$1:$H$113</definedName>
    <definedName name="_xlnm._FilterDatabase" localSheetId="14" hidden="1">K_čebulaS1!$A$1:$H$113</definedName>
    <definedName name="_xlnm._FilterDatabase" localSheetId="15" hidden="1">K_čebulaS2!$A$1:$H$113</definedName>
    <definedName name="_xlnm._FilterDatabase" localSheetId="18" hidden="1">K_česen1!$A$1:$H$113</definedName>
    <definedName name="_xlnm._FilterDatabase" localSheetId="7" hidden="1">K_endivijaJf!$A$1:$H$113</definedName>
    <definedName name="_xlnm._FilterDatabase" localSheetId="6" hidden="1">K_endivijaPf!$A$1:$H$113</definedName>
    <definedName name="_xlnm._FilterDatabase" localSheetId="21" hidden="1">K_fižolSn!$A$1:$H$113</definedName>
    <definedName name="_xlnm._FilterDatabase" localSheetId="22" hidden="1">K_fižolSv!$A$1:$H$113</definedName>
    <definedName name="_xlnm._FilterDatabase" localSheetId="20" hidden="1">K_korenček!$A$1:$H$113</definedName>
    <definedName name="_xlnm._FilterDatabase" localSheetId="19" hidden="1">K_krompirZ!$A$1:$H$113</definedName>
    <definedName name="_xlnm._FilterDatabase" localSheetId="23" hidden="1">K_kumareS!$A$1:$H$113</definedName>
    <definedName name="_xlnm._FilterDatabase" localSheetId="28" hidden="1">K_paprikaN1!$A$1:$H$113</definedName>
    <definedName name="_xlnm._FilterDatabase" localSheetId="29" hidden="1">K_paprikaN2!$A$1:$H$113</definedName>
    <definedName name="_xlnm._FilterDatabase" localSheetId="24" hidden="1">K_paprikaZ!$A$1:$H$113</definedName>
    <definedName name="_xlnm._FilterDatabase" localSheetId="25" hidden="1">K_paprikaZ1!$A$1:$H$113</definedName>
    <definedName name="_xlnm._FilterDatabase" localSheetId="26" hidden="1">K_paprikaZ2!$A$1:$H$113</definedName>
    <definedName name="_xlnm._FilterDatabase" localSheetId="27" hidden="1">K_paprikaZ3!$A$1:$H$113</definedName>
    <definedName name="_xlnm._FilterDatabase" localSheetId="30" hidden="1">K_paradižnik!$A$1:$H$113</definedName>
    <definedName name="_xlnm._FilterDatabase" localSheetId="9" hidden="1">K_radičJ12!$A$1:$H$113</definedName>
    <definedName name="_xlnm._FilterDatabase" localSheetId="8" hidden="1">K_radičP12!$A$1:$H$113</definedName>
    <definedName name="_xlnm._FilterDatabase" localSheetId="5" hidden="1">K_solataJf!$A$1:$H$113</definedName>
    <definedName name="_xlnm._FilterDatabase" localSheetId="4" hidden="1">K_solataPf!$A$1:$H$113</definedName>
    <definedName name="_xlnm._FilterDatabase" localSheetId="3" hidden="1">K_solataSf!$A$1:$H$113</definedName>
    <definedName name="_xlnm._FilterDatabase" localSheetId="2" hidden="1">K_solataSn!$A$1:$H$113</definedName>
    <definedName name="_xlnm._FilterDatabase" localSheetId="11" hidden="1">K_zeljePP!$A$1:$H$113</definedName>
    <definedName name="_xlnm._FilterDatabase" localSheetId="10" hidden="1">K_zeljePPR!$A$1:$H$113</definedName>
    <definedName name="_xlnm._FilterDatabase" localSheetId="12" hidden="1">K_zeljePPz!$A$1:$H$113</definedName>
    <definedName name="aaa" localSheetId="13">#REF!</definedName>
    <definedName name="aaa" localSheetId="18">#REF!</definedName>
    <definedName name="aaa" localSheetId="7">#REF!</definedName>
    <definedName name="aaa" localSheetId="6">#REF!</definedName>
    <definedName name="aaa" localSheetId="21">#REF!</definedName>
    <definedName name="aaa" localSheetId="22">#REF!</definedName>
    <definedName name="aaa" localSheetId="20">#REF!</definedName>
    <definedName name="aaa" localSheetId="28">#REF!</definedName>
    <definedName name="aaa" localSheetId="29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30">#REF!</definedName>
    <definedName name="aaa" localSheetId="9">#REF!</definedName>
    <definedName name="aaa" localSheetId="8">#REF!</definedName>
    <definedName name="aaa" localSheetId="3">#REF!</definedName>
    <definedName name="aaa" localSheetId="2">#REF!</definedName>
    <definedName name="aaa" localSheetId="11">#REF!</definedName>
    <definedName name="aaa" localSheetId="12">#REF!</definedName>
    <definedName name="aaa">#REF!</definedName>
    <definedName name="BLOK" localSheetId="13">#REF!</definedName>
    <definedName name="BLOK" localSheetId="18">#REF!</definedName>
    <definedName name="BLOK" localSheetId="7">#REF!</definedName>
    <definedName name="BLOK" localSheetId="6">#REF!</definedName>
    <definedName name="BLOK" localSheetId="21">#REF!</definedName>
    <definedName name="BLOK" localSheetId="22">#REF!</definedName>
    <definedName name="BLOK" localSheetId="20">#REF!</definedName>
    <definedName name="BLOK" localSheetId="28">#REF!</definedName>
    <definedName name="BLOK" localSheetId="29">#REF!</definedName>
    <definedName name="BLOK" localSheetId="24">#REF!</definedName>
    <definedName name="BLOK" localSheetId="25">#REF!</definedName>
    <definedName name="BLOK" localSheetId="26">#REF!</definedName>
    <definedName name="BLOK" localSheetId="27">#REF!</definedName>
    <definedName name="BLOK" localSheetId="30">#REF!</definedName>
    <definedName name="BLOK" localSheetId="9">#REF!</definedName>
    <definedName name="BLOK" localSheetId="8">#REF!</definedName>
    <definedName name="BLOK" localSheetId="3">#REF!</definedName>
    <definedName name="BLOK" localSheetId="2">#REF!</definedName>
    <definedName name="BLOK" localSheetId="11">#REF!</definedName>
    <definedName name="BLOK" localSheetId="12">#REF!</definedName>
    <definedName name="BLOK">#REF!</definedName>
    <definedName name="BLOK1" localSheetId="13">#REF!</definedName>
    <definedName name="BLOK1" localSheetId="18">#REF!</definedName>
    <definedName name="BLOK1" localSheetId="7">#REF!</definedName>
    <definedName name="BLOK1" localSheetId="6">#REF!</definedName>
    <definedName name="BLOK1" localSheetId="21">#REF!</definedName>
    <definedName name="BLOK1" localSheetId="22">#REF!</definedName>
    <definedName name="BLOK1" localSheetId="20">#REF!</definedName>
    <definedName name="BLOK1" localSheetId="28">#REF!</definedName>
    <definedName name="BLOK1" localSheetId="29">#REF!</definedName>
    <definedName name="BLOK1" localSheetId="24">#REF!</definedName>
    <definedName name="BLOK1" localSheetId="25">#REF!</definedName>
    <definedName name="BLOK1" localSheetId="26">#REF!</definedName>
    <definedName name="BLOK1" localSheetId="27">#REF!</definedName>
    <definedName name="BLOK1" localSheetId="30">#REF!</definedName>
    <definedName name="BLOK1" localSheetId="9">#REF!</definedName>
    <definedName name="BLOK1" localSheetId="8">#REF!</definedName>
    <definedName name="BLOK1" localSheetId="3">#REF!</definedName>
    <definedName name="BLOK1" localSheetId="2">#REF!</definedName>
    <definedName name="BLOK1" localSheetId="11">#REF!</definedName>
    <definedName name="BLOK1" localSheetId="12">#REF!</definedName>
    <definedName name="BLOK1">#REF!</definedName>
    <definedName name="BLOK2" localSheetId="13">#REF!</definedName>
    <definedName name="BLOK2" localSheetId="18">#REF!</definedName>
    <definedName name="BLOK2" localSheetId="7">#REF!</definedName>
    <definedName name="BLOK2" localSheetId="6">#REF!</definedName>
    <definedName name="BLOK2" localSheetId="21">#REF!</definedName>
    <definedName name="BLOK2" localSheetId="22">#REF!</definedName>
    <definedName name="BLOK2" localSheetId="20">#REF!</definedName>
    <definedName name="BLOK2" localSheetId="28">#REF!</definedName>
    <definedName name="BLOK2" localSheetId="29">#REF!</definedName>
    <definedName name="BLOK2" localSheetId="24">#REF!</definedName>
    <definedName name="BLOK2" localSheetId="25">#REF!</definedName>
    <definedName name="BLOK2" localSheetId="26">#REF!</definedName>
    <definedName name="BLOK2" localSheetId="27">#REF!</definedName>
    <definedName name="BLOK2" localSheetId="30">#REF!</definedName>
    <definedName name="BLOK2" localSheetId="9">#REF!</definedName>
    <definedName name="BLOK2" localSheetId="8">#REF!</definedName>
    <definedName name="BLOK2" localSheetId="3">#REF!</definedName>
    <definedName name="BLOK2" localSheetId="2">#REF!</definedName>
    <definedName name="BLOK2" localSheetId="11">#REF!</definedName>
    <definedName name="BLOK2" localSheetId="12">#REF!</definedName>
    <definedName name="BLOK2">#REF!</definedName>
    <definedName name="DMAT" localSheetId="13">#REF!</definedName>
    <definedName name="DMAT" localSheetId="18">#REF!</definedName>
    <definedName name="DMAT" localSheetId="7">#REF!</definedName>
    <definedName name="DMAT" localSheetId="6">#REF!</definedName>
    <definedName name="DMAT" localSheetId="21">#REF!</definedName>
    <definedName name="DMAT" localSheetId="22">#REF!</definedName>
    <definedName name="DMAT" localSheetId="20">#REF!</definedName>
    <definedName name="DMAT" localSheetId="28">#REF!</definedName>
    <definedName name="DMAT" localSheetId="29">#REF!</definedName>
    <definedName name="DMAT" localSheetId="24">#REF!</definedName>
    <definedName name="DMAT" localSheetId="25">#REF!</definedName>
    <definedName name="DMAT" localSheetId="26">#REF!</definedName>
    <definedName name="DMAT" localSheetId="27">#REF!</definedName>
    <definedName name="DMAT" localSheetId="30">#REF!</definedName>
    <definedName name="DMAT" localSheetId="9">#REF!</definedName>
    <definedName name="DMAT" localSheetId="8">#REF!</definedName>
    <definedName name="DMAT" localSheetId="3">#REF!</definedName>
    <definedName name="DMAT" localSheetId="2">#REF!</definedName>
    <definedName name="DMAT" localSheetId="11">#REF!</definedName>
    <definedName name="DMAT" localSheetId="12">#REF!</definedName>
    <definedName name="DMAT">#REF!</definedName>
    <definedName name="MAT" localSheetId="13">#REF!</definedName>
    <definedName name="MAT" localSheetId="18">#REF!</definedName>
    <definedName name="MAT" localSheetId="7">#REF!</definedName>
    <definedName name="MAT" localSheetId="6">#REF!</definedName>
    <definedName name="MAT" localSheetId="21">#REF!</definedName>
    <definedName name="MAT" localSheetId="22">#REF!</definedName>
    <definedName name="MAT" localSheetId="20">#REF!</definedName>
    <definedName name="MAT" localSheetId="28">#REF!</definedName>
    <definedName name="MAT" localSheetId="29">#REF!</definedName>
    <definedName name="MAT" localSheetId="24">#REF!</definedName>
    <definedName name="MAT" localSheetId="25">#REF!</definedName>
    <definedName name="MAT" localSheetId="26">#REF!</definedName>
    <definedName name="MAT" localSheetId="27">#REF!</definedName>
    <definedName name="MAT" localSheetId="30">#REF!</definedName>
    <definedName name="MAT" localSheetId="9">#REF!</definedName>
    <definedName name="MAT" localSheetId="8">#REF!</definedName>
    <definedName name="MAT" localSheetId="3">#REF!</definedName>
    <definedName name="MAT" localSheetId="2">#REF!</definedName>
    <definedName name="MAT" localSheetId="11">#REF!</definedName>
    <definedName name="MAT" localSheetId="12">#REF!</definedName>
    <definedName name="MAT">#REF!</definedName>
    <definedName name="OS" localSheetId="13">#REF!</definedName>
    <definedName name="OS" localSheetId="18">#REF!</definedName>
    <definedName name="OS" localSheetId="7">#REF!</definedName>
    <definedName name="OS" localSheetId="6">#REF!</definedName>
    <definedName name="OS" localSheetId="21">#REF!</definedName>
    <definedName name="OS" localSheetId="22">#REF!</definedName>
    <definedName name="OS" localSheetId="20">#REF!</definedName>
    <definedName name="OS" localSheetId="28">#REF!</definedName>
    <definedName name="OS" localSheetId="29">#REF!</definedName>
    <definedName name="OS" localSheetId="24">#REF!</definedName>
    <definedName name="OS" localSheetId="25">#REF!</definedName>
    <definedName name="OS" localSheetId="26">#REF!</definedName>
    <definedName name="OS" localSheetId="27">#REF!</definedName>
    <definedName name="OS" localSheetId="30">#REF!</definedName>
    <definedName name="OS" localSheetId="9">#REF!</definedName>
    <definedName name="OS" localSheetId="8">#REF!</definedName>
    <definedName name="OS" localSheetId="3">#REF!</definedName>
    <definedName name="OS" localSheetId="2">#REF!</definedName>
    <definedName name="OS" localSheetId="11">#REF!</definedName>
    <definedName name="OS" localSheetId="12">#REF!</definedName>
    <definedName name="OS">#REF!</definedName>
    <definedName name="_xlnm.Print_Area" localSheetId="13">K_cvetača!$B$3:$I$115</definedName>
    <definedName name="_xlnm.Print_Area" localSheetId="16">K_čebulaČ1!$B$3:$I$115</definedName>
    <definedName name="_xlnm.Print_Area" localSheetId="17">K_čebulaČ2!$B$3:$I$115</definedName>
    <definedName name="_xlnm.Print_Area" localSheetId="14">K_čebulaS1!$B$3:$I$115</definedName>
    <definedName name="_xlnm.Print_Area" localSheetId="15">K_čebulaS2!$B$3:$I$115</definedName>
    <definedName name="_xlnm.Print_Area" localSheetId="18">K_česen1!$B$3:$I$115</definedName>
    <definedName name="_xlnm.Print_Area" localSheetId="7">K_endivijaJf!$B$3:$I$115</definedName>
    <definedName name="_xlnm.Print_Area" localSheetId="6">K_endivijaPf!$B$3:$I$115</definedName>
    <definedName name="_xlnm.Print_Area" localSheetId="21">K_fižolSn!$B$3:$I$115</definedName>
    <definedName name="_xlnm.Print_Area" localSheetId="22">K_fižolSv!$B$3:$I$115</definedName>
    <definedName name="_xlnm.Print_Area" localSheetId="20">K_korenček!$B$3:$I$115</definedName>
    <definedName name="_xlnm.Print_Area" localSheetId="19">K_krompirZ!$B$3:$I$115</definedName>
    <definedName name="_xlnm.Print_Area" localSheetId="23">K_kumareS!$B$3:$I$115</definedName>
    <definedName name="_xlnm.Print_Area" localSheetId="28">K_paprikaN1!$B$3:$I$115</definedName>
    <definedName name="_xlnm.Print_Area" localSheetId="29">K_paprikaN2!$B$3:$I$115</definedName>
    <definedName name="_xlnm.Print_Area" localSheetId="24">K_paprikaZ!$B$3:$I$115</definedName>
    <definedName name="_xlnm.Print_Area" localSheetId="25">K_paprikaZ1!$B$3:$I$115</definedName>
    <definedName name="_xlnm.Print_Area" localSheetId="26">K_paprikaZ2!$B$3:$I$115</definedName>
    <definedName name="_xlnm.Print_Area" localSheetId="27">K_paprikaZ3!$B$3:$I$115</definedName>
    <definedName name="_xlnm.Print_Area" localSheetId="30">K_paradižnik!$B$3:$I$115</definedName>
    <definedName name="_xlnm.Print_Area" localSheetId="9">K_radičJ12!$B$3:$I$115</definedName>
    <definedName name="_xlnm.Print_Area" localSheetId="8">K_radičP12!$B$3:$I$115</definedName>
    <definedName name="_xlnm.Print_Area" localSheetId="5">K_solataJf!$B$3:$I$115</definedName>
    <definedName name="_xlnm.Print_Area" localSheetId="4">K_solataPf!$B$2:$I$115</definedName>
    <definedName name="_xlnm.Print_Area" localSheetId="3">K_solataSf!$B$3:$I$115</definedName>
    <definedName name="_xlnm.Print_Area" localSheetId="2">K_solataSn!$B$3:$I$115</definedName>
    <definedName name="_xlnm.Print_Area" localSheetId="11">K_zeljePP!$B$3:$I$115</definedName>
    <definedName name="_xlnm.Print_Area" localSheetId="10">K_zeljePPR!$B$3:$I$115</definedName>
    <definedName name="_xlnm.Print_Area" localSheetId="12">K_zeljePPz!$B$3:$I$115</definedName>
    <definedName name="_xlnm.Print_Area" localSheetId="0">zbirnik!$A$1:$AH$57</definedName>
    <definedName name="PRID" localSheetId="13">#REF!</definedName>
    <definedName name="PRID" localSheetId="18">#REF!</definedName>
    <definedName name="PRID" localSheetId="7">#REF!</definedName>
    <definedName name="PRID" localSheetId="6">#REF!</definedName>
    <definedName name="PRID" localSheetId="21">#REF!</definedName>
    <definedName name="PRID" localSheetId="22">#REF!</definedName>
    <definedName name="PRID" localSheetId="20">#REF!</definedName>
    <definedName name="PRID" localSheetId="28">#REF!</definedName>
    <definedName name="PRID" localSheetId="29">#REF!</definedName>
    <definedName name="PRID" localSheetId="24">#REF!</definedName>
    <definedName name="PRID" localSheetId="25">#REF!</definedName>
    <definedName name="PRID" localSheetId="26">#REF!</definedName>
    <definedName name="PRID" localSheetId="27">#REF!</definedName>
    <definedName name="PRID" localSheetId="30">#REF!</definedName>
    <definedName name="PRID" localSheetId="9">#REF!</definedName>
    <definedName name="PRID" localSheetId="8">#REF!</definedName>
    <definedName name="PRID" localSheetId="3">#REF!</definedName>
    <definedName name="PRID" localSheetId="2">#REF!</definedName>
    <definedName name="PRID" localSheetId="11">#REF!</definedName>
    <definedName name="PRID" localSheetId="12">#REF!</definedName>
    <definedName name="PRID">#REF!</definedName>
    <definedName name="PRINT_AREA_MI" localSheetId="13">#REF!</definedName>
    <definedName name="PRINT_AREA_MI" localSheetId="18">#REF!</definedName>
    <definedName name="PRINT_AREA_MI" localSheetId="7">#REF!</definedName>
    <definedName name="PRINT_AREA_MI" localSheetId="6">#REF!</definedName>
    <definedName name="PRINT_AREA_MI" localSheetId="21">#REF!</definedName>
    <definedName name="PRINT_AREA_MI" localSheetId="22">#REF!</definedName>
    <definedName name="PRINT_AREA_MI" localSheetId="20">#REF!</definedName>
    <definedName name="PRINT_AREA_MI" localSheetId="28">#REF!</definedName>
    <definedName name="PRINT_AREA_MI" localSheetId="29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30">#REF!</definedName>
    <definedName name="PRINT_AREA_MI" localSheetId="9">#REF!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>#REF!</definedName>
    <definedName name="REG" localSheetId="13">#REF!</definedName>
    <definedName name="REG" localSheetId="18">#REF!</definedName>
    <definedName name="REG" localSheetId="7">#REF!</definedName>
    <definedName name="REG" localSheetId="6">#REF!</definedName>
    <definedName name="REG" localSheetId="21">#REF!</definedName>
    <definedName name="REG" localSheetId="22">#REF!</definedName>
    <definedName name="REG" localSheetId="20">#REF!</definedName>
    <definedName name="REG" localSheetId="28">#REF!</definedName>
    <definedName name="REG" localSheetId="29">#REF!</definedName>
    <definedName name="REG" localSheetId="24">#REF!</definedName>
    <definedName name="REG" localSheetId="25">#REF!</definedName>
    <definedName name="REG" localSheetId="26">#REF!</definedName>
    <definedName name="REG" localSheetId="27">#REF!</definedName>
    <definedName name="REG" localSheetId="30">#REF!</definedName>
    <definedName name="REG" localSheetId="9">#REF!</definedName>
    <definedName name="REG" localSheetId="8">#REF!</definedName>
    <definedName name="REG" localSheetId="3">#REF!</definedName>
    <definedName name="REG" localSheetId="2">#REF!</definedName>
    <definedName name="REG" localSheetId="11">#REF!</definedName>
    <definedName name="REG" localSheetId="12">#REF!</definedName>
    <definedName name="REG">#REF!</definedName>
    <definedName name="STOR" localSheetId="13">#REF!</definedName>
    <definedName name="STOR" localSheetId="18">#REF!</definedName>
    <definedName name="STOR" localSheetId="7">#REF!</definedName>
    <definedName name="STOR" localSheetId="6">#REF!</definedName>
    <definedName name="STOR" localSheetId="21">#REF!</definedName>
    <definedName name="STOR" localSheetId="22">#REF!</definedName>
    <definedName name="STOR" localSheetId="20">#REF!</definedName>
    <definedName name="STOR" localSheetId="28">#REF!</definedName>
    <definedName name="STOR" localSheetId="29">#REF!</definedName>
    <definedName name="STOR" localSheetId="24">#REF!</definedName>
    <definedName name="STOR" localSheetId="25">#REF!</definedName>
    <definedName name="STOR" localSheetId="26">#REF!</definedName>
    <definedName name="STOR" localSheetId="27">#REF!</definedName>
    <definedName name="STOR" localSheetId="30">#REF!</definedName>
    <definedName name="STOR" localSheetId="9">#REF!</definedName>
    <definedName name="STOR" localSheetId="8">#REF!</definedName>
    <definedName name="STOR" localSheetId="3">#REF!</definedName>
    <definedName name="STOR" localSheetId="2">#REF!</definedName>
    <definedName name="STOR" localSheetId="11">#REF!</definedName>
    <definedName name="STOR" localSheetId="12">#REF!</definedName>
    <definedName name="STOR">#REF!</definedName>
    <definedName name="STROJ" localSheetId="13">#REF!</definedName>
    <definedName name="STROJ" localSheetId="18">#REF!</definedName>
    <definedName name="STROJ" localSheetId="7">#REF!</definedName>
    <definedName name="STROJ" localSheetId="6">#REF!</definedName>
    <definedName name="STROJ" localSheetId="21">#REF!</definedName>
    <definedName name="STROJ" localSheetId="22">#REF!</definedName>
    <definedName name="STROJ" localSheetId="20">#REF!</definedName>
    <definedName name="STROJ" localSheetId="28">#REF!</definedName>
    <definedName name="STROJ" localSheetId="29">#REF!</definedName>
    <definedName name="STROJ" localSheetId="24">#REF!</definedName>
    <definedName name="STROJ" localSheetId="25">#REF!</definedName>
    <definedName name="STROJ" localSheetId="26">#REF!</definedName>
    <definedName name="STROJ" localSheetId="27">#REF!</definedName>
    <definedName name="STROJ" localSheetId="30">#REF!</definedName>
    <definedName name="STROJ" localSheetId="9">#REF!</definedName>
    <definedName name="STROJ" localSheetId="8">#REF!</definedName>
    <definedName name="STROJ" localSheetId="3">#REF!</definedName>
    <definedName name="STROJ" localSheetId="2">#REF!</definedName>
    <definedName name="STROJ" localSheetId="11">#REF!</definedName>
    <definedName name="STROJ" localSheetId="12">#REF!</definedName>
    <definedName name="STROJ">#REF!</definedName>
    <definedName name="_xlnm.Print_Titles" localSheetId="0">zbirnik!$D:$E</definedName>
    <definedName name="VNOS" localSheetId="13">#REF!</definedName>
    <definedName name="VNOS" localSheetId="18">#REF!</definedName>
    <definedName name="VNOS" localSheetId="7">#REF!</definedName>
    <definedName name="VNOS" localSheetId="6">#REF!</definedName>
    <definedName name="VNOS" localSheetId="21">#REF!</definedName>
    <definedName name="VNOS" localSheetId="22">#REF!</definedName>
    <definedName name="VNOS" localSheetId="20">#REF!</definedName>
    <definedName name="VNOS" localSheetId="28">#REF!</definedName>
    <definedName name="VNOS" localSheetId="29">#REF!</definedName>
    <definedName name="VNOS" localSheetId="24">#REF!</definedName>
    <definedName name="VNOS" localSheetId="25">#REF!</definedName>
    <definedName name="VNOS" localSheetId="26">#REF!</definedName>
    <definedName name="VNOS" localSheetId="27">#REF!</definedName>
    <definedName name="VNOS" localSheetId="30">#REF!</definedName>
    <definedName name="VNOS" localSheetId="9">#REF!</definedName>
    <definedName name="VNOS" localSheetId="8">#REF!</definedName>
    <definedName name="VNOS" localSheetId="3">#REF!</definedName>
    <definedName name="VNOS" localSheetId="2">#REF!</definedName>
    <definedName name="VNOS" localSheetId="11">#REF!</definedName>
    <definedName name="VNOS" localSheetId="12">#REF!</definedName>
    <definedName name="VNOS">#REF!</definedName>
    <definedName name="ZAC" localSheetId="13">#REF!</definedName>
    <definedName name="ZAC" localSheetId="18">#REF!</definedName>
    <definedName name="ZAC" localSheetId="7">#REF!</definedName>
    <definedName name="ZAC" localSheetId="6">#REF!</definedName>
    <definedName name="ZAC" localSheetId="21">#REF!</definedName>
    <definedName name="ZAC" localSheetId="22">#REF!</definedName>
    <definedName name="ZAC" localSheetId="20">#REF!</definedName>
    <definedName name="ZAC" localSheetId="28">#REF!</definedName>
    <definedName name="ZAC" localSheetId="29">#REF!</definedName>
    <definedName name="ZAC" localSheetId="24">#REF!</definedName>
    <definedName name="ZAC" localSheetId="25">#REF!</definedName>
    <definedName name="ZAC" localSheetId="26">#REF!</definedName>
    <definedName name="ZAC" localSheetId="27">#REF!</definedName>
    <definedName name="ZAC" localSheetId="30">#REF!</definedName>
    <definedName name="ZAC" localSheetId="9">#REF!</definedName>
    <definedName name="ZAC" localSheetId="8">#REF!</definedName>
    <definedName name="ZAC" localSheetId="3">#REF!</definedName>
    <definedName name="ZAC" localSheetId="2">#REF!</definedName>
    <definedName name="ZAC" localSheetId="11">#REF!</definedName>
    <definedName name="ZAC" localSheetId="12">#REF!</definedName>
    <definedName name="ZAC">#REF!</definedName>
  </definedNames>
  <calcPr calcId="145621"/>
</workbook>
</file>

<file path=xl/calcChain.xml><?xml version="1.0" encoding="utf-8"?>
<calcChain xmlns="http://schemas.openxmlformats.org/spreadsheetml/2006/main">
  <c r="C44" i="15" l="1"/>
  <c r="E1" i="89"/>
  <c r="C31" i="15" l="1"/>
  <c r="B31" i="15" l="1"/>
  <c r="A31" i="15" l="1"/>
  <c r="A11" i="15" l="1"/>
  <c r="C11" i="15"/>
  <c r="C12" i="15"/>
  <c r="C30" i="89" l="1"/>
  <c r="C3" i="89" l="1"/>
  <c r="C2" i="89"/>
  <c r="X1" i="15"/>
  <c r="AA1" i="15"/>
  <c r="Z1" i="15"/>
  <c r="Y1" i="15"/>
  <c r="V1" i="15"/>
  <c r="U1" i="15"/>
  <c r="T1" i="15"/>
  <c r="S1" i="15"/>
  <c r="R1" i="15"/>
  <c r="P1" i="15"/>
  <c r="O1" i="15"/>
  <c r="N1" i="15"/>
  <c r="M1" i="15"/>
  <c r="L1" i="15"/>
  <c r="K1" i="15"/>
  <c r="J1" i="15"/>
  <c r="AH1" i="15"/>
  <c r="W1" i="15"/>
  <c r="Q1" i="15"/>
  <c r="F1" i="15"/>
  <c r="G1" i="15"/>
  <c r="H1" i="15"/>
  <c r="I1" i="15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D10" i="15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C19" i="15"/>
  <c r="C18" i="15"/>
  <c r="C17" i="15"/>
  <c r="C16" i="15"/>
  <c r="C15" i="15"/>
  <c r="C14" i="15"/>
  <c r="C13" i="15"/>
  <c r="A43" i="15"/>
  <c r="A44" i="15"/>
  <c r="A13" i="15"/>
  <c r="L75" i="43" l="1"/>
  <c r="L75" i="44" l="1"/>
  <c r="L85" i="43" l="1"/>
  <c r="L85" i="44" l="1"/>
  <c r="L54" i="43" l="1"/>
  <c r="L34" i="43" l="1"/>
  <c r="L51" i="44" l="1"/>
  <c r="L31" i="43"/>
  <c r="L34" i="44"/>
  <c r="L31" i="44" l="1"/>
  <c r="L75" i="6" l="1"/>
  <c r="L85" i="6" l="1"/>
  <c r="L56" i="6" l="1"/>
  <c r="L34" i="6"/>
  <c r="L31" i="6" l="1"/>
  <c r="P21" i="15" l="1"/>
  <c r="N21" i="15" l="1"/>
  <c r="O21" i="15"/>
  <c r="P33" i="15" l="1"/>
  <c r="N33" i="15"/>
  <c r="O33" i="15"/>
  <c r="L82" i="43"/>
  <c r="L82" i="6" l="1"/>
  <c r="L82" i="44"/>
  <c r="L92" i="43" l="1"/>
  <c r="L94" i="43" s="1"/>
  <c r="L112" i="43" s="1"/>
  <c r="L92" i="6"/>
  <c r="L94" i="6" s="1"/>
  <c r="L112" i="6" s="1"/>
  <c r="N39" i="15"/>
  <c r="N41" i="15" s="1"/>
  <c r="N43" i="15" s="1"/>
  <c r="L92" i="44"/>
  <c r="L94" i="44" s="1"/>
  <c r="L112" i="44" s="1"/>
  <c r="N44" i="15" l="1"/>
  <c r="O39" i="15"/>
  <c r="O41" i="15" s="1"/>
  <c r="O43" i="15" s="1"/>
  <c r="E22" i="89"/>
  <c r="P39" i="15"/>
  <c r="P41" i="15" s="1"/>
  <c r="P43" i="15" s="1"/>
  <c r="O44" i="15" l="1"/>
  <c r="P44" i="15"/>
  <c r="E24" i="89" s="1"/>
  <c r="L75" i="21"/>
  <c r="E23" i="89"/>
  <c r="L75" i="20"/>
  <c r="L113" i="6" l="1"/>
  <c r="L113" i="43" l="1"/>
  <c r="L113" i="44"/>
  <c r="L82" i="21" l="1"/>
  <c r="L82" i="20" l="1"/>
  <c r="L31" i="21" l="1"/>
  <c r="L51" i="21"/>
  <c r="L31" i="20" l="1"/>
  <c r="L50" i="20"/>
  <c r="L33" i="21"/>
  <c r="L33" i="20" l="1"/>
  <c r="I33" i="15" l="1"/>
  <c r="L85" i="21"/>
  <c r="H33" i="15" l="1"/>
  <c r="I21" i="15"/>
  <c r="L85" i="20"/>
  <c r="H21" i="15" l="1"/>
  <c r="I39" i="15" l="1"/>
  <c r="I41" i="15" s="1"/>
  <c r="I43" i="15" s="1"/>
  <c r="L92" i="20"/>
  <c r="L94" i="20" s="1"/>
  <c r="L112" i="20" s="1"/>
  <c r="I44" i="15" l="1"/>
  <c r="E10" i="89"/>
  <c r="L92" i="21"/>
  <c r="L94" i="21" s="1"/>
  <c r="L112" i="21" s="1"/>
  <c r="H39" i="15"/>
  <c r="H41" i="15" s="1"/>
  <c r="H43" i="15" s="1"/>
  <c r="H44" i="15" l="1"/>
  <c r="E9" i="89"/>
  <c r="L113" i="21" l="1"/>
  <c r="L113" i="20"/>
  <c r="L75" i="35" l="1"/>
  <c r="L82" i="35" l="1"/>
  <c r="L49" i="35" l="1"/>
  <c r="L31" i="35"/>
  <c r="L33" i="35" l="1"/>
  <c r="L85" i="35" l="1"/>
  <c r="G21" i="15" l="1"/>
  <c r="G33" i="15"/>
  <c r="L92" i="35" l="1"/>
  <c r="L94" i="35" s="1"/>
  <c r="L112" i="35" s="1"/>
  <c r="G39" i="15" l="1"/>
  <c r="G41" i="15" s="1"/>
  <c r="G43" i="15" s="1"/>
  <c r="G44" i="15" l="1"/>
  <c r="E8" i="89"/>
  <c r="L113" i="35" l="1"/>
  <c r="E3" i="89" l="1"/>
  <c r="E6" i="15"/>
  <c r="L75" i="36" l="1"/>
  <c r="L82" i="36" l="1"/>
  <c r="L31" i="36" l="1"/>
  <c r="L33" i="36" l="1"/>
  <c r="L49" i="36"/>
  <c r="F33" i="15" l="1"/>
  <c r="F21" i="15" l="1"/>
  <c r="L85" i="36" l="1"/>
  <c r="F39" i="15"/>
  <c r="F41" i="15" s="1"/>
  <c r="F43" i="15" s="1"/>
  <c r="F44" i="15" l="1"/>
  <c r="L92" i="36"/>
  <c r="L94" i="36" s="1"/>
  <c r="L112" i="36" s="1"/>
  <c r="E7" i="89"/>
  <c r="L113" i="36" l="1"/>
  <c r="L82" i="58" l="1"/>
  <c r="L31" i="58" l="1"/>
  <c r="AH33" i="15" l="1"/>
  <c r="L34" i="58" l="1"/>
  <c r="L75" i="58" l="1"/>
  <c r="L58" i="58"/>
  <c r="L85" i="58" l="1"/>
  <c r="AH21" i="15" l="1"/>
  <c r="L92" i="58" l="1"/>
  <c r="L94" i="58" s="1"/>
  <c r="L112" i="58" s="1"/>
  <c r="AH39" i="15"/>
  <c r="AH41" i="15" s="1"/>
  <c r="AH43" i="15" s="1"/>
  <c r="AH44" i="15" l="1"/>
  <c r="E40" i="89" s="1"/>
  <c r="L113" i="58"/>
  <c r="L75" i="88" l="1"/>
  <c r="L75" i="93"/>
  <c r="L75" i="96"/>
  <c r="M75" i="88" l="1"/>
  <c r="L75" i="95"/>
  <c r="L82" i="95" l="1"/>
  <c r="L82" i="88" l="1"/>
  <c r="L85" i="95" l="1"/>
  <c r="L85" i="88"/>
  <c r="L85" i="93"/>
  <c r="L82" i="93"/>
  <c r="L82" i="96" l="1"/>
  <c r="M82" i="88"/>
  <c r="L85" i="96" l="1"/>
  <c r="L52" i="95" l="1"/>
  <c r="L34" i="95" l="1"/>
  <c r="L31" i="95"/>
  <c r="L57" i="88" l="1"/>
  <c r="L34" i="88"/>
  <c r="L52" i="96" l="1"/>
  <c r="L52" i="93"/>
  <c r="M57" i="88"/>
  <c r="AC33" i="15"/>
  <c r="L34" i="93" l="1"/>
  <c r="L31" i="88"/>
  <c r="L34" i="96"/>
  <c r="L31" i="96"/>
  <c r="L31" i="93"/>
  <c r="M34" i="88" l="1"/>
  <c r="AG33" i="15"/>
  <c r="AC21" i="15"/>
  <c r="AD33" i="15" l="1"/>
  <c r="AE33" i="15"/>
  <c r="AD21" i="15" l="1"/>
  <c r="M85" i="88"/>
  <c r="AG21" i="15"/>
  <c r="AE21" i="15" l="1"/>
  <c r="L92" i="95"/>
  <c r="L94" i="95" s="1"/>
  <c r="L112" i="95" s="1"/>
  <c r="AC39" i="15" l="1"/>
  <c r="AC41" i="15" s="1"/>
  <c r="AC43" i="15" s="1"/>
  <c r="AC44" i="15" l="1"/>
  <c r="E35" i="89"/>
  <c r="AG39" i="15"/>
  <c r="AG41" i="15" s="1"/>
  <c r="AG43" i="15" s="1"/>
  <c r="AG44" i="15" l="1"/>
  <c r="L92" i="88"/>
  <c r="L94" i="88" s="1"/>
  <c r="L112" i="88" s="1"/>
  <c r="E39" i="89"/>
  <c r="L92" i="93"/>
  <c r="L94" i="93" s="1"/>
  <c r="L112" i="93" s="1"/>
  <c r="AE39" i="15" l="1"/>
  <c r="AE41" i="15" s="1"/>
  <c r="AE43" i="15" s="1"/>
  <c r="L92" i="96"/>
  <c r="L94" i="96" s="1"/>
  <c r="L112" i="96" s="1"/>
  <c r="AE44" i="15" l="1"/>
  <c r="E37" i="89"/>
  <c r="L113" i="95"/>
  <c r="AD39" i="15"/>
  <c r="AD41" i="15" s="1"/>
  <c r="AD43" i="15" s="1"/>
  <c r="AD44" i="15" l="1"/>
  <c r="E36" i="89"/>
  <c r="L113" i="88" l="1"/>
  <c r="L113" i="93" l="1"/>
  <c r="L113" i="96" l="1"/>
  <c r="L75" i="56" l="1"/>
  <c r="L75" i="57"/>
  <c r="L85" i="57" l="1"/>
  <c r="L82" i="56"/>
  <c r="L82" i="57" l="1"/>
  <c r="L85" i="56" l="1"/>
  <c r="L57" i="57" l="1"/>
  <c r="L52" i="56"/>
  <c r="L34" i="56"/>
  <c r="L34" i="57" l="1"/>
  <c r="L31" i="57" l="1"/>
  <c r="L31" i="56"/>
  <c r="AB33" i="15" l="1"/>
  <c r="AF33" i="15" l="1"/>
  <c r="AF21" i="15"/>
  <c r="AB21" i="15" l="1"/>
  <c r="AB39" i="15" l="1"/>
  <c r="AB41" i="15" s="1"/>
  <c r="AB43" i="15" s="1"/>
  <c r="AB44" i="15" l="1"/>
  <c r="L92" i="56"/>
  <c r="L94" i="56" s="1"/>
  <c r="L112" i="56" s="1"/>
  <c r="E34" i="89"/>
  <c r="L92" i="57" l="1"/>
  <c r="L94" i="57" s="1"/>
  <c r="L112" i="57" s="1"/>
  <c r="AF39" i="15"/>
  <c r="AF41" i="15" s="1"/>
  <c r="AF43" i="15" s="1"/>
  <c r="AF44" i="15" l="1"/>
  <c r="E38" i="89"/>
  <c r="L113" i="56" l="1"/>
  <c r="L113" i="57" l="1"/>
  <c r="L75" i="2" l="1"/>
  <c r="L82" i="2" l="1"/>
  <c r="L85" i="2" l="1"/>
  <c r="L53" i="2" l="1"/>
  <c r="L34" i="2"/>
  <c r="L31" i="2" l="1"/>
  <c r="AA33" i="15" l="1"/>
  <c r="AA21" i="15" l="1"/>
  <c r="AA39" i="15" l="1"/>
  <c r="AA41" i="15" s="1"/>
  <c r="AA43" i="15" s="1"/>
  <c r="AA44" i="15" l="1"/>
  <c r="E33" i="89"/>
  <c r="L92" i="2"/>
  <c r="L94" i="2" s="1"/>
  <c r="L112" i="2" s="1"/>
  <c r="L113" i="2" l="1"/>
  <c r="L82" i="9" l="1"/>
  <c r="L31" i="9" l="1"/>
  <c r="W33" i="15" l="1"/>
  <c r="L75" i="9" l="1"/>
  <c r="L46" i="9" l="1"/>
  <c r="L85" i="9" l="1"/>
  <c r="L34" i="9"/>
  <c r="W21" i="15" l="1"/>
  <c r="L92" i="9" l="1"/>
  <c r="L94" i="9" s="1"/>
  <c r="L112" i="9" s="1"/>
  <c r="W39" i="15" l="1"/>
  <c r="W41" i="15" s="1"/>
  <c r="W43" i="15" s="1"/>
  <c r="W44" i="15" l="1"/>
  <c r="E16" i="89"/>
  <c r="L113" i="9" l="1"/>
  <c r="L82" i="53" l="1"/>
  <c r="L75" i="53" l="1"/>
  <c r="X33" i="15" l="1"/>
  <c r="L53" i="53" l="1"/>
  <c r="L34" i="53"/>
  <c r="L31" i="53" l="1"/>
  <c r="L85" i="53" l="1"/>
  <c r="X21" i="15" l="1"/>
  <c r="X39" i="15" l="1"/>
  <c r="X41" i="15" s="1"/>
  <c r="X43" i="15" s="1"/>
  <c r="X44" i="15" l="1"/>
  <c r="E17" i="89"/>
  <c r="L92" i="53"/>
  <c r="L94" i="53" s="1"/>
  <c r="L112" i="53" s="1"/>
  <c r="L113" i="53" l="1"/>
  <c r="L75" i="111" l="1"/>
  <c r="L85" i="111" l="1"/>
  <c r="L82" i="111"/>
  <c r="L50" i="111" l="1"/>
  <c r="L31" i="111"/>
  <c r="L33" i="111" l="1"/>
  <c r="V21" i="15" l="1"/>
  <c r="V33" i="15"/>
  <c r="L92" i="111" l="1"/>
  <c r="L94" i="111" s="1"/>
  <c r="L112" i="111" s="1"/>
  <c r="V39" i="15" l="1"/>
  <c r="V41" i="15" s="1"/>
  <c r="V43" i="15" s="1"/>
  <c r="V44" i="15" l="1"/>
  <c r="E31" i="89" s="1"/>
  <c r="L113" i="111" l="1"/>
  <c r="L75" i="55" l="1"/>
  <c r="L75" i="54" l="1"/>
  <c r="L82" i="55" l="1"/>
  <c r="L82" i="54"/>
  <c r="L31" i="55" l="1"/>
  <c r="L52" i="55"/>
  <c r="L33" i="55" l="1"/>
  <c r="L51" i="54"/>
  <c r="L31" i="54"/>
  <c r="L33" i="54" l="1"/>
  <c r="Z33" i="15" l="1"/>
  <c r="M33" i="54"/>
  <c r="Y33" i="15"/>
  <c r="Z21" i="15"/>
  <c r="L85" i="55" l="1"/>
  <c r="Y21" i="15" l="1"/>
  <c r="L85" i="54"/>
  <c r="L92" i="55" l="1"/>
  <c r="L94" i="55" s="1"/>
  <c r="L112" i="55" s="1"/>
  <c r="L92" i="54" l="1"/>
  <c r="L94" i="54" s="1"/>
  <c r="L112" i="54" s="1"/>
  <c r="Z39" i="15"/>
  <c r="Z41" i="15" s="1"/>
  <c r="Z43" i="15" s="1"/>
  <c r="Z44" i="15" l="1"/>
  <c r="E20" i="89" s="1"/>
  <c r="Y39" i="15"/>
  <c r="Y41" i="15" s="1"/>
  <c r="Y43" i="15" s="1"/>
  <c r="Y44" i="15" l="1"/>
  <c r="E19" i="89" s="1"/>
  <c r="L113" i="55" l="1"/>
  <c r="N112" i="54"/>
  <c r="L113" i="54" l="1"/>
  <c r="L75" i="40" l="1"/>
  <c r="L75" i="51"/>
  <c r="L75" i="39" l="1"/>
  <c r="L75" i="87"/>
  <c r="L82" i="51" l="1"/>
  <c r="L82" i="87"/>
  <c r="L82" i="40"/>
  <c r="L82" i="39" l="1"/>
  <c r="L48" i="39" l="1"/>
  <c r="L31" i="51"/>
  <c r="L48" i="51"/>
  <c r="L31" i="39"/>
  <c r="L33" i="39" l="1"/>
  <c r="L49" i="87"/>
  <c r="L31" i="40"/>
  <c r="L49" i="40"/>
  <c r="L33" i="51"/>
  <c r="L31" i="87"/>
  <c r="L33" i="40" l="1"/>
  <c r="L33" i="87"/>
  <c r="L85" i="39" l="1"/>
  <c r="J33" i="15"/>
  <c r="L33" i="15" l="1"/>
  <c r="L21" i="15"/>
  <c r="L85" i="40"/>
  <c r="K33" i="15"/>
  <c r="J21" i="15"/>
  <c r="L85" i="87"/>
  <c r="L85" i="51"/>
  <c r="B33" i="15" l="1"/>
  <c r="K21" i="15"/>
  <c r="M33" i="15"/>
  <c r="B21" i="15" l="1"/>
  <c r="M21" i="15"/>
  <c r="L92" i="39" l="1"/>
  <c r="L94" i="39" s="1"/>
  <c r="L112" i="39" s="1"/>
  <c r="J39" i="15"/>
  <c r="J41" i="15" s="1"/>
  <c r="J43" i="15" s="1"/>
  <c r="J44" i="15" l="1"/>
  <c r="L92" i="87"/>
  <c r="L94" i="87" s="1"/>
  <c r="L112" i="87" s="1"/>
  <c r="E11" i="89"/>
  <c r="L92" i="40"/>
  <c r="L94" i="40" s="1"/>
  <c r="L112" i="40" s="1"/>
  <c r="M39" i="15"/>
  <c r="M41" i="15" s="1"/>
  <c r="M43" i="15" s="1"/>
  <c r="K39" i="15"/>
  <c r="K41" i="15" s="1"/>
  <c r="K43" i="15" s="1"/>
  <c r="K44" i="15" l="1"/>
  <c r="M44" i="15"/>
  <c r="L92" i="51"/>
  <c r="L94" i="51" s="1"/>
  <c r="L112" i="51" s="1"/>
  <c r="E14" i="89"/>
  <c r="E12" i="89"/>
  <c r="L39" i="15"/>
  <c r="L41" i="15" s="1"/>
  <c r="L43" i="15" s="1"/>
  <c r="L44" i="15" l="1"/>
  <c r="E13" i="89"/>
  <c r="L113" i="39" l="1"/>
  <c r="L113" i="51" l="1"/>
  <c r="L113" i="40"/>
  <c r="L113" i="87"/>
  <c r="L75" i="19" l="1"/>
  <c r="L75" i="10"/>
  <c r="L75" i="18"/>
  <c r="L82" i="19" l="1"/>
  <c r="L82" i="10" l="1"/>
  <c r="L82" i="18" l="1"/>
  <c r="L82" i="8" l="1"/>
  <c r="L54" i="18" l="1"/>
  <c r="L31" i="10"/>
  <c r="L54" i="19"/>
  <c r="L31" i="18"/>
  <c r="L54" i="10"/>
  <c r="L31" i="19"/>
  <c r="L33" i="10" l="1"/>
  <c r="L33" i="19"/>
  <c r="L33" i="18"/>
  <c r="U33" i="15" l="1"/>
  <c r="T33" i="15" l="1"/>
  <c r="S33" i="15"/>
  <c r="S21" i="15"/>
  <c r="L85" i="19"/>
  <c r="L85" i="18"/>
  <c r="L85" i="10"/>
  <c r="U21" i="15" l="1"/>
  <c r="T21" i="15"/>
  <c r="L92" i="19" l="1"/>
  <c r="L94" i="19" s="1"/>
  <c r="L112" i="19" s="1"/>
  <c r="L92" i="18"/>
  <c r="L94" i="18" s="1"/>
  <c r="L112" i="18" s="1"/>
  <c r="U39" i="15" l="1"/>
  <c r="U41" i="15" s="1"/>
  <c r="U43" i="15" s="1"/>
  <c r="T39" i="15"/>
  <c r="T41" i="15" s="1"/>
  <c r="T43" i="15" s="1"/>
  <c r="L92" i="10"/>
  <c r="L94" i="10" s="1"/>
  <c r="L112" i="10" s="1"/>
  <c r="T44" i="15" l="1"/>
  <c r="U44" i="15"/>
  <c r="E30" i="89"/>
  <c r="E29" i="89"/>
  <c r="S39" i="15"/>
  <c r="S41" i="15" s="1"/>
  <c r="S43" i="15" s="1"/>
  <c r="S44" i="15" l="1"/>
  <c r="E28" i="89"/>
  <c r="L113" i="19" l="1"/>
  <c r="L113" i="18"/>
  <c r="L113" i="10" l="1"/>
  <c r="L31" i="8" l="1"/>
  <c r="R33" i="15" l="1"/>
  <c r="L54" i="8" l="1"/>
  <c r="L33" i="8"/>
  <c r="L75" i="8" l="1"/>
  <c r="L85" i="8" l="1"/>
  <c r="R21" i="15" l="1"/>
  <c r="R39" i="15" l="1"/>
  <c r="L92" i="8"/>
  <c r="L94" i="8" s="1"/>
  <c r="L112" i="8" s="1"/>
  <c r="R41" i="15" l="1"/>
  <c r="R43" i="15" l="1"/>
  <c r="R44" i="15" l="1"/>
  <c r="E27" i="89" l="1"/>
  <c r="L113" i="8"/>
  <c r="L75" i="67" l="1"/>
  <c r="L82" i="67" l="1"/>
  <c r="L85" i="67"/>
  <c r="L53" i="67" l="1"/>
  <c r="L34" i="67"/>
  <c r="L31" i="67" l="1"/>
  <c r="Q33" i="15" l="1"/>
  <c r="A33" i="15" l="1"/>
  <c r="Q21" i="15"/>
  <c r="A21" i="15" l="1"/>
  <c r="C21" i="15"/>
  <c r="L92" i="67"/>
  <c r="L94" i="67" s="1"/>
  <c r="L112" i="67" s="1"/>
  <c r="Q39" i="15"/>
  <c r="Q41" i="15" s="1"/>
  <c r="Q43" i="15" s="1"/>
  <c r="Q44" i="15" l="1"/>
  <c r="E25" i="89"/>
  <c r="L113" i="67" l="1"/>
</calcChain>
</file>

<file path=xl/sharedStrings.xml><?xml version="1.0" encoding="utf-8"?>
<sst xmlns="http://schemas.openxmlformats.org/spreadsheetml/2006/main" count="19899" uniqueCount="260">
  <si>
    <t>Oddelek za ekonomiko kmetijstva</t>
  </si>
  <si>
    <t>kg/ha</t>
  </si>
  <si>
    <t>%</t>
  </si>
  <si>
    <t>ha</t>
  </si>
  <si>
    <t>STROŠKI SKUPAJ</t>
  </si>
  <si>
    <t>STROŠKI GLAVNEGA PRIDELKA</t>
  </si>
  <si>
    <t>PRORAČUNSKI DODATKI</t>
  </si>
  <si>
    <t>STROŠKI ZMANJŠANI ZA SUBVENCIJE</t>
  </si>
  <si>
    <t>STROŠKI ZMANJŠANI ZA SUBVENCIJE EUR/kg</t>
  </si>
  <si>
    <t>kontrola</t>
  </si>
  <si>
    <t>Kmetijski inštitut Slovenije</t>
  </si>
  <si>
    <t>solata spomladanska</t>
  </si>
  <si>
    <t>P</t>
  </si>
  <si>
    <t>Pridelek tržni</t>
  </si>
  <si>
    <t>t/ha</t>
  </si>
  <si>
    <t>Stranski pridelek</t>
  </si>
  <si>
    <t>Piz</t>
  </si>
  <si>
    <t>Pridelek bruto</t>
  </si>
  <si>
    <t>Izgube</t>
  </si>
  <si>
    <t>Velikost poljine</t>
  </si>
  <si>
    <t>Premijska stopnja za zavarovanje pridelka</t>
  </si>
  <si>
    <t>Stroški brez domačega dela</t>
  </si>
  <si>
    <t>Od tega:    Seme in sadike</t>
  </si>
  <si>
    <t>€/ha</t>
  </si>
  <si>
    <t>Gnojila</t>
  </si>
  <si>
    <t>Sredstva za varstvo rastlin</t>
  </si>
  <si>
    <t>Spremenljivi stroški strojnih storitev</t>
  </si>
  <si>
    <t>Amortizacija</t>
  </si>
  <si>
    <t>Stroški kapitala</t>
  </si>
  <si>
    <t>Stroški domačega dela</t>
  </si>
  <si>
    <t>Osnovni pridelek</t>
  </si>
  <si>
    <t>Domače delo</t>
  </si>
  <si>
    <t>ur/ha</t>
  </si>
  <si>
    <t>domače delo neposredno</t>
  </si>
  <si>
    <t>strojno delo neposredno</t>
  </si>
  <si>
    <t>-VREDNOST STRAN. PRIDELKOV</t>
  </si>
  <si>
    <t>€/kg</t>
  </si>
  <si>
    <t>Gnojilna norma</t>
  </si>
  <si>
    <t>N</t>
  </si>
  <si>
    <t>K</t>
  </si>
  <si>
    <t>Hlevski gnoj</t>
  </si>
  <si>
    <t>ZBIRNI PREGLED</t>
  </si>
  <si>
    <t>Vir vhodnih tehnoloških parametrov za pridelavo zelenjadnic: Razširjena strokovna skupina za vrtnarstvo pri KGZS</t>
  </si>
  <si>
    <t>Drugo</t>
  </si>
  <si>
    <t>Kontrola</t>
  </si>
  <si>
    <t>Delež, ki ga zavzema kultura na rastno dobo</t>
  </si>
  <si>
    <t>Količina semena, sadik</t>
  </si>
  <si>
    <t>EM/ha</t>
  </si>
  <si>
    <t>Modelne kalkulacije zelenjadnice</t>
  </si>
  <si>
    <t>Paradižnik, plastenjak</t>
  </si>
  <si>
    <t>Fižol, stročji, visoki</t>
  </si>
  <si>
    <t>Fižol, stročji, nizek</t>
  </si>
  <si>
    <t>Stročnice</t>
  </si>
  <si>
    <t>Solatne kumare, plastenjak</t>
  </si>
  <si>
    <t>Plodovke</t>
  </si>
  <si>
    <t>* krmni</t>
  </si>
  <si>
    <t>Česen, jesenski</t>
  </si>
  <si>
    <t>32 + 8*</t>
  </si>
  <si>
    <t>Korenček</t>
  </si>
  <si>
    <t>Krompir zgodnji</t>
  </si>
  <si>
    <t>Korenovke in gomoljnice</t>
  </si>
  <si>
    <t>Radič jesenski, na foliji</t>
  </si>
  <si>
    <t>Čebula, pridelava iz čebulčka, strojno pobiranje</t>
  </si>
  <si>
    <t>Radič poletni, na foliji</t>
  </si>
  <si>
    <t>Čebula, pridelava iz semena, ročno pobiranje</t>
  </si>
  <si>
    <t>Endivija jesenska, na foliji</t>
  </si>
  <si>
    <t>Čebula, pridelava iz semena, strojno pobiranje</t>
  </si>
  <si>
    <t>Endivija poletna, na foliji</t>
  </si>
  <si>
    <t>Čebulnice</t>
  </si>
  <si>
    <t>Solata jesenska, na foliji</t>
  </si>
  <si>
    <t>Cvetača</t>
  </si>
  <si>
    <t>Solata poletna, na foliji</t>
  </si>
  <si>
    <t>Zelje zgodnje, za presno prodajo</t>
  </si>
  <si>
    <t>Solata spomladanska, na foliji</t>
  </si>
  <si>
    <t>Zelje pozno, za presno prodajo</t>
  </si>
  <si>
    <t>Zelje pozno, za predelavo</t>
  </si>
  <si>
    <t>Solata spomladanska, na foliji, plastenjak</t>
  </si>
  <si>
    <t>Kapusnice</t>
  </si>
  <si>
    <t>Solatnice</t>
  </si>
  <si>
    <t>*** spravilo pridelka v 10 kg vrečah</t>
  </si>
  <si>
    <t>**  spravilo 50% pridelka v 10 kg vrečah, ostalo v box paletah</t>
  </si>
  <si>
    <t>EUR/kg, brez DDV</t>
  </si>
  <si>
    <t>Stroški zmanjšani za subvencije</t>
  </si>
  <si>
    <t>Neto oz. tržni pridelek</t>
  </si>
  <si>
    <t>Zelenjadnica</t>
  </si>
  <si>
    <t>Paprika na prostemZ1</t>
  </si>
  <si>
    <t>Paprika na prostemZ2</t>
  </si>
  <si>
    <t>Paprika na prostemZ3</t>
  </si>
  <si>
    <t>Paprika na prostemZ</t>
  </si>
  <si>
    <t>Paprika, plastenjakN1</t>
  </si>
  <si>
    <t>Paprika, plastenjakN2</t>
  </si>
  <si>
    <t>50 % pridelka v 10 kg vrečah</t>
  </si>
  <si>
    <t>100 % pridelka v 10 kg vrečah</t>
  </si>
  <si>
    <t>box palete</t>
  </si>
  <si>
    <t>povratni zložljivi zabojčki</t>
  </si>
  <si>
    <t>10 kg vreče</t>
  </si>
  <si>
    <t>KMETIJSKI INŠTITUT SLOVENIJE</t>
  </si>
  <si>
    <t/>
  </si>
  <si>
    <t>Sezona 2013</t>
  </si>
  <si>
    <t>ANALITIČNA KALKULACIJA stroškov pridelave</t>
  </si>
  <si>
    <t>Neto pridelek:</t>
  </si>
  <si>
    <t>Bruto pridelek:</t>
  </si>
  <si>
    <t>Izgube:</t>
  </si>
  <si>
    <t>Velikost poljine:</t>
  </si>
  <si>
    <t>Oddaljenost od kmetije:</t>
  </si>
  <si>
    <t>km</t>
  </si>
  <si>
    <t>Premijska stopnja za zavarovanje pridelka:</t>
  </si>
  <si>
    <t>Sadilna razdalja:</t>
  </si>
  <si>
    <t>Število sadik:</t>
  </si>
  <si>
    <t>kos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</si>
  <si>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</si>
  <si>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</si>
  <si>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</si>
  <si>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</si>
  <si>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</si>
  <si>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</si>
  <si>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</si>
  <si>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</si>
  <si>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</si>
  <si>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cvetača (SURS)</t>
  </si>
  <si>
    <t xml:space="preserve"> hlevski gnoj</t>
  </si>
  <si>
    <t>KUPLJEN MATERIAL</t>
  </si>
  <si>
    <t xml:space="preserve"> seme</t>
  </si>
  <si>
    <t xml:space="preserve"> vzgoja sadike</t>
  </si>
  <si>
    <t xml:space="preserve"> listno gnojilo Ca</t>
  </si>
  <si>
    <t xml:space="preserve"> listno gnojilo K</t>
  </si>
  <si>
    <t xml:space="preserve"> listno gnojilo B</t>
  </si>
  <si>
    <t xml:space="preserve"> minerana gnojila</t>
  </si>
  <si>
    <t xml:space="preserve"> sredstva za varstvo rastlin</t>
  </si>
  <si>
    <t xml:space="preserve"> butisan 400</t>
  </si>
  <si>
    <t xml:space="preserve"> lentagran WP</t>
  </si>
  <si>
    <t xml:space="preserve"> steward</t>
  </si>
  <si>
    <t xml:space="preserve"> affirm</t>
  </si>
  <si>
    <t xml:space="preserve"> delfin WG</t>
  </si>
  <si>
    <t xml:space="preserve"> signum</t>
  </si>
  <si>
    <t xml:space="preserve"> rovral aquaflo</t>
  </si>
  <si>
    <t xml:space="preserve"> break thru</t>
  </si>
  <si>
    <t xml:space="preserve"> zaboj plastični zložljiv</t>
  </si>
  <si>
    <t>KUPLJENE STORITVE</t>
  </si>
  <si>
    <t xml:space="preserve"> apnenje IGM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</si>
  <si>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</si>
  <si>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</si>
  <si>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</si>
  <si>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</si>
  <si>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</si>
  <si>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</si>
  <si>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</si>
  <si>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namak. rolomat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</si>
  <si>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</si>
  <si>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</si>
  <si>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</si>
  <si>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</si>
  <si>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</si>
  <si>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</si>
  <si>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</si>
  <si>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</si>
  <si>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</si>
  <si>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</si>
  <si>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GLAVNEGA PRIDELKA EUR/kg</t>
  </si>
  <si>
    <t>Neposredno na nosilcu</t>
  </si>
  <si>
    <t xml:space="preserve"> vračilo trošarine</t>
  </si>
  <si>
    <t xml:space="preserve"> regionalno plačilo njive</t>
  </si>
  <si>
    <t xml:space="preserve"> OMDsub</t>
  </si>
  <si>
    <t>Preneseno iz drugih stroškovnih nosilcev</t>
  </si>
  <si>
    <t>Čebula, pridelava iz semena, STROJNO POBIRANJE</t>
  </si>
  <si>
    <t>Količina semena</t>
  </si>
  <si>
    <t>semen</t>
  </si>
  <si>
    <t>čebula</t>
  </si>
  <si>
    <t xml:space="preserve"> goal</t>
  </si>
  <si>
    <t xml:space="preserve"> stomp 400 sc</t>
  </si>
  <si>
    <t xml:space="preserve"> fusilade forte</t>
  </si>
  <si>
    <t xml:space="preserve"> perfekthion</t>
  </si>
  <si>
    <t xml:space="preserve"> laser</t>
  </si>
  <si>
    <t xml:space="preserve"> champion 50 WP</t>
  </si>
  <si>
    <t xml:space="preserve"> switch 62,5 wg</t>
  </si>
  <si>
    <t xml:space="preserve"> quadris</t>
  </si>
  <si>
    <t xml:space="preserve"> penncozeb 75 dg</t>
  </si>
  <si>
    <t xml:space="preserve"> ridomil gold combi pepite</t>
  </si>
  <si>
    <t xml:space="preserve"> nu film 17</t>
  </si>
  <si>
    <t xml:space="preserve"> vreče 10 kg </t>
  </si>
  <si>
    <t xml:space="preserve"> paleta 1 m3</t>
  </si>
  <si>
    <t>Čebula, pridelava iz semena, ROČNO POBIRANJE</t>
  </si>
  <si>
    <t>Čebula, pridelava iz čebulčka, STROJNO POBIRANJE</t>
  </si>
  <si>
    <t xml:space="preserve"> čebulček</t>
  </si>
  <si>
    <t>Čebula, pridelava iz čebulčka, ROČNO POBIRANJE</t>
  </si>
  <si>
    <t>kg</t>
  </si>
  <si>
    <t>česenJ</t>
  </si>
  <si>
    <t xml:space="preserve"> pripravek za dvig odpornosti</t>
  </si>
  <si>
    <t xml:space="preserve"> listno gnojilo Cu</t>
  </si>
  <si>
    <t xml:space="preserve"> agil 100 EC</t>
  </si>
  <si>
    <t xml:space="preserve"> ridomil gold MZ pepite</t>
  </si>
  <si>
    <t xml:space="preserve"> zaboj plastični zložljiv nizek</t>
  </si>
  <si>
    <t xml:space="preserve"> solata (SURS)</t>
  </si>
  <si>
    <t xml:space="preserve"> polyram df</t>
  </si>
  <si>
    <t xml:space="preserve"> actara 25 WG</t>
  </si>
  <si>
    <t xml:space="preserve"> aktiv</t>
  </si>
  <si>
    <t xml:space="preserve"> črna folja 1,4 m</t>
  </si>
  <si>
    <t xml:space="preserve"> namakalna cev</t>
  </si>
  <si>
    <t xml:space="preserve"> komunalni odpadki</t>
  </si>
  <si>
    <t xml:space="preserve"> namakalni sistem</t>
  </si>
  <si>
    <t xml:space="preserve"> zaščita proti mrazu Crop aid</t>
  </si>
  <si>
    <t>Razdalja do odkupnega mesta:</t>
  </si>
  <si>
    <t>Količina semena:</t>
  </si>
  <si>
    <t xml:space="preserve"> fižol-stročji (SURS)</t>
  </si>
  <si>
    <t xml:space="preserve"> karate zeon 5 SC</t>
  </si>
  <si>
    <t xml:space="preserve"> demitan</t>
  </si>
  <si>
    <t xml:space="preserve"> žica</t>
  </si>
  <si>
    <t xml:space="preserve"> stebri opora</t>
  </si>
  <si>
    <t xml:space="preserve"> vrvica opora</t>
  </si>
  <si>
    <t>mio semen</t>
  </si>
  <si>
    <t xml:space="preserve"> korenje (SURS)</t>
  </si>
  <si>
    <t xml:space="preserve"> naturalis</t>
  </si>
  <si>
    <t xml:space="preserve"> pirimor 50 wg</t>
  </si>
  <si>
    <t xml:space="preserve"> score 250 EC</t>
  </si>
  <si>
    <t xml:space="preserve"> namakalni sistem vrtnine</t>
  </si>
  <si>
    <t xml:space="preserve"> krmno korenje</t>
  </si>
  <si>
    <t xml:space="preserve"> krompir (osnova)</t>
  </si>
  <si>
    <t xml:space="preserve"> elektrika</t>
  </si>
  <si>
    <t xml:space="preserve"> seme zg. krompir (OR)</t>
  </si>
  <si>
    <t xml:space="preserve"> plateen wg 41,5</t>
  </si>
  <si>
    <t xml:space="preserve"> acrobat wg</t>
  </si>
  <si>
    <t xml:space="preserve"> shirlan 500 SL</t>
  </si>
  <si>
    <t xml:space="preserve"> gajbice</t>
  </si>
  <si>
    <t xml:space="preserve"> vlaknata folija (17g)</t>
  </si>
  <si>
    <t xml:space="preserve"> krmni krompir</t>
  </si>
  <si>
    <t xml:space="preserve"> seme krompir 35</t>
  </si>
  <si>
    <t>enota</t>
  </si>
  <si>
    <t xml:space="preserve"> kumare solatne (SURS)</t>
  </si>
  <si>
    <t xml:space="preserve"> teppeki</t>
  </si>
  <si>
    <t xml:space="preserve"> vertimec 1,8% ec</t>
  </si>
  <si>
    <t xml:space="preserve"> chess 50 wg</t>
  </si>
  <si>
    <t xml:space="preserve"> količki za oporo</t>
  </si>
  <si>
    <t xml:space="preserve"> mreža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</si>
  <si>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</si>
  <si>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</si>
  <si>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</si>
  <si>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</si>
  <si>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</si>
  <si>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Paprika na prostem</t>
  </si>
  <si>
    <t>Pobiranje v:</t>
  </si>
  <si>
    <t>Prodaja:</t>
  </si>
  <si>
    <t xml:space="preserve"> paprika (SURS)</t>
  </si>
  <si>
    <t xml:space="preserve"> remedier</t>
  </si>
  <si>
    <t xml:space="preserve"> črna folja 1,2 m</t>
  </si>
  <si>
    <t>Paprika, plastenjak</t>
  </si>
  <si>
    <t xml:space="preserve"> mospilan 20 sg</t>
  </si>
  <si>
    <t xml:space="preserve"> rumene leplive plošče</t>
  </si>
  <si>
    <t xml:space="preserve"> paradižnik (SURS)</t>
  </si>
  <si>
    <t xml:space="preserve"> antracol wg 70</t>
  </si>
  <si>
    <t xml:space="preserve"> confidor SL 200</t>
  </si>
  <si>
    <t xml:space="preserve"> objemke</t>
  </si>
  <si>
    <t xml:space="preserve"> opora na vrvici</t>
  </si>
  <si>
    <t>Najeto delo</t>
  </si>
  <si>
    <t>Drugi material</t>
  </si>
  <si>
    <t xml:space="preserve">Druge storitve     </t>
  </si>
  <si>
    <t>Zavarovanje</t>
  </si>
  <si>
    <t xml:space="preserve"> zelje pozno (SURS)</t>
  </si>
  <si>
    <t xml:space="preserve"> bulldock ec 25</t>
  </si>
  <si>
    <t xml:space="preserve"> vreče 30 kg</t>
  </si>
  <si>
    <t xml:space="preserve"> zelje zgodnje (SURS)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</si>
</sst>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S_I_T_-;\-* #,##0.00\ _S_I_T_-;_-* &quot;-&quot;??\ _S_I_T_-;_-@_-"/>
    <numFmt numFmtId="165" formatCode="0.0"/>
    <numFmt numFmtId="166" formatCode="0.0000"/>
    <numFmt numFmtId="167" formatCode="0.000"/>
    <numFmt numFmtId="168" formatCode="#,##0.0"/>
    <numFmt numFmtId="169" formatCode="#,##0.000"/>
    <numFmt numFmtId="170" formatCode="#,##0.0000"/>
    <numFmt numFmtId="171" formatCode="0.000000"/>
    <numFmt numFmtId="172" formatCode="0_)"/>
    <numFmt numFmtId="173" formatCode="0.000_)"/>
    <numFmt numFmtId="174" formatCode="0.00_)"/>
    <numFmt numFmtId="175" formatCode="0.0_)"/>
    <numFmt numFmtId="176" formatCode="_-* #,##0.00\ [$€-1]_-;\-* #,##0.00\ [$€-1]_-;_-* &quot;-&quot;??\ [$€-1]_-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8"/>
      <name val="Calibri"/>
      <family val="2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rgb="FF0070C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164" fontId="43" fillId="0" borderId="0" applyFont="0" applyFill="0" applyBorder="0" applyAlignment="0" applyProtection="0"/>
    <xf numFmtId="0" fontId="17" fillId="4" borderId="0" applyNumberFormat="0" applyBorder="0" applyAlignment="0" applyProtection="0"/>
    <xf numFmtId="17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6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0" fontId="24" fillId="0" borderId="0"/>
    <xf numFmtId="0" fontId="27" fillId="17" borderId="0" applyNumberFormat="0" applyBorder="0" applyAlignment="0" applyProtection="0"/>
    <xf numFmtId="0" fontId="44" fillId="0" borderId="0"/>
    <xf numFmtId="0" fontId="15" fillId="18" borderId="5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30" fillId="0" borderId="6" applyNumberFormat="0" applyFill="0" applyAlignment="0" applyProtection="0"/>
    <xf numFmtId="0" fontId="31" fillId="23" borderId="7" applyNumberFormat="0" applyAlignment="0" applyProtection="0"/>
    <xf numFmtId="0" fontId="32" fillId="16" borderId="8" applyNumberFormat="0" applyAlignment="0" applyProtection="0"/>
    <xf numFmtId="0" fontId="33" fillId="3" borderId="0" applyNumberFormat="0" applyBorder="0" applyAlignment="0" applyProtection="0"/>
    <xf numFmtId="164" fontId="43" fillId="0" borderId="0" applyFont="0" applyFill="0" applyBorder="0" applyAlignment="0" applyProtection="0"/>
    <xf numFmtId="0" fontId="34" fillId="7" borderId="8" applyNumberFormat="0" applyAlignment="0" applyProtection="0"/>
    <xf numFmtId="0" fontId="35" fillId="0" borderId="9" applyNumberFormat="0" applyFill="0" applyAlignment="0" applyProtection="0"/>
    <xf numFmtId="0" fontId="1" fillId="0" borderId="0"/>
  </cellStyleXfs>
  <cellXfs count="270">
    <xf numFmtId="0" fontId="0" fillId="0" borderId="0" xfId="0"/>
    <xf numFmtId="1" fontId="2" fillId="0" borderId="0" xfId="34" applyNumberFormat="1" applyFont="1" applyFill="1" applyAlignment="1">
      <alignment horizontal="right"/>
    </xf>
    <xf numFmtId="1" fontId="2" fillId="0" borderId="0" xfId="34" applyNumberFormat="1" applyFont="1" applyFill="1" applyAlignment="1" applyProtection="1">
      <alignment horizontal="right"/>
    </xf>
    <xf numFmtId="0" fontId="2" fillId="0" borderId="0" xfId="34" applyFont="1" applyFill="1"/>
    <xf numFmtId="0" fontId="2" fillId="0" borderId="0" xfId="34" applyFont="1" applyFill="1" applyProtection="1"/>
    <xf numFmtId="0" fontId="2" fillId="0" borderId="0" xfId="34" applyFont="1" applyFill="1" applyAlignment="1" applyProtection="1">
      <alignment horizontal="left"/>
    </xf>
    <xf numFmtId="2" fontId="2" fillId="0" borderId="0" xfId="34" applyNumberFormat="1" applyFont="1" applyFill="1"/>
    <xf numFmtId="1" fontId="3" fillId="0" borderId="0" xfId="34" applyNumberFormat="1" applyFont="1" applyFill="1" applyAlignment="1">
      <alignment horizontal="right"/>
    </xf>
    <xf numFmtId="1" fontId="3" fillId="0" borderId="0" xfId="34" applyNumberFormat="1" applyFont="1" applyFill="1" applyAlignment="1" applyProtection="1">
      <alignment horizontal="right"/>
    </xf>
    <xf numFmtId="0" fontId="3" fillId="0" borderId="0" xfId="34" applyFont="1" applyFill="1"/>
    <xf numFmtId="0" fontId="3" fillId="0" borderId="0" xfId="0" applyFont="1"/>
    <xf numFmtId="0" fontId="3" fillId="0" borderId="0" xfId="34" applyFont="1" applyFill="1" applyProtection="1"/>
    <xf numFmtId="0" fontId="3" fillId="0" borderId="0" xfId="34" applyFont="1" applyFill="1" applyAlignment="1" applyProtection="1">
      <alignment horizontal="left"/>
    </xf>
    <xf numFmtId="2" fontId="3" fillId="0" borderId="0" xfId="34" applyNumberFormat="1" applyFont="1" applyFill="1"/>
    <xf numFmtId="168" fontId="2" fillId="0" borderId="0" xfId="34" applyNumberFormat="1" applyFont="1" applyFill="1"/>
    <xf numFmtId="168" fontId="2" fillId="0" borderId="0" xfId="34" applyNumberFormat="1" applyFont="1" applyFill="1" applyAlignment="1">
      <alignment horizontal="right"/>
    </xf>
    <xf numFmtId="168" fontId="2" fillId="0" borderId="0" xfId="34" applyNumberFormat="1" applyFont="1" applyFill="1" applyProtection="1"/>
    <xf numFmtId="3" fontId="2" fillId="0" borderId="0" xfId="34" applyNumberFormat="1" applyFont="1" applyFill="1" applyAlignment="1">
      <alignment horizontal="right"/>
    </xf>
    <xf numFmtId="169" fontId="2" fillId="0" borderId="0" xfId="34" applyNumberFormat="1" applyFont="1" applyFill="1"/>
    <xf numFmtId="168" fontId="5" fillId="0" borderId="0" xfId="34" applyNumberFormat="1" applyFont="1" applyFill="1" applyProtection="1"/>
    <xf numFmtId="168" fontId="2" fillId="0" borderId="0" xfId="34" applyNumberFormat="1" applyFont="1" applyFill="1" applyAlignment="1" applyProtection="1">
      <alignment horizontal="right"/>
    </xf>
    <xf numFmtId="168" fontId="2" fillId="0" borderId="0" xfId="34" applyNumberFormat="1" applyFont="1" applyFill="1" applyBorder="1"/>
    <xf numFmtId="168" fontId="2" fillId="0" borderId="0" xfId="34" applyNumberFormat="1" applyFont="1" applyFill="1" applyBorder="1" applyAlignment="1">
      <alignment horizontal="right"/>
    </xf>
    <xf numFmtId="0" fontId="3" fillId="0" borderId="0" xfId="0" applyFont="1" applyBorder="1"/>
    <xf numFmtId="168" fontId="3" fillId="0" borderId="0" xfId="34" applyNumberFormat="1" applyFont="1" applyFill="1"/>
    <xf numFmtId="168" fontId="3" fillId="0" borderId="0" xfId="34" applyNumberFormat="1" applyFont="1" applyFill="1" applyBorder="1"/>
    <xf numFmtId="168" fontId="3" fillId="0" borderId="0" xfId="34" applyNumberFormat="1" applyFont="1" applyFill="1" applyProtection="1"/>
    <xf numFmtId="168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/>
    <xf numFmtId="3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Alignment="1" applyProtection="1">
      <alignment horizontal="right"/>
    </xf>
    <xf numFmtId="168" fontId="3" fillId="0" borderId="0" xfId="34" applyNumberFormat="1" applyFont="1" applyFill="1" applyAlignment="1" applyProtection="1">
      <alignment horizontal="left"/>
    </xf>
    <xf numFmtId="168" fontId="3" fillId="0" borderId="0" xfId="34" applyNumberFormat="1" applyFont="1" applyFill="1" applyAlignment="1">
      <alignment horizontal="left"/>
    </xf>
    <xf numFmtId="168" fontId="7" fillId="0" borderId="10" xfId="34" applyNumberFormat="1" applyFont="1" applyFill="1" applyBorder="1" applyAlignment="1" applyProtection="1">
      <alignment horizontal="left"/>
    </xf>
    <xf numFmtId="168" fontId="7" fillId="0" borderId="10" xfId="34" applyNumberFormat="1" applyFont="1" applyFill="1" applyBorder="1"/>
    <xf numFmtId="168" fontId="7" fillId="0" borderId="10" xfId="34" applyNumberFormat="1" applyFont="1" applyFill="1" applyBorder="1" applyProtection="1"/>
    <xf numFmtId="168" fontId="7" fillId="0" borderId="10" xfId="34" applyNumberFormat="1" applyFont="1" applyFill="1" applyBorder="1" applyAlignment="1" applyProtection="1">
      <alignment horizontal="right"/>
    </xf>
    <xf numFmtId="168" fontId="7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/>
    <xf numFmtId="168" fontId="7" fillId="0" borderId="11" xfId="34" applyNumberFormat="1" applyFont="1" applyFill="1" applyBorder="1" applyAlignment="1" applyProtection="1">
      <alignment horizontal="right"/>
    </xf>
    <xf numFmtId="168" fontId="3" fillId="0" borderId="0" xfId="34" applyNumberFormat="1" applyFont="1" applyFill="1" applyBorder="1" applyAlignment="1">
      <alignment horizontal="right"/>
    </xf>
    <xf numFmtId="168" fontId="7" fillId="0" borderId="12" xfId="34" applyNumberFormat="1" applyFont="1" applyFill="1" applyBorder="1" applyProtection="1"/>
    <xf numFmtId="168" fontId="7" fillId="0" borderId="12" xfId="34" applyNumberFormat="1" applyFont="1" applyFill="1" applyBorder="1"/>
    <xf numFmtId="168" fontId="7" fillId="0" borderId="0" xfId="34" applyNumberFormat="1" applyFont="1" applyFill="1" applyProtection="1"/>
    <xf numFmtId="2" fontId="2" fillId="0" borderId="0" xfId="34" applyNumberFormat="1" applyFont="1" applyFill="1" applyAlignment="1">
      <alignment horizontal="right"/>
    </xf>
    <xf numFmtId="171" fontId="2" fillId="0" borderId="0" xfId="34" applyNumberFormat="1" applyFont="1" applyFill="1" applyAlignment="1">
      <alignment horizontal="right"/>
    </xf>
    <xf numFmtId="165" fontId="2" fillId="0" borderId="0" xfId="34" applyNumberFormat="1" applyFont="1" applyFill="1" applyAlignment="1">
      <alignment horizontal="right"/>
    </xf>
    <xf numFmtId="172" fontId="2" fillId="0" borderId="0" xfId="34" applyNumberFormat="1" applyFont="1" applyFill="1" applyProtection="1"/>
    <xf numFmtId="173" fontId="2" fillId="0" borderId="0" xfId="34" applyNumberFormat="1" applyFont="1" applyFill="1" applyProtection="1"/>
    <xf numFmtId="3" fontId="2" fillId="0" borderId="0" xfId="34" applyNumberFormat="1" applyFont="1" applyFill="1" applyAlignment="1" applyProtection="1">
      <alignment horizontal="right"/>
    </xf>
    <xf numFmtId="2" fontId="2" fillId="0" borderId="0" xfId="34" applyNumberFormat="1" applyFont="1" applyFill="1" applyAlignment="1" applyProtection="1">
      <alignment horizontal="right"/>
    </xf>
    <xf numFmtId="174" fontId="2" fillId="0" borderId="0" xfId="34" applyNumberFormat="1" applyFont="1" applyFill="1" applyProtection="1"/>
    <xf numFmtId="1" fontId="9" fillId="0" borderId="0" xfId="34" applyNumberFormat="1" applyFont="1" applyFill="1" applyAlignment="1" applyProtection="1">
      <alignment horizontal="right"/>
    </xf>
    <xf numFmtId="175" fontId="2" fillId="0" borderId="0" xfId="34" applyNumberFormat="1" applyFont="1" applyFill="1" applyProtection="1"/>
    <xf numFmtId="0" fontId="2" fillId="0" borderId="0" xfId="34" applyFont="1" applyFill="1" applyBorder="1"/>
    <xf numFmtId="0" fontId="6" fillId="0" borderId="0" xfId="34" applyFont="1" applyFill="1" applyProtection="1"/>
    <xf numFmtId="165" fontId="2" fillId="0" borderId="0" xfId="34" applyNumberFormat="1" applyFont="1" applyFill="1" applyProtection="1"/>
    <xf numFmtId="168" fontId="3" fillId="0" borderId="12" xfId="34" applyNumberFormat="1" applyFont="1" applyFill="1" applyBorder="1"/>
    <xf numFmtId="168" fontId="10" fillId="0" borderId="0" xfId="34" applyNumberFormat="1" applyFont="1" applyFill="1" applyProtection="1"/>
    <xf numFmtId="168" fontId="3" fillId="0" borderId="10" xfId="34" applyNumberFormat="1" applyFont="1" applyFill="1" applyBorder="1"/>
    <xf numFmtId="169" fontId="3" fillId="0" borderId="0" xfId="34" applyNumberFormat="1" applyFont="1" applyFill="1" applyProtection="1"/>
    <xf numFmtId="168" fontId="7" fillId="0" borderId="12" xfId="34" applyNumberFormat="1" applyFont="1" applyFill="1" applyBorder="1" applyAlignment="1">
      <alignment horizontal="right"/>
    </xf>
    <xf numFmtId="168" fontId="3" fillId="0" borderId="0" xfId="34" applyNumberFormat="1" applyFont="1" applyFill="1" applyBorder="1" applyAlignment="1" applyProtection="1">
      <alignment horizontal="center"/>
    </xf>
    <xf numFmtId="168" fontId="3" fillId="0" borderId="0" xfId="34" applyNumberFormat="1" applyFont="1" applyFill="1" applyBorder="1" applyAlignment="1">
      <alignment horizontal="center"/>
    </xf>
    <xf numFmtId="168" fontId="3" fillId="0" borderId="0" xfId="0" applyNumberFormat="1" applyFont="1"/>
    <xf numFmtId="168" fontId="11" fillId="0" borderId="11" xfId="34" applyNumberFormat="1" applyFont="1" applyFill="1" applyBorder="1"/>
    <xf numFmtId="168" fontId="11" fillId="0" borderId="11" xfId="34" applyNumberFormat="1" applyFont="1" applyFill="1" applyBorder="1" applyProtection="1"/>
    <xf numFmtId="168" fontId="11" fillId="0" borderId="12" xfId="34" applyNumberFormat="1" applyFont="1" applyFill="1" applyBorder="1" applyProtection="1"/>
    <xf numFmtId="168" fontId="8" fillId="0" borderId="12" xfId="34" applyNumberFormat="1" applyFont="1" applyFill="1" applyBorder="1"/>
    <xf numFmtId="168" fontId="2" fillId="0" borderId="0" xfId="34" applyNumberFormat="1" applyFont="1" applyFill="1" applyBorder="1" applyAlignment="1" applyProtection="1">
      <alignment horizontal="center"/>
    </xf>
    <xf numFmtId="168" fontId="2" fillId="0" borderId="0" xfId="34" applyNumberFormat="1" applyFont="1" applyFill="1" applyBorder="1" applyAlignment="1">
      <alignment horizontal="center"/>
    </xf>
    <xf numFmtId="4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 applyAlignment="1">
      <alignment horizontal="right"/>
    </xf>
    <xf numFmtId="170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Border="1" applyAlignment="1">
      <alignment horizontal="left"/>
    </xf>
    <xf numFmtId="1" fontId="3" fillId="0" borderId="0" xfId="0" applyNumberFormat="1" applyFont="1"/>
    <xf numFmtId="2" fontId="3" fillId="0" borderId="0" xfId="34" applyNumberFormat="1" applyFont="1" applyFill="1" applyAlignment="1">
      <alignment horizontal="right"/>
    </xf>
    <xf numFmtId="172" fontId="3" fillId="0" borderId="0" xfId="34" applyNumberFormat="1" applyFont="1" applyFill="1" applyProtection="1"/>
    <xf numFmtId="173" fontId="3" fillId="0" borderId="0" xfId="34" applyNumberFormat="1" applyFont="1" applyFill="1" applyProtection="1"/>
    <xf numFmtId="175" fontId="3" fillId="0" borderId="0" xfId="34" applyNumberFormat="1" applyFont="1" applyFill="1" applyProtection="1"/>
    <xf numFmtId="168" fontId="12" fillId="0" borderId="0" xfId="34" applyNumberFormat="1" applyFont="1" applyFill="1"/>
    <xf numFmtId="168" fontId="12" fillId="0" borderId="0" xfId="34" applyNumberFormat="1" applyFont="1" applyFill="1" applyAlignment="1">
      <alignment horizontal="right"/>
    </xf>
    <xf numFmtId="171" fontId="3" fillId="0" borderId="0" xfId="34" applyNumberFormat="1" applyFont="1" applyFill="1" applyAlignment="1">
      <alignment horizontal="right"/>
    </xf>
    <xf numFmtId="165" fontId="3" fillId="0" borderId="0" xfId="34" applyNumberFormat="1" applyFont="1" applyFill="1" applyAlignment="1">
      <alignment horizontal="right"/>
    </xf>
    <xf numFmtId="3" fontId="3" fillId="0" borderId="0" xfId="34" applyNumberFormat="1" applyFont="1" applyFill="1" applyAlignment="1" applyProtection="1">
      <alignment horizontal="right"/>
    </xf>
    <xf numFmtId="2" fontId="3" fillId="0" borderId="0" xfId="34" applyNumberFormat="1" applyFont="1" applyFill="1" applyAlignment="1" applyProtection="1">
      <alignment horizontal="right"/>
    </xf>
    <xf numFmtId="174" fontId="3" fillId="0" borderId="0" xfId="34" applyNumberFormat="1" applyFont="1" applyFill="1" applyProtection="1"/>
    <xf numFmtId="1" fontId="14" fillId="0" borderId="0" xfId="34" applyNumberFormat="1" applyFont="1" applyFill="1" applyAlignment="1" applyProtection="1">
      <alignment horizontal="right"/>
    </xf>
    <xf numFmtId="0" fontId="3" fillId="0" borderId="0" xfId="34" applyFont="1" applyFill="1" applyBorder="1"/>
    <xf numFmtId="0" fontId="7" fillId="0" borderId="0" xfId="34" applyFont="1" applyFill="1" applyProtection="1"/>
    <xf numFmtId="165" fontId="3" fillId="0" borderId="0" xfId="34" applyNumberFormat="1" applyFont="1" applyFill="1" applyProtection="1"/>
    <xf numFmtId="168" fontId="7" fillId="0" borderId="0" xfId="34" applyNumberFormat="1" applyFont="1" applyFill="1" applyAlignment="1">
      <alignment horizontal="left"/>
    </xf>
    <xf numFmtId="168" fontId="7" fillId="0" borderId="0" xfId="34" applyNumberFormat="1" applyFont="1" applyFill="1" applyAlignment="1">
      <alignment horizontal="right"/>
    </xf>
    <xf numFmtId="3" fontId="7" fillId="0" borderId="0" xfId="34" applyNumberFormat="1" applyFont="1" applyFill="1" applyAlignment="1">
      <alignment horizontal="right"/>
    </xf>
    <xf numFmtId="169" fontId="7" fillId="0" borderId="0" xfId="34" applyNumberFormat="1" applyFont="1" applyFill="1" applyAlignment="1">
      <alignment horizontal="right"/>
    </xf>
    <xf numFmtId="168" fontId="7" fillId="0" borderId="0" xfId="34" applyNumberFormat="1" applyFont="1" applyFill="1" applyAlignment="1" applyProtection="1">
      <alignment horizontal="left"/>
    </xf>
    <xf numFmtId="168" fontId="7" fillId="0" borderId="0" xfId="34" applyNumberFormat="1" applyFont="1" applyFill="1"/>
    <xf numFmtId="3" fontId="3" fillId="0" borderId="0" xfId="34" applyNumberFormat="1" applyFont="1" applyFill="1" applyBorder="1" applyAlignment="1">
      <alignment horizontal="right"/>
    </xf>
    <xf numFmtId="3" fontId="3" fillId="0" borderId="0" xfId="34" applyNumberFormat="1" applyFont="1" applyFill="1" applyBorder="1" applyAlignment="1">
      <alignment horizontal="left"/>
    </xf>
    <xf numFmtId="168" fontId="13" fillId="0" borderId="0" xfId="34" applyNumberFormat="1" applyFont="1" applyFill="1" applyProtection="1"/>
    <xf numFmtId="168" fontId="13" fillId="0" borderId="0" xfId="34" applyNumberFormat="1" applyFont="1" applyFill="1" applyAlignment="1">
      <alignment horizontal="right"/>
    </xf>
    <xf numFmtId="4" fontId="13" fillId="0" borderId="0" xfId="34" applyNumberFormat="1" applyFont="1" applyFill="1" applyAlignment="1">
      <alignment horizontal="right"/>
    </xf>
    <xf numFmtId="168" fontId="7" fillId="0" borderId="0" xfId="34" applyNumberFormat="1" applyFont="1" applyFill="1" applyBorder="1" applyAlignment="1" applyProtection="1">
      <alignment horizontal="center"/>
    </xf>
    <xf numFmtId="168" fontId="7" fillId="0" borderId="0" xfId="34" applyNumberFormat="1" applyFont="1" applyFill="1" applyBorder="1" applyAlignment="1">
      <alignment horizontal="center"/>
    </xf>
    <xf numFmtId="3" fontId="7" fillId="0" borderId="0" xfId="34" applyNumberFormat="1" applyFont="1" applyFill="1" applyAlignment="1" applyProtection="1">
      <alignment horizontal="left"/>
    </xf>
    <xf numFmtId="3" fontId="7" fillId="0" borderId="0" xfId="34" applyNumberFormat="1" applyFont="1" applyFill="1"/>
    <xf numFmtId="0" fontId="37" fillId="0" borderId="0" xfId="35" applyFont="1" applyBorder="1"/>
    <xf numFmtId="0" fontId="37" fillId="0" borderId="0" xfId="35" applyFont="1"/>
    <xf numFmtId="0" fontId="37" fillId="0" borderId="0" xfId="35" applyFont="1" applyBorder="1" applyAlignment="1">
      <alignment vertical="top"/>
    </xf>
    <xf numFmtId="0" fontId="38" fillId="0" borderId="0" xfId="35" applyFont="1"/>
    <xf numFmtId="0" fontId="37" fillId="0" borderId="13" xfId="35" applyFont="1" applyBorder="1"/>
    <xf numFmtId="0" fontId="38" fillId="0" borderId="14" xfId="35" applyFont="1" applyFill="1" applyBorder="1" applyAlignment="1">
      <alignment horizontal="center"/>
    </xf>
    <xf numFmtId="0" fontId="37" fillId="0" borderId="15" xfId="35" applyFont="1" applyFill="1" applyBorder="1"/>
    <xf numFmtId="0" fontId="38" fillId="24" borderId="16" xfId="35" applyFont="1" applyFill="1" applyBorder="1" applyAlignment="1">
      <alignment horizontal="center" wrapText="1"/>
    </xf>
    <xf numFmtId="0" fontId="38" fillId="25" borderId="17" xfId="35" applyFont="1" applyFill="1" applyBorder="1"/>
    <xf numFmtId="0" fontId="38" fillId="25" borderId="18" xfId="35" applyFont="1" applyFill="1" applyBorder="1" applyAlignment="1">
      <alignment horizontal="center"/>
    </xf>
    <xf numFmtId="3" fontId="38" fillId="25" borderId="17" xfId="35" applyNumberFormat="1" applyFont="1" applyFill="1" applyBorder="1" applyAlignment="1">
      <alignment horizontal="right"/>
    </xf>
    <xf numFmtId="0" fontId="37" fillId="26" borderId="17" xfId="35" applyFont="1" applyFill="1" applyBorder="1"/>
    <xf numFmtId="0" fontId="37" fillId="26" borderId="18" xfId="35" applyFont="1" applyFill="1" applyBorder="1" applyAlignment="1">
      <alignment horizontal="center"/>
    </xf>
    <xf numFmtId="3" fontId="37" fillId="26" borderId="17" xfId="35" applyNumberFormat="1" applyFont="1" applyFill="1" applyBorder="1" applyAlignment="1">
      <alignment horizontal="right"/>
    </xf>
    <xf numFmtId="0" fontId="37" fillId="26" borderId="17" xfId="35" applyFont="1" applyFill="1" applyBorder="1" applyAlignment="1">
      <alignment horizontal="left" indent="2"/>
    </xf>
    <xf numFmtId="0" fontId="38" fillId="26" borderId="18" xfId="35" applyFont="1" applyFill="1" applyBorder="1" applyAlignment="1">
      <alignment horizontal="center"/>
    </xf>
    <xf numFmtId="3" fontId="38" fillId="0" borderId="17" xfId="35" applyNumberFormat="1" applyFont="1" applyFill="1" applyBorder="1" applyAlignment="1">
      <alignment horizontal="right"/>
    </xf>
    <xf numFmtId="0" fontId="38" fillId="25" borderId="19" xfId="35" applyFont="1" applyFill="1" applyBorder="1"/>
    <xf numFmtId="0" fontId="38" fillId="0" borderId="17" xfId="35" applyFont="1" applyFill="1" applyBorder="1"/>
    <xf numFmtId="0" fontId="38" fillId="0" borderId="18" xfId="35" applyFont="1" applyFill="1" applyBorder="1" applyAlignment="1">
      <alignment horizontal="center"/>
    </xf>
    <xf numFmtId="168" fontId="38" fillId="0" borderId="17" xfId="35" applyNumberFormat="1" applyFont="1" applyFill="1" applyBorder="1" applyAlignment="1">
      <alignment horizontal="right"/>
    </xf>
    <xf numFmtId="0" fontId="37" fillId="0" borderId="0" xfId="35" applyFont="1" applyFill="1"/>
    <xf numFmtId="0" fontId="37" fillId="0" borderId="17" xfId="35" applyFont="1" applyFill="1" applyBorder="1" applyAlignment="1">
      <alignment horizontal="left" indent="1"/>
    </xf>
    <xf numFmtId="0" fontId="37" fillId="0" borderId="18" xfId="35" applyFont="1" applyFill="1" applyBorder="1" applyAlignment="1">
      <alignment horizontal="center"/>
    </xf>
    <xf numFmtId="168" fontId="37" fillId="0" borderId="17" xfId="35" applyNumberFormat="1" applyFont="1" applyFill="1" applyBorder="1" applyAlignment="1">
      <alignment horizontal="right"/>
    </xf>
    <xf numFmtId="0" fontId="37" fillId="0" borderId="17" xfId="35" applyFont="1" applyFill="1" applyBorder="1" applyAlignment="1">
      <alignment horizontal="left" vertical="top" indent="1"/>
    </xf>
    <xf numFmtId="0" fontId="38" fillId="24" borderId="17" xfId="35" applyFont="1" applyFill="1" applyBorder="1"/>
    <xf numFmtId="0" fontId="37" fillId="24" borderId="18" xfId="35" applyFont="1" applyFill="1" applyBorder="1" applyAlignment="1">
      <alignment horizontal="center"/>
    </xf>
    <xf numFmtId="3" fontId="38" fillId="24" borderId="17" xfId="35" applyNumberFormat="1" applyFont="1" applyFill="1" applyBorder="1" applyAlignment="1">
      <alignment horizontal="right"/>
    </xf>
    <xf numFmtId="0" fontId="37" fillId="25" borderId="18" xfId="35" applyFont="1" applyFill="1" applyBorder="1" applyAlignment="1">
      <alignment horizontal="center"/>
    </xf>
    <xf numFmtId="1" fontId="38" fillId="25" borderId="17" xfId="35" applyNumberFormat="1" applyFont="1" applyFill="1" applyBorder="1" applyAlignment="1">
      <alignment horizontal="right"/>
    </xf>
    <xf numFmtId="0" fontId="38" fillId="24" borderId="19" xfId="35" applyFont="1" applyFill="1" applyBorder="1"/>
    <xf numFmtId="0" fontId="37" fillId="24" borderId="20" xfId="35" applyFont="1" applyFill="1" applyBorder="1" applyAlignment="1">
      <alignment horizontal="center"/>
    </xf>
    <xf numFmtId="3" fontId="38" fillId="24" borderId="19" xfId="35" applyNumberFormat="1" applyFont="1" applyFill="1" applyBorder="1" applyAlignment="1">
      <alignment horizontal="right"/>
    </xf>
    <xf numFmtId="3" fontId="37" fillId="25" borderId="17" xfId="35" applyNumberFormat="1" applyFont="1" applyFill="1" applyBorder="1" applyAlignment="1">
      <alignment horizontal="right"/>
    </xf>
    <xf numFmtId="167" fontId="37" fillId="0" borderId="0" xfId="35" applyNumberFormat="1" applyFont="1"/>
    <xf numFmtId="0" fontId="38" fillId="0" borderId="0" xfId="35" applyFont="1" applyFill="1" applyBorder="1"/>
    <xf numFmtId="1" fontId="37" fillId="0" borderId="0" xfId="35" applyNumberFormat="1" applyFont="1"/>
    <xf numFmtId="3" fontId="13" fillId="0" borderId="0" xfId="34" applyNumberFormat="1" applyFont="1" applyFill="1" applyAlignment="1">
      <alignment horizontal="right"/>
    </xf>
    <xf numFmtId="3" fontId="7" fillId="0" borderId="0" xfId="34" applyNumberFormat="1" applyFont="1" applyFill="1" applyBorder="1" applyAlignment="1">
      <alignment horizontal="right"/>
    </xf>
    <xf numFmtId="3" fontId="7" fillId="0" borderId="0" xfId="34" applyNumberFormat="1" applyFont="1" applyFill="1" applyBorder="1" applyAlignment="1">
      <alignment horizontal="left"/>
    </xf>
    <xf numFmtId="168" fontId="11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 applyAlignment="1" applyProtection="1">
      <alignment horizontal="center"/>
    </xf>
    <xf numFmtId="168" fontId="7" fillId="0" borderId="11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left"/>
    </xf>
    <xf numFmtId="168" fontId="7" fillId="0" borderId="12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center"/>
    </xf>
    <xf numFmtId="0" fontId="13" fillId="0" borderId="0" xfId="0" applyFont="1"/>
    <xf numFmtId="0" fontId="2" fillId="0" borderId="0" xfId="0" applyFont="1"/>
    <xf numFmtId="170" fontId="3" fillId="0" borderId="0" xfId="34" applyNumberFormat="1" applyFont="1" applyFill="1"/>
    <xf numFmtId="169" fontId="11" fillId="0" borderId="11" xfId="34" applyNumberFormat="1" applyFont="1" applyFill="1" applyBorder="1" applyAlignment="1">
      <alignment horizontal="right"/>
    </xf>
    <xf numFmtId="169" fontId="11" fillId="0" borderId="12" xfId="34" applyNumberFormat="1" applyFont="1" applyFill="1" applyBorder="1" applyProtection="1"/>
    <xf numFmtId="169" fontId="7" fillId="0" borderId="10" xfId="34" applyNumberFormat="1" applyFont="1" applyFill="1" applyBorder="1" applyAlignment="1">
      <alignment horizontal="right"/>
    </xf>
    <xf numFmtId="169" fontId="7" fillId="0" borderId="12" xfId="34" applyNumberFormat="1" applyFont="1" applyFill="1" applyBorder="1" applyAlignment="1" applyProtection="1">
      <alignment horizontal="right"/>
    </xf>
    <xf numFmtId="168" fontId="39" fillId="0" borderId="11" xfId="34" applyNumberFormat="1" applyFont="1" applyFill="1" applyBorder="1" applyAlignment="1" applyProtection="1">
      <alignment horizontal="left"/>
    </xf>
    <xf numFmtId="168" fontId="12" fillId="0" borderId="11" xfId="34" applyNumberFormat="1" applyFont="1" applyFill="1" applyBorder="1"/>
    <xf numFmtId="168" fontId="12" fillId="0" borderId="11" xfId="34" applyNumberFormat="1" applyFont="1" applyFill="1" applyBorder="1" applyAlignment="1" applyProtection="1">
      <alignment horizontal="center"/>
    </xf>
    <xf numFmtId="168" fontId="12" fillId="0" borderId="11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left"/>
    </xf>
    <xf numFmtId="168" fontId="12" fillId="0" borderId="12" xfId="34" applyNumberFormat="1" applyFont="1" applyFill="1" applyBorder="1"/>
    <xf numFmtId="168" fontId="12" fillId="0" borderId="12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center"/>
    </xf>
    <xf numFmtId="2" fontId="7" fillId="0" borderId="0" xfId="34" applyNumberFormat="1" applyFont="1" applyFill="1" applyAlignment="1">
      <alignment horizontal="right"/>
    </xf>
    <xf numFmtId="0" fontId="7" fillId="0" borderId="0" xfId="34" applyFont="1" applyFill="1"/>
    <xf numFmtId="169" fontId="7" fillId="0" borderId="0" xfId="34" applyNumberFormat="1" applyFont="1" applyFill="1"/>
    <xf numFmtId="169" fontId="12" fillId="0" borderId="12" xfId="34" applyNumberFormat="1" applyFont="1" applyFill="1" applyBorder="1" applyAlignment="1" applyProtection="1">
      <alignment horizontal="right"/>
    </xf>
    <xf numFmtId="170" fontId="7" fillId="0" borderId="0" xfId="34" applyNumberFormat="1" applyFont="1" applyFill="1" applyAlignment="1">
      <alignment horizontal="right"/>
    </xf>
    <xf numFmtId="3" fontId="37" fillId="0" borderId="0" xfId="35" applyNumberFormat="1" applyFont="1"/>
    <xf numFmtId="166" fontId="3" fillId="0" borderId="0" xfId="34" applyNumberFormat="1" applyFont="1" applyFill="1"/>
    <xf numFmtId="3" fontId="3" fillId="26" borderId="17" xfId="35" applyNumberFormat="1" applyFont="1" applyFill="1" applyBorder="1" applyAlignment="1">
      <alignment horizontal="right"/>
    </xf>
    <xf numFmtId="168" fontId="7" fillId="0" borderId="0" xfId="34" applyNumberFormat="1" applyFont="1" applyFill="1" applyBorder="1" applyAlignment="1">
      <alignment horizontal="left"/>
    </xf>
    <xf numFmtId="0" fontId="7" fillId="0" borderId="0" xfId="0" applyFont="1"/>
    <xf numFmtId="169" fontId="3" fillId="0" borderId="0" xfId="0" applyNumberFormat="1" applyFont="1"/>
    <xf numFmtId="4" fontId="7" fillId="0" borderId="0" xfId="34" applyNumberFormat="1" applyFont="1" applyFill="1" applyAlignment="1">
      <alignment horizontal="right"/>
    </xf>
    <xf numFmtId="3" fontId="3" fillId="0" borderId="0" xfId="34" applyNumberFormat="1" applyFont="1" applyFill="1" applyBorder="1" applyAlignment="1"/>
    <xf numFmtId="0" fontId="38" fillId="24" borderId="21" xfId="35" applyFont="1" applyFill="1" applyBorder="1" applyAlignment="1">
      <alignment horizontal="center" wrapText="1"/>
    </xf>
    <xf numFmtId="3" fontId="38" fillId="25" borderId="22" xfId="35" applyNumberFormat="1" applyFont="1" applyFill="1" applyBorder="1" applyAlignment="1">
      <alignment horizontal="right"/>
    </xf>
    <xf numFmtId="3" fontId="37" fillId="26" borderId="22" xfId="35" applyNumberFormat="1" applyFont="1" applyFill="1" applyBorder="1" applyAlignment="1">
      <alignment horizontal="right"/>
    </xf>
    <xf numFmtId="3" fontId="38" fillId="0" borderId="22" xfId="35" applyNumberFormat="1" applyFont="1" applyFill="1" applyBorder="1" applyAlignment="1">
      <alignment horizontal="right"/>
    </xf>
    <xf numFmtId="168" fontId="38" fillId="0" borderId="22" xfId="35" applyNumberFormat="1" applyFont="1" applyFill="1" applyBorder="1" applyAlignment="1">
      <alignment horizontal="right"/>
    </xf>
    <xf numFmtId="168" fontId="37" fillId="0" borderId="22" xfId="35" applyNumberFormat="1" applyFont="1" applyFill="1" applyBorder="1" applyAlignment="1">
      <alignment horizontal="right"/>
    </xf>
    <xf numFmtId="3" fontId="38" fillId="24" borderId="22" xfId="35" applyNumberFormat="1" applyFont="1" applyFill="1" applyBorder="1" applyAlignment="1">
      <alignment horizontal="right"/>
    </xf>
    <xf numFmtId="1" fontId="38" fillId="25" borderId="22" xfId="35" applyNumberFormat="1" applyFont="1" applyFill="1" applyBorder="1" applyAlignment="1">
      <alignment horizontal="right"/>
    </xf>
    <xf numFmtId="3" fontId="38" fillId="24" borderId="23" xfId="35" applyNumberFormat="1" applyFont="1" applyFill="1" applyBorder="1" applyAlignment="1">
      <alignment horizontal="right"/>
    </xf>
    <xf numFmtId="3" fontId="37" fillId="25" borderId="22" xfId="35" applyNumberFormat="1" applyFont="1" applyFill="1" applyBorder="1" applyAlignment="1">
      <alignment horizontal="right"/>
    </xf>
    <xf numFmtId="167" fontId="37" fillId="0" borderId="24" xfId="35" applyNumberFormat="1" applyFont="1" applyBorder="1"/>
    <xf numFmtId="0" fontId="40" fillId="0" borderId="0" xfId="35" applyFont="1"/>
    <xf numFmtId="14" fontId="40" fillId="0" borderId="0" xfId="35" applyNumberFormat="1" applyFont="1" applyAlignment="1">
      <alignment horizontal="left"/>
    </xf>
    <xf numFmtId="167" fontId="40" fillId="0" borderId="0" xfId="35" applyNumberFormat="1" applyFont="1"/>
    <xf numFmtId="0" fontId="40" fillId="0" borderId="0" xfId="35" applyFont="1" applyAlignment="1">
      <alignment horizontal="left"/>
    </xf>
    <xf numFmtId="1" fontId="38" fillId="0" borderId="0" xfId="35" applyNumberFormat="1" applyFont="1"/>
    <xf numFmtId="3" fontId="38" fillId="0" borderId="0" xfId="35" applyNumberFormat="1" applyFont="1"/>
    <xf numFmtId="167" fontId="3" fillId="0" borderId="0" xfId="34" applyNumberFormat="1" applyFont="1" applyFill="1"/>
    <xf numFmtId="0" fontId="37" fillId="26" borderId="17" xfId="35" applyFont="1" applyFill="1" applyBorder="1" applyAlignment="1">
      <alignment horizontal="left" indent="5"/>
    </xf>
    <xf numFmtId="4" fontId="3" fillId="0" borderId="0" xfId="34" applyNumberFormat="1" applyFont="1" applyFill="1" applyBorder="1" applyAlignment="1">
      <alignment horizontal="center"/>
    </xf>
    <xf numFmtId="169" fontId="37" fillId="0" borderId="0" xfId="35" applyNumberFormat="1" applyFont="1"/>
    <xf numFmtId="2" fontId="37" fillId="0" borderId="0" xfId="35" applyNumberFormat="1" applyFont="1"/>
    <xf numFmtId="3" fontId="3" fillId="0" borderId="0" xfId="34" applyNumberFormat="1" applyFont="1" applyFill="1"/>
    <xf numFmtId="165" fontId="3" fillId="0" borderId="17" xfId="35" applyNumberFormat="1" applyFont="1" applyFill="1" applyBorder="1" applyAlignment="1">
      <alignment horizontal="right"/>
    </xf>
    <xf numFmtId="0" fontId="7" fillId="0" borderId="25" xfId="35" applyFont="1" applyFill="1" applyBorder="1" applyAlignment="1">
      <alignment horizontal="center"/>
    </xf>
    <xf numFmtId="165" fontId="7" fillId="0" borderId="17" xfId="35" applyNumberFormat="1" applyFont="1" applyFill="1" applyBorder="1" applyAlignment="1">
      <alignment horizontal="right"/>
    </xf>
    <xf numFmtId="165" fontId="7" fillId="0" borderId="22" xfId="35" applyNumberFormat="1" applyFont="1" applyFill="1" applyBorder="1" applyAlignment="1">
      <alignment horizontal="right"/>
    </xf>
    <xf numFmtId="0" fontId="3" fillId="0" borderId="26" xfId="35" applyFont="1" applyFill="1" applyBorder="1"/>
    <xf numFmtId="0" fontId="3" fillId="0" borderId="25" xfId="35" applyFont="1" applyFill="1" applyBorder="1" applyAlignment="1">
      <alignment horizontal="center"/>
    </xf>
    <xf numFmtId="0" fontId="3" fillId="0" borderId="17" xfId="35" applyFont="1" applyFill="1" applyBorder="1"/>
    <xf numFmtId="0" fontId="3" fillId="0" borderId="18" xfId="35" applyFont="1" applyFill="1" applyBorder="1" applyAlignment="1">
      <alignment horizontal="center"/>
    </xf>
    <xf numFmtId="165" fontId="3" fillId="0" borderId="22" xfId="35" applyNumberFormat="1" applyFont="1" applyFill="1" applyBorder="1" applyAlignment="1">
      <alignment horizontal="right"/>
    </xf>
    <xf numFmtId="0" fontId="7" fillId="24" borderId="17" xfId="35" applyFont="1" applyFill="1" applyBorder="1"/>
    <xf numFmtId="0" fontId="7" fillId="27" borderId="27" xfId="35" applyFont="1" applyFill="1" applyBorder="1" applyAlignment="1">
      <alignment horizontal="center"/>
    </xf>
    <xf numFmtId="167" fontId="7" fillId="27" borderId="28" xfId="35" applyNumberFormat="1" applyFont="1" applyFill="1" applyBorder="1" applyAlignment="1">
      <alignment horizontal="right" wrapText="1"/>
    </xf>
    <xf numFmtId="167" fontId="7" fillId="27" borderId="29" xfId="35" applyNumberFormat="1" applyFont="1" applyFill="1" applyBorder="1" applyAlignment="1">
      <alignment horizontal="right" wrapText="1"/>
    </xf>
    <xf numFmtId="3" fontId="3" fillId="0" borderId="17" xfId="35" applyNumberFormat="1" applyFont="1" applyFill="1" applyBorder="1" applyAlignment="1">
      <alignment horizontal="right"/>
    </xf>
    <xf numFmtId="3" fontId="3" fillId="0" borderId="22" xfId="35" applyNumberFormat="1" applyFont="1" applyFill="1" applyBorder="1" applyAlignment="1">
      <alignment horizontal="right"/>
    </xf>
    <xf numFmtId="3" fontId="2" fillId="0" borderId="0" xfId="34" applyNumberFormat="1" applyFont="1" applyFill="1"/>
    <xf numFmtId="167" fontId="2" fillId="0" borderId="0" xfId="34" applyNumberFormat="1" applyFont="1" applyFill="1"/>
    <xf numFmtId="165" fontId="3" fillId="0" borderId="0" xfId="0" applyNumberFormat="1" applyFont="1"/>
    <xf numFmtId="0" fontId="7" fillId="0" borderId="17" xfId="35" applyFont="1" applyFill="1" applyBorder="1"/>
    <xf numFmtId="0" fontId="37" fillId="25" borderId="17" xfId="35" applyFont="1" applyFill="1" applyBorder="1"/>
    <xf numFmtId="0" fontId="38" fillId="27" borderId="30" xfId="35" applyFont="1" applyFill="1" applyBorder="1"/>
    <xf numFmtId="4" fontId="38" fillId="0" borderId="0" xfId="35" applyNumberFormat="1" applyFont="1" applyFill="1" applyBorder="1" applyAlignment="1">
      <alignment horizontal="right"/>
    </xf>
    <xf numFmtId="168" fontId="38" fillId="0" borderId="0" xfId="35" applyNumberFormat="1" applyFont="1" applyFill="1" applyBorder="1" applyAlignment="1">
      <alignment horizontal="right"/>
    </xf>
    <xf numFmtId="1" fontId="7" fillId="0" borderId="0" xfId="0" applyNumberFormat="1" applyFont="1"/>
    <xf numFmtId="3" fontId="7" fillId="28" borderId="17" xfId="35" applyNumberFormat="1" applyFont="1" applyFill="1" applyBorder="1" applyAlignment="1">
      <alignment horizontal="center" wrapText="1"/>
    </xf>
    <xf numFmtId="0" fontId="35" fillId="0" borderId="0" xfId="35" applyFont="1"/>
    <xf numFmtId="0" fontId="15" fillId="0" borderId="0" xfId="35" applyFont="1"/>
    <xf numFmtId="0" fontId="15" fillId="0" borderId="0" xfId="35" applyFont="1" applyBorder="1" applyAlignment="1">
      <alignment vertical="top"/>
    </xf>
    <xf numFmtId="0" fontId="45" fillId="0" borderId="0" xfId="29" applyFont="1"/>
    <xf numFmtId="0" fontId="46" fillId="0" borderId="0" xfId="29" applyFont="1"/>
    <xf numFmtId="0" fontId="37" fillId="29" borderId="0" xfId="35" applyFont="1" applyFill="1" applyAlignment="1">
      <alignment wrapText="1"/>
    </xf>
    <xf numFmtId="0" fontId="37" fillId="0" borderId="0" xfId="35" applyFont="1" applyAlignment="1">
      <alignment wrapText="1"/>
    </xf>
    <xf numFmtId="2" fontId="45" fillId="0" borderId="0" xfId="29" applyNumberFormat="1" applyFont="1"/>
    <xf numFmtId="165" fontId="40" fillId="0" borderId="0" xfId="35" applyNumberFormat="1" applyFont="1"/>
    <xf numFmtId="0" fontId="45" fillId="0" borderId="0" xfId="29" applyFont="1" applyFill="1"/>
    <xf numFmtId="0" fontId="46" fillId="0" borderId="0" xfId="29" applyFont="1" applyFill="1"/>
    <xf numFmtId="2" fontId="46" fillId="0" borderId="0" xfId="29" applyNumberFormat="1" applyFont="1" applyAlignment="1">
      <alignment horizontal="center" wrapText="1"/>
    </xf>
    <xf numFmtId="0" fontId="45" fillId="0" borderId="0" xfId="29" applyFont="1" applyAlignment="1">
      <alignment horizontal="center"/>
    </xf>
    <xf numFmtId="2" fontId="45" fillId="0" borderId="0" xfId="29" applyNumberFormat="1" applyFont="1" applyAlignment="1">
      <alignment horizontal="center"/>
    </xf>
    <xf numFmtId="0" fontId="48" fillId="0" borderId="0" xfId="35" applyFont="1" applyFill="1" applyBorder="1"/>
    <xf numFmtId="0" fontId="48" fillId="0" borderId="0" xfId="35" applyFont="1" applyFill="1" applyBorder="1" applyAlignment="1">
      <alignment vertical="top"/>
    </xf>
    <xf numFmtId="0" fontId="48" fillId="0" borderId="0" xfId="35" applyFont="1" applyFill="1" applyBorder="1" applyAlignment="1">
      <alignment horizontal="center"/>
    </xf>
    <xf numFmtId="0" fontId="47" fillId="0" borderId="0" xfId="35" applyFont="1" applyFill="1"/>
    <xf numFmtId="0" fontId="49" fillId="0" borderId="0" xfId="35" applyFont="1" applyFill="1" applyBorder="1"/>
    <xf numFmtId="0" fontId="7" fillId="0" borderId="0" xfId="35" applyFont="1"/>
    <xf numFmtId="167" fontId="3" fillId="0" borderId="0" xfId="0" applyNumberFormat="1" applyFont="1"/>
    <xf numFmtId="166" fontId="3" fillId="0" borderId="0" xfId="0" applyNumberFormat="1" applyFont="1"/>
    <xf numFmtId="165" fontId="7" fillId="0" borderId="0" xfId="34" applyNumberFormat="1" applyFont="1" applyFill="1" applyAlignment="1">
      <alignment horizontal="right"/>
    </xf>
    <xf numFmtId="1" fontId="7" fillId="0" borderId="0" xfId="34" applyNumberFormat="1" applyFont="1" applyFill="1" applyAlignment="1">
      <alignment horizontal="right"/>
    </xf>
    <xf numFmtId="4" fontId="3" fillId="0" borderId="0" xfId="34" applyNumberFormat="1" applyFont="1" applyFill="1" applyBorder="1" applyAlignment="1"/>
    <xf numFmtId="4" fontId="3" fillId="0" borderId="0" xfId="34" applyNumberFormat="1" applyFont="1" applyFill="1" applyBorder="1" applyAlignment="1">
      <alignment horizontal="right"/>
    </xf>
    <xf numFmtId="0" fontId="47" fillId="0" borderId="0" xfId="35" applyFont="1" applyFill="1" applyBorder="1"/>
    <xf numFmtId="0" fontId="48" fillId="0" borderId="13" xfId="35" applyFont="1" applyFill="1" applyBorder="1"/>
    <xf numFmtId="0" fontId="47" fillId="0" borderId="0" xfId="35" applyFont="1" applyFill="1" applyBorder="1" applyAlignment="1">
      <alignment vertical="top"/>
    </xf>
    <xf numFmtId="0" fontId="49" fillId="0" borderId="0" xfId="35" applyFont="1" applyFill="1"/>
    <xf numFmtId="0" fontId="37" fillId="0" borderId="31" xfId="35" applyFont="1" applyBorder="1"/>
    <xf numFmtId="0" fontId="50" fillId="0" borderId="0" xfId="35" applyFont="1" applyAlignment="1">
      <alignment wrapText="1"/>
    </xf>
    <xf numFmtId="165" fontId="37" fillId="0" borderId="0" xfId="35" applyNumberFormat="1" applyFont="1"/>
    <xf numFmtId="0" fontId="51" fillId="0" borderId="0" xfId="0" applyFont="1"/>
    <xf numFmtId="0" fontId="52" fillId="0" borderId="0" xfId="35" applyFont="1"/>
    <xf numFmtId="3" fontId="37" fillId="0" borderId="0" xfId="35" applyNumberFormat="1" applyFont="1" applyFill="1"/>
    <xf numFmtId="1" fontId="37" fillId="0" borderId="0" xfId="35" applyNumberFormat="1" applyFont="1" applyFill="1"/>
    <xf numFmtId="167" fontId="45" fillId="0" borderId="0" xfId="29" applyNumberFormat="1" applyFont="1" applyAlignment="1">
      <alignment horizontal="center"/>
    </xf>
    <xf numFmtId="0" fontId="42" fillId="0" borderId="0" xfId="35" applyFont="1" applyAlignment="1">
      <alignment wrapText="1"/>
    </xf>
    <xf numFmtId="0" fontId="2" fillId="0" borderId="0" xfId="0" applyFont="1" applyAlignment="1">
      <alignment wrapText="1"/>
    </xf>
    <xf numFmtId="3" fontId="48" fillId="0" borderId="0" xfId="35" applyNumberFormat="1" applyFont="1" applyFill="1" applyBorder="1"/>
  </cellXfs>
  <cellStyles count="5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 2" xfId="19"/>
    <cellStyle name="Dobro" xfId="20" builtinId="26" customBuiltin="1"/>
    <cellStyle name="Euro" xfId="21"/>
    <cellStyle name="Hiperpovezava 2" xfId="22"/>
    <cellStyle name="Izhod" xfId="23" builtinId="21" customBuiltin="1"/>
    <cellStyle name="Naslov" xfId="24" builtinId="15" customBuiltin="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29"/>
    <cellStyle name="Navadno 2 2" xfId="30"/>
    <cellStyle name="Navadno 2_breskve" xfId="31"/>
    <cellStyle name="Navadno 3" xfId="32"/>
    <cellStyle name="Navadno 4" xfId="33"/>
    <cellStyle name="Navadno 5" xfId="54"/>
    <cellStyle name="Navadno_solataIP" xfId="34"/>
    <cellStyle name="Navadno_zbirnik" xfId="35"/>
    <cellStyle name="Nevtralno" xfId="36" builtinId="28" customBuiltin="1"/>
    <cellStyle name="Normal 2" xfId="37"/>
    <cellStyle name="Opomba" xfId="38" builtinId="10" customBuiltin="1"/>
    <cellStyle name="Opozorilo" xfId="39" builtinId="11" customBuiltin="1"/>
    <cellStyle name="Pojasnjevalno besedilo" xfId="40" builtinId="53" customBuiltin="1"/>
    <cellStyle name="Poudarek1" xfId="41" builtinId="29" customBuiltin="1"/>
    <cellStyle name="Poudarek2" xfId="42" builtinId="33" customBuiltin="1"/>
    <cellStyle name="Poudarek3" xfId="43" builtinId="37" customBuiltin="1"/>
    <cellStyle name="Poudarek4" xfId="44" builtinId="41" customBuiltin="1"/>
    <cellStyle name="Poudarek5" xfId="45" builtinId="45" customBuiltin="1"/>
    <cellStyle name="Poudarek6" xfId="46" builtinId="49" customBuiltin="1"/>
    <cellStyle name="Povezana celica" xfId="47" builtinId="24" customBuiltin="1"/>
    <cellStyle name="Preveri celico" xfId="48" builtinId="23" customBuiltin="1"/>
    <cellStyle name="Računanje" xfId="49" builtinId="22" customBuiltin="1"/>
    <cellStyle name="Slabo" xfId="50" builtinId="27" customBuiltin="1"/>
    <cellStyle name="Vejica 2" xfId="51"/>
    <cellStyle name="Vnos" xfId="52" builtinId="20" customBuiltin="1"/>
    <cellStyle name="Vsota" xfId="53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99"/>
  <sheetViews>
    <sheetView tabSelected="1" zoomScale="90" zoomScaleNormal="90" workbookViewId="0">
      <pane xSplit="5" ySplit="10" topLeftCell="F11" activePane="bottomRight" state="frozen"/>
      <selection activeCell="O31" sqref="O31"/>
      <selection pane="topRight" activeCell="O31" sqref="O31"/>
      <selection pane="bottomLeft" activeCell="O31" sqref="O31"/>
      <selection pane="bottomRight" activeCell="F44" sqref="F44"/>
    </sheetView>
  </sheetViews>
  <sheetFormatPr defaultColWidth="6.5703125" defaultRowHeight="12" x14ac:dyDescent="0.2"/>
  <cols>
    <col min="1" max="2" width="1.5703125" style="246" customWidth="1"/>
    <col min="3" max="3" width="1.5703125" style="243" customWidth="1"/>
    <col min="4" max="4" width="40.42578125" style="107" customWidth="1"/>
    <col min="5" max="5" width="13.140625" style="107" customWidth="1"/>
    <col min="6" max="6" width="16" style="107" customWidth="1"/>
    <col min="7" max="7" width="12.140625" style="107" customWidth="1"/>
    <col min="8" max="8" width="9.42578125" style="107" customWidth="1"/>
    <col min="9" max="9" width="10.85546875" style="107" customWidth="1"/>
    <col min="10" max="13" width="10.5703125" style="107" customWidth="1"/>
    <col min="14" max="14" width="12.28515625" style="107" customWidth="1"/>
    <col min="15" max="15" width="11.140625" style="107" customWidth="1"/>
    <col min="16" max="16" width="11.42578125" style="107" customWidth="1"/>
    <col min="17" max="17" width="10.7109375" style="107" customWidth="1"/>
    <col min="18" max="21" width="12.85546875" style="107" customWidth="1"/>
    <col min="22" max="22" width="11" style="107" customWidth="1"/>
    <col min="23" max="23" width="9.5703125" style="107" customWidth="1"/>
    <col min="24" max="24" width="10" style="107" customWidth="1"/>
    <col min="25" max="25" width="11.140625" style="107" customWidth="1"/>
    <col min="26" max="26" width="12.5703125" style="107" customWidth="1"/>
    <col min="27" max="27" width="11.140625" style="107" customWidth="1"/>
    <col min="28" max="33" width="11" style="107" customWidth="1"/>
    <col min="34" max="34" width="11.42578125" style="107" customWidth="1"/>
    <col min="35" max="35" width="8.42578125" style="107" customWidth="1"/>
    <col min="36" max="36" width="7.28515625" style="107" bestFit="1" customWidth="1"/>
    <col min="37" max="37" width="6.5703125" style="107"/>
    <col min="38" max="39" width="6.7109375" style="107" bestFit="1" customWidth="1"/>
    <col min="40" max="16384" width="6.5703125" style="107"/>
  </cols>
  <sheetData>
    <row r="1" spans="1:37" s="106" customFormat="1" ht="10.5" hidden="1" customHeight="1" x14ac:dyDescent="0.2">
      <c r="A1" s="255"/>
      <c r="B1" s="255"/>
      <c r="C1" s="243"/>
      <c r="D1" s="107"/>
      <c r="E1" s="107"/>
      <c r="F1" s="107" t="str">
        <f t="shared" ref="F1:AA1" si="0">F9</f>
        <v>Solata spomladanska, na foliji, plastenjak</v>
      </c>
      <c r="G1" s="107" t="str">
        <f t="shared" si="0"/>
        <v>Solata spomladanska, na foliji</v>
      </c>
      <c r="H1" s="107" t="str">
        <f t="shared" si="0"/>
        <v>Solata poletna, na foliji</v>
      </c>
      <c r="I1" s="107" t="str">
        <f t="shared" si="0"/>
        <v>Solata jesenska, na foliji</v>
      </c>
      <c r="J1" s="107" t="str">
        <f t="shared" si="0"/>
        <v>Endivija poletna, na foliji</v>
      </c>
      <c r="K1" s="107" t="str">
        <f t="shared" si="0"/>
        <v>Endivija jesenska, na foliji</v>
      </c>
      <c r="L1" s="107" t="str">
        <f t="shared" si="0"/>
        <v>Radič poletni, na foliji</v>
      </c>
      <c r="M1" s="107" t="str">
        <f t="shared" si="0"/>
        <v>Radič jesenski, na foliji</v>
      </c>
      <c r="N1" s="107" t="str">
        <f t="shared" si="0"/>
        <v>Zelje pozno, za predelavo</v>
      </c>
      <c r="O1" s="107" t="str">
        <f t="shared" si="0"/>
        <v>Zelje pozno, za presno prodajo</v>
      </c>
      <c r="P1" s="107" t="str">
        <f t="shared" si="0"/>
        <v>Zelje zgodnje, za presno prodajo</v>
      </c>
      <c r="Q1" s="107" t="str">
        <f t="shared" si="0"/>
        <v>Cvetača</v>
      </c>
      <c r="R1" s="107" t="str">
        <f t="shared" si="0"/>
        <v>Čebula, pridelava iz semena, STROJNO POBIRANJE</v>
      </c>
      <c r="S1" s="107" t="str">
        <f t="shared" si="0"/>
        <v>Čebula, pridelava iz semena, ROČNO POBIRANJE</v>
      </c>
      <c r="T1" s="107" t="str">
        <f t="shared" si="0"/>
        <v>Čebula, pridelava iz čebulčka, STROJNO POBIRANJE</v>
      </c>
      <c r="U1" s="107" t="str">
        <f t="shared" si="0"/>
        <v>Čebula, pridelava iz čebulčka, ROČNO POBIRANJE</v>
      </c>
      <c r="V1" s="107" t="str">
        <f t="shared" si="0"/>
        <v>Česen, jesenski</v>
      </c>
      <c r="W1" s="107" t="str">
        <f t="shared" si="0"/>
        <v>Krompir zgodnji</v>
      </c>
      <c r="X1" s="107" t="str">
        <f t="shared" si="0"/>
        <v>Korenček</v>
      </c>
      <c r="Y1" s="107" t="str">
        <f t="shared" si="0"/>
        <v>Fižol, stročji, nizek</v>
      </c>
      <c r="Z1" s="107" t="str">
        <f t="shared" si="0"/>
        <v>Fižol, stročji, visoki</v>
      </c>
      <c r="AA1" s="107" t="str">
        <f t="shared" si="0"/>
        <v>Solatne kumare, plastenjak</v>
      </c>
      <c r="AB1" s="234" t="s">
        <v>88</v>
      </c>
      <c r="AC1" s="234" t="s">
        <v>85</v>
      </c>
      <c r="AD1" s="234" t="s">
        <v>86</v>
      </c>
      <c r="AE1" s="234" t="s">
        <v>87</v>
      </c>
      <c r="AF1" s="234" t="s">
        <v>89</v>
      </c>
      <c r="AG1" s="234" t="s">
        <v>90</v>
      </c>
      <c r="AH1" s="235" t="str">
        <f>AH9</f>
        <v>Paradižnik, plastenjak</v>
      </c>
    </row>
    <row r="2" spans="1:37" ht="18.75" hidden="1" customHeight="1" thickBot="1" x14ac:dyDescent="0.25">
      <c r="C2" s="256">
        <v>1</v>
      </c>
      <c r="D2" s="110">
        <f t="shared" ref="D2:E2" si="1">C2+1</f>
        <v>2</v>
      </c>
      <c r="E2" s="110">
        <f t="shared" si="1"/>
        <v>3</v>
      </c>
      <c r="F2" s="110">
        <f t="shared" ref="F2" si="2">E2+1</f>
        <v>4</v>
      </c>
      <c r="G2" s="110">
        <f t="shared" ref="G2" si="3">F2+1</f>
        <v>5</v>
      </c>
      <c r="H2" s="110">
        <f t="shared" ref="H2" si="4">G2+1</f>
        <v>6</v>
      </c>
      <c r="I2" s="110">
        <f t="shared" ref="I2" si="5">H2+1</f>
        <v>7</v>
      </c>
      <c r="J2" s="110">
        <f t="shared" ref="J2" si="6">I2+1</f>
        <v>8</v>
      </c>
      <c r="K2" s="110">
        <f t="shared" ref="K2" si="7">J2+1</f>
        <v>9</v>
      </c>
      <c r="L2" s="110">
        <f t="shared" ref="L2" si="8">K2+1</f>
        <v>10</v>
      </c>
      <c r="M2" s="110">
        <f t="shared" ref="M2" si="9">L2+1</f>
        <v>11</v>
      </c>
      <c r="N2" s="110">
        <f t="shared" ref="N2" si="10">M2+1</f>
        <v>12</v>
      </c>
      <c r="O2" s="110">
        <f t="shared" ref="O2" si="11">N2+1</f>
        <v>13</v>
      </c>
      <c r="P2" s="110">
        <f t="shared" ref="P2" si="12">O2+1</f>
        <v>14</v>
      </c>
      <c r="Q2" s="110">
        <f t="shared" ref="Q2" si="13">P2+1</f>
        <v>15</v>
      </c>
      <c r="R2" s="110">
        <f t="shared" ref="R2" si="14">Q2+1</f>
        <v>16</v>
      </c>
      <c r="S2" s="110">
        <f t="shared" ref="S2" si="15">R2+1</f>
        <v>17</v>
      </c>
      <c r="T2" s="110">
        <f t="shared" ref="T2" si="16">S2+1</f>
        <v>18</v>
      </c>
      <c r="U2" s="110">
        <f t="shared" ref="U2" si="17">T2+1</f>
        <v>19</v>
      </c>
      <c r="V2" s="110">
        <f t="shared" ref="V2" si="18">U2+1</f>
        <v>20</v>
      </c>
      <c r="W2" s="110">
        <f t="shared" ref="W2" si="19">V2+1</f>
        <v>21</v>
      </c>
      <c r="X2" s="110">
        <f t="shared" ref="X2" si="20">W2+1</f>
        <v>22</v>
      </c>
      <c r="Y2" s="110">
        <f t="shared" ref="Y2" si="21">X2+1</f>
        <v>23</v>
      </c>
      <c r="Z2" s="110">
        <f t="shared" ref="Z2" si="22">Y2+1</f>
        <v>24</v>
      </c>
      <c r="AA2" s="110">
        <f t="shared" ref="AA2" si="23">Z2+1</f>
        <v>25</v>
      </c>
      <c r="AB2" s="110">
        <f t="shared" ref="AB2" si="24">AA2+1</f>
        <v>26</v>
      </c>
      <c r="AC2" s="110">
        <f t="shared" ref="AC2" si="25">AB2+1</f>
        <v>27</v>
      </c>
      <c r="AD2" s="110">
        <f t="shared" ref="AD2" si="26">AC2+1</f>
        <v>28</v>
      </c>
      <c r="AE2" s="110">
        <f t="shared" ref="AE2" si="27">AD2+1</f>
        <v>29</v>
      </c>
      <c r="AF2" s="110">
        <f t="shared" ref="AF2" si="28">AE2+1</f>
        <v>30</v>
      </c>
      <c r="AG2" s="110">
        <f t="shared" ref="AG2" si="29">AF2+1</f>
        <v>31</v>
      </c>
      <c r="AH2" s="110">
        <f t="shared" ref="AH2" si="30">AG2+1</f>
        <v>32</v>
      </c>
    </row>
    <row r="3" spans="1:37" s="108" customFormat="1" ht="15.75" customHeight="1" x14ac:dyDescent="0.25">
      <c r="A3" s="257"/>
      <c r="B3" s="257"/>
      <c r="C3" s="243"/>
      <c r="D3" s="229" t="s">
        <v>10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P3" s="107"/>
      <c r="Q3" s="107"/>
      <c r="S3" s="107"/>
      <c r="T3" s="109"/>
      <c r="U3" s="107"/>
      <c r="V3" s="107"/>
      <c r="W3" s="107"/>
      <c r="X3" s="107"/>
      <c r="Y3" s="107"/>
      <c r="Z3" s="107"/>
      <c r="AA3" s="109"/>
      <c r="AB3" s="107"/>
      <c r="AC3" s="107"/>
      <c r="AD3" s="107"/>
      <c r="AE3" s="107"/>
      <c r="AF3" s="107"/>
      <c r="AG3" s="107"/>
      <c r="AH3" s="107"/>
    </row>
    <row r="4" spans="1:37" s="108" customFormat="1" ht="15.75" customHeight="1" x14ac:dyDescent="0.25">
      <c r="A4" s="257"/>
      <c r="B4" s="257"/>
      <c r="C4" s="243"/>
      <c r="D4" s="229" t="s">
        <v>0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P4" s="107"/>
      <c r="Q4" s="107"/>
      <c r="S4" s="107"/>
      <c r="T4" s="109"/>
      <c r="U4" s="107"/>
      <c r="V4" s="107"/>
      <c r="W4" s="107"/>
      <c r="X4" s="107"/>
      <c r="Y4" s="107"/>
      <c r="Z4" s="107"/>
      <c r="AA4" s="109"/>
      <c r="AB4" s="107"/>
      <c r="AC4" s="107"/>
      <c r="AD4" s="107"/>
      <c r="AE4" s="107"/>
      <c r="AF4" s="107"/>
      <c r="AG4" s="107"/>
      <c r="AH4" s="107"/>
    </row>
    <row r="5" spans="1:37" s="108" customFormat="1" ht="8.25" customHeight="1" x14ac:dyDescent="0.2">
      <c r="A5" s="257"/>
      <c r="B5" s="257"/>
      <c r="C5" s="243"/>
      <c r="D5" s="230"/>
      <c r="E5" s="107"/>
      <c r="F5" s="107"/>
      <c r="G5" s="107"/>
      <c r="H5" s="107"/>
      <c r="I5" s="107"/>
      <c r="J5" s="107"/>
      <c r="K5" s="107"/>
      <c r="L5" s="107"/>
      <c r="M5" s="107"/>
      <c r="N5" s="107"/>
      <c r="P5" s="107"/>
      <c r="Q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</row>
    <row r="6" spans="1:37" s="108" customFormat="1" ht="15.75" customHeight="1" x14ac:dyDescent="0.25">
      <c r="A6" s="257"/>
      <c r="B6" s="257"/>
      <c r="C6" s="244"/>
      <c r="D6" s="229" t="s">
        <v>48</v>
      </c>
      <c r="E6" s="248" t="str">
        <f>+K_solataSn!G5</f>
        <v>Sezona 2013</v>
      </c>
      <c r="F6" s="107"/>
      <c r="G6" s="107"/>
      <c r="H6" s="107"/>
      <c r="I6" s="107"/>
      <c r="J6" s="107"/>
      <c r="K6" s="107"/>
      <c r="L6" s="107"/>
      <c r="M6" s="107"/>
      <c r="N6" s="107"/>
      <c r="P6" s="107"/>
      <c r="Q6" s="107"/>
      <c r="S6" s="107"/>
      <c r="T6" s="109"/>
      <c r="U6" s="107"/>
      <c r="V6" s="107"/>
      <c r="W6" s="107"/>
      <c r="X6" s="107"/>
      <c r="Y6" s="107"/>
      <c r="Z6" s="107"/>
      <c r="AA6" s="109"/>
      <c r="AB6" s="107"/>
      <c r="AC6" s="107"/>
      <c r="AD6" s="107"/>
      <c r="AE6" s="107"/>
      <c r="AF6" s="107"/>
      <c r="AG6" s="107"/>
      <c r="AH6" s="107"/>
    </row>
    <row r="7" spans="1:37" s="108" customFormat="1" ht="9.75" customHeight="1" x14ac:dyDescent="0.2">
      <c r="A7" s="257"/>
      <c r="B7" s="257"/>
      <c r="C7" s="243"/>
      <c r="D7" s="231"/>
      <c r="E7" s="107"/>
    </row>
    <row r="8" spans="1:37" ht="15.75" thickBot="1" x14ac:dyDescent="0.3">
      <c r="C8" s="245"/>
      <c r="D8" s="229" t="s">
        <v>41</v>
      </c>
    </row>
    <row r="9" spans="1:37" ht="90" customHeight="1" thickBot="1" x14ac:dyDescent="0.25">
      <c r="A9" s="246" t="s">
        <v>11</v>
      </c>
      <c r="B9" s="246">
        <v>1000</v>
      </c>
      <c r="C9" s="243">
        <v>1</v>
      </c>
      <c r="D9" s="111"/>
      <c r="E9" s="112"/>
      <c r="F9" s="113" t="s">
        <v>76</v>
      </c>
      <c r="G9" s="113" t="s">
        <v>73</v>
      </c>
      <c r="H9" s="113" t="s">
        <v>71</v>
      </c>
      <c r="I9" s="113" t="s">
        <v>69</v>
      </c>
      <c r="J9" s="113" t="s">
        <v>67</v>
      </c>
      <c r="K9" s="113" t="s">
        <v>65</v>
      </c>
      <c r="L9" s="113" t="s">
        <v>63</v>
      </c>
      <c r="M9" s="113" t="s">
        <v>61</v>
      </c>
      <c r="N9" s="113" t="s">
        <v>75</v>
      </c>
      <c r="O9" s="113" t="s">
        <v>74</v>
      </c>
      <c r="P9" s="113" t="s">
        <v>72</v>
      </c>
      <c r="Q9" s="113" t="s">
        <v>70</v>
      </c>
      <c r="R9" s="113" t="s">
        <v>164</v>
      </c>
      <c r="S9" s="113" t="s">
        <v>181</v>
      </c>
      <c r="T9" s="113" t="s">
        <v>182</v>
      </c>
      <c r="U9" s="113" t="s">
        <v>184</v>
      </c>
      <c r="V9" s="113" t="s">
        <v>56</v>
      </c>
      <c r="W9" s="113" t="s">
        <v>59</v>
      </c>
      <c r="X9" s="113" t="s">
        <v>58</v>
      </c>
      <c r="Y9" s="113" t="s">
        <v>51</v>
      </c>
      <c r="Z9" s="113" t="s">
        <v>50</v>
      </c>
      <c r="AA9" s="113" t="s">
        <v>53</v>
      </c>
      <c r="AB9" s="113" t="s">
        <v>238</v>
      </c>
      <c r="AC9" s="113" t="s">
        <v>238</v>
      </c>
      <c r="AD9" s="113" t="s">
        <v>238</v>
      </c>
      <c r="AE9" s="113" t="s">
        <v>238</v>
      </c>
      <c r="AF9" s="113" t="s">
        <v>244</v>
      </c>
      <c r="AG9" s="113" t="s">
        <v>244</v>
      </c>
      <c r="AH9" s="181" t="s">
        <v>49</v>
      </c>
    </row>
    <row r="10" spans="1:37" ht="14.25" hidden="1" customHeight="1" x14ac:dyDescent="0.2">
      <c r="C10" s="243">
        <v>1</v>
      </c>
      <c r="D10" s="259">
        <f t="shared" ref="D10:E10" si="31">C10+1</f>
        <v>2</v>
      </c>
      <c r="E10" s="107">
        <f t="shared" si="31"/>
        <v>3</v>
      </c>
      <c r="F10" s="107">
        <f t="shared" ref="F10" si="32">E10+1</f>
        <v>4</v>
      </c>
      <c r="G10" s="107">
        <f t="shared" ref="G10" si="33">F10+1</f>
        <v>5</v>
      </c>
      <c r="H10" s="107">
        <f t="shared" ref="H10" si="34">G10+1</f>
        <v>6</v>
      </c>
      <c r="I10" s="107">
        <f t="shared" ref="I10" si="35">H10+1</f>
        <v>7</v>
      </c>
      <c r="J10" s="107">
        <f t="shared" ref="J10" si="36">I10+1</f>
        <v>8</v>
      </c>
      <c r="K10" s="107">
        <f t="shared" ref="K10" si="37">J10+1</f>
        <v>9</v>
      </c>
      <c r="L10" s="107">
        <f t="shared" ref="L10" si="38">K10+1</f>
        <v>10</v>
      </c>
      <c r="M10" s="107">
        <f t="shared" ref="M10" si="39">L10+1</f>
        <v>11</v>
      </c>
      <c r="N10" s="107">
        <f t="shared" ref="N10" si="40">M10+1</f>
        <v>12</v>
      </c>
      <c r="O10" s="107">
        <f t="shared" ref="O10" si="41">N10+1</f>
        <v>13</v>
      </c>
      <c r="P10" s="107">
        <f t="shared" ref="P10" si="42">O10+1</f>
        <v>14</v>
      </c>
      <c r="Q10" s="107">
        <f t="shared" ref="Q10" si="43">P10+1</f>
        <v>15</v>
      </c>
      <c r="R10" s="107">
        <f t="shared" ref="R10" si="44">Q10+1</f>
        <v>16</v>
      </c>
      <c r="S10" s="107">
        <f t="shared" ref="S10" si="45">R10+1</f>
        <v>17</v>
      </c>
      <c r="T10" s="107">
        <f t="shared" ref="T10" si="46">S10+1</f>
        <v>18</v>
      </c>
      <c r="U10" s="107">
        <f t="shared" ref="U10" si="47">T10+1</f>
        <v>19</v>
      </c>
      <c r="V10" s="107">
        <f t="shared" ref="V10" si="48">U10+1</f>
        <v>20</v>
      </c>
      <c r="W10" s="107">
        <f t="shared" ref="W10" si="49">V10+1</f>
        <v>21</v>
      </c>
      <c r="X10" s="107">
        <f t="shared" ref="X10" si="50">W10+1</f>
        <v>22</v>
      </c>
      <c r="Y10" s="107">
        <f t="shared" ref="Y10" si="51">X10+1</f>
        <v>23</v>
      </c>
      <c r="Z10" s="107">
        <f t="shared" ref="Z10" si="52">Y10+1</f>
        <v>24</v>
      </c>
      <c r="AA10" s="107">
        <f t="shared" ref="AA10" si="53">Z10+1</f>
        <v>25</v>
      </c>
      <c r="AB10" s="107">
        <f t="shared" ref="AB10" si="54">AA10+1</f>
        <v>26</v>
      </c>
      <c r="AC10" s="107">
        <f t="shared" ref="AC10" si="55">AB10+1</f>
        <v>27</v>
      </c>
      <c r="AD10" s="107">
        <f t="shared" ref="AD10" si="56">AC10+1</f>
        <v>28</v>
      </c>
      <c r="AE10" s="107">
        <f t="shared" ref="AE10" si="57">AD10+1</f>
        <v>29</v>
      </c>
      <c r="AF10" s="107">
        <f t="shared" ref="AF10" si="58">AE10+1</f>
        <v>30</v>
      </c>
      <c r="AG10" s="107">
        <f t="shared" ref="AG10" si="59">AF10+1</f>
        <v>31</v>
      </c>
      <c r="AH10" s="107">
        <f t="shared" ref="AH10" si="60">AG10+1</f>
        <v>32</v>
      </c>
    </row>
    <row r="11" spans="1:37" x14ac:dyDescent="0.2">
      <c r="A11" s="246" t="str">
        <f>+$A$9&amp;"/"&amp;B11</f>
        <v>solata spomladanska/P</v>
      </c>
      <c r="B11" s="246" t="s">
        <v>12</v>
      </c>
      <c r="C11" s="243" t="str">
        <f>+D11</f>
        <v>Pridelek tržni</v>
      </c>
      <c r="D11" s="222" t="s">
        <v>13</v>
      </c>
      <c r="E11" s="205" t="s">
        <v>14</v>
      </c>
      <c r="F11" s="206">
        <v>25</v>
      </c>
      <c r="G11" s="206">
        <v>25</v>
      </c>
      <c r="H11" s="206">
        <v>20</v>
      </c>
      <c r="I11" s="206">
        <v>20</v>
      </c>
      <c r="J11" s="206">
        <v>20</v>
      </c>
      <c r="K11" s="206">
        <v>25</v>
      </c>
      <c r="L11" s="206">
        <v>12</v>
      </c>
      <c r="M11" s="206">
        <v>12</v>
      </c>
      <c r="N11" s="206">
        <v>80</v>
      </c>
      <c r="O11" s="206">
        <v>45</v>
      </c>
      <c r="P11" s="206">
        <v>25</v>
      </c>
      <c r="Q11" s="206">
        <v>20</v>
      </c>
      <c r="R11" s="206">
        <v>35</v>
      </c>
      <c r="S11" s="206">
        <v>35</v>
      </c>
      <c r="T11" s="206">
        <v>35</v>
      </c>
      <c r="U11" s="206">
        <v>35</v>
      </c>
      <c r="V11" s="206">
        <v>10</v>
      </c>
      <c r="W11" s="206">
        <v>25</v>
      </c>
      <c r="X11" s="206">
        <v>32</v>
      </c>
      <c r="Y11" s="206">
        <v>8</v>
      </c>
      <c r="Z11" s="206">
        <v>15</v>
      </c>
      <c r="AA11" s="206">
        <v>80</v>
      </c>
      <c r="AB11" s="206">
        <v>25</v>
      </c>
      <c r="AC11" s="206">
        <v>25</v>
      </c>
      <c r="AD11" s="206">
        <v>25</v>
      </c>
      <c r="AE11" s="206">
        <v>25</v>
      </c>
      <c r="AF11" s="206">
        <v>50</v>
      </c>
      <c r="AG11" s="206">
        <v>50</v>
      </c>
      <c r="AH11" s="207">
        <v>120</v>
      </c>
      <c r="AK11" s="261"/>
    </row>
    <row r="12" spans="1:37" x14ac:dyDescent="0.2">
      <c r="C12" s="243" t="str">
        <f t="shared" ref="C12:C19" si="61">+D12</f>
        <v>Stranski pridelek</v>
      </c>
      <c r="D12" s="208" t="s">
        <v>15</v>
      </c>
      <c r="E12" s="209" t="s">
        <v>14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4">
        <v>0</v>
      </c>
      <c r="X12" s="206">
        <v>8</v>
      </c>
      <c r="Y12" s="206"/>
      <c r="Z12" s="206"/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7">
        <v>0</v>
      </c>
      <c r="AK12" s="261"/>
    </row>
    <row r="13" spans="1:37" x14ac:dyDescent="0.2">
      <c r="A13" s="246" t="str">
        <f>+$A$9&amp;"/"&amp;B13</f>
        <v>solata spomladanska/Piz</v>
      </c>
      <c r="B13" s="246" t="s">
        <v>16</v>
      </c>
      <c r="C13" s="243" t="str">
        <f t="shared" si="61"/>
        <v>Pridelek bruto</v>
      </c>
      <c r="D13" s="210" t="s">
        <v>17</v>
      </c>
      <c r="E13" s="211" t="s">
        <v>14</v>
      </c>
      <c r="F13" s="204">
        <v>27.777777777777779</v>
      </c>
      <c r="G13" s="204">
        <v>29.411764705882351</v>
      </c>
      <c r="H13" s="204">
        <v>25</v>
      </c>
      <c r="I13" s="204">
        <v>25</v>
      </c>
      <c r="J13" s="204">
        <v>25</v>
      </c>
      <c r="K13" s="204">
        <v>31.25</v>
      </c>
      <c r="L13" s="204">
        <v>15</v>
      </c>
      <c r="M13" s="204">
        <v>15</v>
      </c>
      <c r="N13" s="204">
        <v>88.888888888888886</v>
      </c>
      <c r="O13" s="204">
        <v>50</v>
      </c>
      <c r="P13" s="204">
        <v>27.777777777777779</v>
      </c>
      <c r="Q13" s="204">
        <v>22.222222222222221</v>
      </c>
      <c r="R13" s="204">
        <v>38.888888888888893</v>
      </c>
      <c r="S13" s="204">
        <v>38.888888888888893</v>
      </c>
      <c r="T13" s="204">
        <v>38.888888888888893</v>
      </c>
      <c r="U13" s="204">
        <v>38.888888888888893</v>
      </c>
      <c r="V13" s="204">
        <v>11.111111111111111</v>
      </c>
      <c r="W13" s="204">
        <v>26.315789473684209</v>
      </c>
      <c r="X13" s="204">
        <v>42.666666666666664</v>
      </c>
      <c r="Y13" s="204">
        <v>8.8888888888888911</v>
      </c>
      <c r="Z13" s="204">
        <v>16.666666666666668</v>
      </c>
      <c r="AA13" s="204">
        <v>88.888888888888886</v>
      </c>
      <c r="AB13" s="204">
        <v>27.777777777777779</v>
      </c>
      <c r="AC13" s="204">
        <v>27.777777777777779</v>
      </c>
      <c r="AD13" s="204">
        <v>27.777777777777779</v>
      </c>
      <c r="AE13" s="204">
        <v>27.777777777777779</v>
      </c>
      <c r="AF13" s="204">
        <v>55.555555555555557</v>
      </c>
      <c r="AG13" s="204">
        <v>55.555555555555557</v>
      </c>
      <c r="AH13" s="212">
        <v>133.33333333333334</v>
      </c>
      <c r="AK13" s="261"/>
    </row>
    <row r="14" spans="1:37" x14ac:dyDescent="0.2">
      <c r="C14" s="243" t="str">
        <f t="shared" si="61"/>
        <v>Izgube</v>
      </c>
      <c r="D14" s="210" t="s">
        <v>18</v>
      </c>
      <c r="E14" s="211" t="s">
        <v>2</v>
      </c>
      <c r="F14" s="204">
        <v>10</v>
      </c>
      <c r="G14" s="204">
        <v>15</v>
      </c>
      <c r="H14" s="204">
        <v>20</v>
      </c>
      <c r="I14" s="204">
        <v>20</v>
      </c>
      <c r="J14" s="204">
        <v>20</v>
      </c>
      <c r="K14" s="204">
        <v>20</v>
      </c>
      <c r="L14" s="204">
        <v>20</v>
      </c>
      <c r="M14" s="204">
        <v>20</v>
      </c>
      <c r="N14" s="204">
        <v>10</v>
      </c>
      <c r="O14" s="204">
        <v>10</v>
      </c>
      <c r="P14" s="204">
        <v>10</v>
      </c>
      <c r="Q14" s="204">
        <v>10</v>
      </c>
      <c r="R14" s="204">
        <v>10</v>
      </c>
      <c r="S14" s="204">
        <v>10</v>
      </c>
      <c r="T14" s="204">
        <v>10</v>
      </c>
      <c r="U14" s="204">
        <v>10</v>
      </c>
      <c r="V14" s="204">
        <v>10</v>
      </c>
      <c r="W14" s="204">
        <v>5</v>
      </c>
      <c r="X14" s="204">
        <v>10</v>
      </c>
      <c r="Y14" s="204">
        <v>10</v>
      </c>
      <c r="Z14" s="204">
        <v>10</v>
      </c>
      <c r="AA14" s="204">
        <v>10</v>
      </c>
      <c r="AB14" s="204">
        <v>10</v>
      </c>
      <c r="AC14" s="204">
        <v>10</v>
      </c>
      <c r="AD14" s="204">
        <v>10</v>
      </c>
      <c r="AE14" s="204">
        <v>10</v>
      </c>
      <c r="AF14" s="204">
        <v>10</v>
      </c>
      <c r="AG14" s="204">
        <v>10</v>
      </c>
      <c r="AH14" s="212">
        <v>10</v>
      </c>
      <c r="AK14" s="261"/>
    </row>
    <row r="15" spans="1:37" hidden="1" x14ac:dyDescent="0.2">
      <c r="C15" s="243">
        <f t="shared" si="61"/>
        <v>0</v>
      </c>
      <c r="D15" s="210"/>
      <c r="E15" s="211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12"/>
      <c r="AK15" s="261"/>
    </row>
    <row r="16" spans="1:37" x14ac:dyDescent="0.2">
      <c r="C16" s="243" t="str">
        <f t="shared" si="61"/>
        <v>Velikost poljine</v>
      </c>
      <c r="D16" s="210" t="s">
        <v>19</v>
      </c>
      <c r="E16" s="211" t="s">
        <v>3</v>
      </c>
      <c r="F16" s="204">
        <v>0.5</v>
      </c>
      <c r="G16" s="204">
        <v>0.5</v>
      </c>
      <c r="H16" s="204">
        <v>0.5</v>
      </c>
      <c r="I16" s="204">
        <v>0.5</v>
      </c>
      <c r="J16" s="204">
        <v>0.5</v>
      </c>
      <c r="K16" s="204">
        <v>0.5</v>
      </c>
      <c r="L16" s="204">
        <v>0.5</v>
      </c>
      <c r="M16" s="204">
        <v>0.5</v>
      </c>
      <c r="N16" s="204">
        <v>0.5</v>
      </c>
      <c r="O16" s="204">
        <v>0.5</v>
      </c>
      <c r="P16" s="204">
        <v>0.5</v>
      </c>
      <c r="Q16" s="204">
        <v>0.5</v>
      </c>
      <c r="R16" s="204">
        <v>0.5</v>
      </c>
      <c r="S16" s="204">
        <v>0.5</v>
      </c>
      <c r="T16" s="204">
        <v>0.5</v>
      </c>
      <c r="U16" s="204">
        <v>0.5</v>
      </c>
      <c r="V16" s="204">
        <v>0.5</v>
      </c>
      <c r="W16" s="204">
        <v>0.5</v>
      </c>
      <c r="X16" s="204">
        <v>0.5</v>
      </c>
      <c r="Y16" s="204">
        <v>0.5</v>
      </c>
      <c r="Z16" s="204">
        <v>0.5</v>
      </c>
      <c r="AA16" s="204">
        <v>0.5</v>
      </c>
      <c r="AB16" s="204">
        <v>0.5</v>
      </c>
      <c r="AC16" s="204">
        <v>0.5</v>
      </c>
      <c r="AD16" s="204">
        <v>0.5</v>
      </c>
      <c r="AE16" s="204">
        <v>0.5</v>
      </c>
      <c r="AF16" s="204">
        <v>0.5</v>
      </c>
      <c r="AG16" s="204">
        <v>0.5</v>
      </c>
      <c r="AH16" s="212">
        <v>0.5</v>
      </c>
      <c r="AK16" s="261"/>
    </row>
    <row r="17" spans="1:42" x14ac:dyDescent="0.2">
      <c r="C17" s="243" t="str">
        <f t="shared" si="61"/>
        <v>Premijska stopnja za zavarovanje pridelka</v>
      </c>
      <c r="D17" s="210" t="s">
        <v>20</v>
      </c>
      <c r="E17" s="211" t="s">
        <v>2</v>
      </c>
      <c r="F17" s="204">
        <v>4.9629999999999992</v>
      </c>
      <c r="G17" s="204">
        <v>7.09</v>
      </c>
      <c r="H17" s="204">
        <v>7.09</v>
      </c>
      <c r="I17" s="204">
        <v>7.09</v>
      </c>
      <c r="J17" s="204">
        <v>7.09</v>
      </c>
      <c r="K17" s="204">
        <v>7.09</v>
      </c>
      <c r="L17" s="204">
        <v>7.09</v>
      </c>
      <c r="M17" s="204">
        <v>7.09</v>
      </c>
      <c r="N17" s="204">
        <v>7.75</v>
      </c>
      <c r="O17" s="204">
        <v>7.75</v>
      </c>
      <c r="P17" s="204">
        <v>7.75</v>
      </c>
      <c r="Q17" s="204">
        <v>7.75</v>
      </c>
      <c r="R17" s="204">
        <v>6.43</v>
      </c>
      <c r="S17" s="204">
        <v>6.43</v>
      </c>
      <c r="T17" s="204">
        <v>6.43</v>
      </c>
      <c r="U17" s="204">
        <v>6.43</v>
      </c>
      <c r="V17" s="204">
        <v>6.43</v>
      </c>
      <c r="W17" s="204">
        <v>2.67</v>
      </c>
      <c r="X17" s="204">
        <v>3.7549999999999999</v>
      </c>
      <c r="Y17" s="204">
        <v>8.11</v>
      </c>
      <c r="Z17" s="204">
        <v>8.11</v>
      </c>
      <c r="AA17" s="204">
        <v>3.3669999999999995</v>
      </c>
      <c r="AB17" s="204">
        <v>9.6199999999999992</v>
      </c>
      <c r="AC17" s="204">
        <v>9.6199999999999992</v>
      </c>
      <c r="AD17" s="204">
        <v>9.6199999999999992</v>
      </c>
      <c r="AE17" s="204">
        <v>9.6199999999999992</v>
      </c>
      <c r="AF17" s="204">
        <v>4.8099999999999996</v>
      </c>
      <c r="AG17" s="204">
        <v>4.8099999999999996</v>
      </c>
      <c r="AH17" s="212">
        <v>4.8099999999999996</v>
      </c>
      <c r="AK17" s="261"/>
    </row>
    <row r="18" spans="1:42" hidden="1" x14ac:dyDescent="0.2">
      <c r="C18" s="243">
        <f t="shared" si="61"/>
        <v>0</v>
      </c>
      <c r="D18" s="210"/>
      <c r="E18" s="211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12"/>
      <c r="AK18" s="261"/>
    </row>
    <row r="19" spans="1:42" x14ac:dyDescent="0.2">
      <c r="C19" s="243" t="str">
        <f t="shared" si="61"/>
        <v>Količina semena, sadik</v>
      </c>
      <c r="D19" s="210" t="s">
        <v>46</v>
      </c>
      <c r="E19" s="211" t="s">
        <v>47</v>
      </c>
      <c r="F19" s="217">
        <v>66000</v>
      </c>
      <c r="G19" s="217">
        <v>66000</v>
      </c>
      <c r="H19" s="217">
        <v>78000</v>
      </c>
      <c r="I19" s="217">
        <v>66000</v>
      </c>
      <c r="J19" s="217">
        <v>50000</v>
      </c>
      <c r="K19" s="217">
        <v>50000</v>
      </c>
      <c r="L19" s="217">
        <v>45000</v>
      </c>
      <c r="M19" s="217">
        <v>40000</v>
      </c>
      <c r="N19" s="217">
        <v>25000</v>
      </c>
      <c r="O19" s="217">
        <v>40000</v>
      </c>
      <c r="P19" s="217">
        <v>47619</v>
      </c>
      <c r="Q19" s="217">
        <v>35000</v>
      </c>
      <c r="R19" s="217">
        <v>750000</v>
      </c>
      <c r="S19" s="217">
        <v>750000</v>
      </c>
      <c r="T19" s="217">
        <v>600</v>
      </c>
      <c r="U19" s="217">
        <v>600</v>
      </c>
      <c r="V19" s="217">
        <v>1100</v>
      </c>
      <c r="W19" s="217">
        <v>3500</v>
      </c>
      <c r="X19" s="217">
        <v>2</v>
      </c>
      <c r="Y19" s="204">
        <v>100</v>
      </c>
      <c r="Z19" s="204">
        <v>70</v>
      </c>
      <c r="AA19" s="217">
        <v>13400</v>
      </c>
      <c r="AB19" s="217">
        <v>40000</v>
      </c>
      <c r="AC19" s="217">
        <v>40000</v>
      </c>
      <c r="AD19" s="217">
        <v>40000</v>
      </c>
      <c r="AE19" s="217">
        <v>40000</v>
      </c>
      <c r="AF19" s="217">
        <v>27000</v>
      </c>
      <c r="AG19" s="217">
        <v>27000</v>
      </c>
      <c r="AH19" s="218">
        <v>25000</v>
      </c>
      <c r="AK19" s="261"/>
    </row>
    <row r="20" spans="1:42" ht="52.5" customHeight="1" x14ac:dyDescent="0.2">
      <c r="D20" s="210"/>
      <c r="E20" s="211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>
        <v>103.77607108731819</v>
      </c>
      <c r="S20" s="204"/>
      <c r="T20" s="204"/>
      <c r="U20" s="204"/>
      <c r="V20" s="204"/>
      <c r="W20" s="204"/>
      <c r="X20" s="204"/>
      <c r="Y20" s="204"/>
      <c r="Z20" s="204"/>
      <c r="AA20" s="204"/>
      <c r="AB20" s="228" t="s">
        <v>91</v>
      </c>
      <c r="AC20" s="228" t="s">
        <v>92</v>
      </c>
      <c r="AD20" s="228" t="s">
        <v>93</v>
      </c>
      <c r="AE20" s="228" t="s">
        <v>94</v>
      </c>
      <c r="AF20" s="228" t="s">
        <v>95</v>
      </c>
      <c r="AG20" s="228" t="s">
        <v>95</v>
      </c>
      <c r="AH20" s="212"/>
      <c r="AK20" s="261"/>
    </row>
    <row r="21" spans="1:42" x14ac:dyDescent="0.2">
      <c r="A21" s="269">
        <f>AVERAGE($F21:$AH21)</f>
        <v>15756.467645625362</v>
      </c>
      <c r="B21" s="269">
        <f>AVERAGE($G21,$O21,$J21,$K21,$P21,$Y21,$Z21,$AF21)</f>
        <v>15247.809742605976</v>
      </c>
      <c r="C21" s="269">
        <f t="shared" ref="C21" si="62">AVERAGE($F21:$AH21)</f>
        <v>15756.467645625362</v>
      </c>
      <c r="D21" s="114" t="s">
        <v>21</v>
      </c>
      <c r="E21" s="115"/>
      <c r="F21" s="116">
        <f t="shared" ref="F21:M21" si="63">SUM(F22:F30)</f>
        <v>15686.791544104664</v>
      </c>
      <c r="G21" s="116">
        <f t="shared" si="63"/>
        <v>15514.262634491961</v>
      </c>
      <c r="H21" s="116">
        <f t="shared" si="63"/>
        <v>15905.837451417185</v>
      </c>
      <c r="I21" s="116">
        <f t="shared" si="63"/>
        <v>15237.344147187778</v>
      </c>
      <c r="J21" s="116">
        <f t="shared" si="63"/>
        <v>14429.196387506898</v>
      </c>
      <c r="K21" s="116">
        <f t="shared" si="63"/>
        <v>15626.450024142569</v>
      </c>
      <c r="L21" s="116">
        <f t="shared" si="63"/>
        <v>13323.935630717675</v>
      </c>
      <c r="M21" s="116">
        <f t="shared" si="63"/>
        <v>12988.323846994164</v>
      </c>
      <c r="N21" s="116">
        <f t="shared" ref="N21:AH21" si="64">SUM(N22:N30)</f>
        <v>10313.231217714732</v>
      </c>
      <c r="O21" s="116">
        <f t="shared" si="64"/>
        <v>12674.602016341265</v>
      </c>
      <c r="P21" s="116">
        <f t="shared" si="64"/>
        <v>11572.681045973339</v>
      </c>
      <c r="Q21" s="116">
        <f>SUM(Q22:Q30)</f>
        <v>10187.587126770684</v>
      </c>
      <c r="R21" s="116">
        <f t="shared" si="64"/>
        <v>7277.2032130109374</v>
      </c>
      <c r="S21" s="116">
        <f t="shared" si="64"/>
        <v>8458.1316350553898</v>
      </c>
      <c r="T21" s="116">
        <f t="shared" si="64"/>
        <v>7860.8282460223472</v>
      </c>
      <c r="U21" s="116">
        <f t="shared" si="64"/>
        <v>9021.5814201945523</v>
      </c>
      <c r="V21" s="116">
        <f>SUM(V22:V30)</f>
        <v>14280.998520147141</v>
      </c>
      <c r="W21" s="116">
        <f>SUM(W22:W30)</f>
        <v>5771.9574523925767</v>
      </c>
      <c r="X21" s="116">
        <f t="shared" si="64"/>
        <v>8248.8509846738452</v>
      </c>
      <c r="Y21" s="116">
        <f t="shared" si="64"/>
        <v>10098.829168648954</v>
      </c>
      <c r="Z21" s="116">
        <f t="shared" si="64"/>
        <v>14853.258491818302</v>
      </c>
      <c r="AA21" s="116">
        <f t="shared" si="64"/>
        <v>28553.323673818439</v>
      </c>
      <c r="AB21" s="116">
        <f t="shared" si="64"/>
        <v>18704.151595853855</v>
      </c>
      <c r="AC21" s="116">
        <f>SUM(AC22:AC30)</f>
        <v>18787.129155853861</v>
      </c>
      <c r="AD21" s="116">
        <f>SUM(AD22:AD30)</f>
        <v>18621.174035853859</v>
      </c>
      <c r="AE21" s="116">
        <f>SUM(AE22:AE30)</f>
        <v>20374.346035853854</v>
      </c>
      <c r="AF21" s="116">
        <f t="shared" si="64"/>
        <v>27213.19817192452</v>
      </c>
      <c r="AG21" s="116">
        <f>SUM(AG22:AG30)</f>
        <v>30416.334391924513</v>
      </c>
      <c r="AH21" s="182">
        <f t="shared" si="64"/>
        <v>44936.022456725601</v>
      </c>
      <c r="AI21" s="143"/>
      <c r="AJ21" s="143"/>
      <c r="AK21" s="261"/>
      <c r="AL21" s="143"/>
      <c r="AM21" s="143"/>
      <c r="AN21" s="143"/>
      <c r="AO21" s="143"/>
      <c r="AP21" s="173"/>
    </row>
    <row r="22" spans="1:42" x14ac:dyDescent="0.2">
      <c r="D22" s="117" t="s">
        <v>22</v>
      </c>
      <c r="E22" s="118" t="s">
        <v>23</v>
      </c>
      <c r="F22" s="119">
        <v>4046.9837861538467</v>
      </c>
      <c r="G22" s="119">
        <v>3606.5924399999999</v>
      </c>
      <c r="H22" s="119">
        <v>3980.2690200000002</v>
      </c>
      <c r="I22" s="119">
        <v>3367.9199400000002</v>
      </c>
      <c r="J22" s="119">
        <v>2666.2673076923074</v>
      </c>
      <c r="K22" s="119">
        <v>2666.2673076923074</v>
      </c>
      <c r="L22" s="119">
        <v>2663.7230769230769</v>
      </c>
      <c r="M22" s="119">
        <v>2367.7538461538461</v>
      </c>
      <c r="N22" s="119">
        <v>1376.9200913461539</v>
      </c>
      <c r="O22" s="119">
        <v>2203.072146153846</v>
      </c>
      <c r="P22" s="119">
        <v>2853.7139869425</v>
      </c>
      <c r="Q22" s="119">
        <v>2464.1321553846155</v>
      </c>
      <c r="R22" s="119">
        <v>997.92000000000007</v>
      </c>
      <c r="S22" s="119">
        <v>997.92000000000007</v>
      </c>
      <c r="T22" s="119">
        <v>1650</v>
      </c>
      <c r="U22" s="119">
        <v>1650</v>
      </c>
      <c r="V22" s="119">
        <v>7810</v>
      </c>
      <c r="W22" s="119">
        <v>2800</v>
      </c>
      <c r="X22" s="119">
        <v>1299.1333333333334</v>
      </c>
      <c r="Y22" s="119">
        <v>1965.3749999999998</v>
      </c>
      <c r="Z22" s="119">
        <v>1375.7624999999998</v>
      </c>
      <c r="AA22" s="119">
        <v>2685.70237</v>
      </c>
      <c r="AB22" s="119">
        <v>6727.8377142857153</v>
      </c>
      <c r="AC22" s="119">
        <v>6727.8377142857153</v>
      </c>
      <c r="AD22" s="119">
        <v>6727.8377142857153</v>
      </c>
      <c r="AE22" s="119">
        <v>6727.8377142857153</v>
      </c>
      <c r="AF22" s="119">
        <v>5936.89635</v>
      </c>
      <c r="AG22" s="119">
        <v>5936.89635</v>
      </c>
      <c r="AH22" s="183">
        <v>6241.9437499999995</v>
      </c>
      <c r="AI22" s="143"/>
      <c r="AJ22" s="143"/>
      <c r="AK22" s="261"/>
      <c r="AL22" s="143"/>
      <c r="AM22" s="143"/>
      <c r="AN22" s="143"/>
      <c r="AO22" s="143"/>
      <c r="AP22" s="173"/>
    </row>
    <row r="23" spans="1:42" x14ac:dyDescent="0.2">
      <c r="D23" s="199" t="s">
        <v>24</v>
      </c>
      <c r="E23" s="118" t="s">
        <v>23</v>
      </c>
      <c r="F23" s="119">
        <v>249.42143371520433</v>
      </c>
      <c r="G23" s="119">
        <v>332.98174246266717</v>
      </c>
      <c r="H23" s="119">
        <v>286.0164134668812</v>
      </c>
      <c r="I23" s="119">
        <v>286.0164134668812</v>
      </c>
      <c r="J23" s="119">
        <v>371.12292691709081</v>
      </c>
      <c r="K23" s="119">
        <v>367.56959358375752</v>
      </c>
      <c r="L23" s="119">
        <v>317.32706914426672</v>
      </c>
      <c r="M23" s="119">
        <v>313.77373581093343</v>
      </c>
      <c r="N23" s="119">
        <v>916.43061324087159</v>
      </c>
      <c r="O23" s="119">
        <v>659.42695512465264</v>
      </c>
      <c r="P23" s="119">
        <v>402.55999223081847</v>
      </c>
      <c r="Q23" s="119">
        <v>626.25585290954768</v>
      </c>
      <c r="R23" s="119">
        <v>285.45156380225399</v>
      </c>
      <c r="S23" s="119">
        <v>305.10486849270274</v>
      </c>
      <c r="T23" s="119">
        <v>305.10486849270274</v>
      </c>
      <c r="U23" s="119">
        <v>305.10486849270274</v>
      </c>
      <c r="V23" s="119">
        <v>767.21427121277702</v>
      </c>
      <c r="W23" s="119">
        <v>356.66164147109032</v>
      </c>
      <c r="X23" s="119">
        <v>547.12635302852141</v>
      </c>
      <c r="Y23" s="119">
        <v>354.10230735127516</v>
      </c>
      <c r="Z23" s="119">
        <v>517.74519214529209</v>
      </c>
      <c r="AA23" s="119">
        <v>501.18459755282549</v>
      </c>
      <c r="AB23" s="119">
        <v>550.57020841542681</v>
      </c>
      <c r="AC23" s="119">
        <v>550.57020841542681</v>
      </c>
      <c r="AD23" s="119">
        <v>550.57020841542681</v>
      </c>
      <c r="AE23" s="119">
        <v>550.57020841542681</v>
      </c>
      <c r="AF23" s="119">
        <v>679.20408889129078</v>
      </c>
      <c r="AG23" s="119">
        <v>679.20408889129078</v>
      </c>
      <c r="AH23" s="183">
        <v>938.31562314144878</v>
      </c>
      <c r="AI23" s="143"/>
      <c r="AJ23" s="143"/>
      <c r="AK23" s="261"/>
      <c r="AL23" s="143"/>
      <c r="AM23" s="143"/>
      <c r="AN23" s="143"/>
      <c r="AO23" s="143"/>
      <c r="AP23" s="173"/>
    </row>
    <row r="24" spans="1:42" x14ac:dyDescent="0.2">
      <c r="D24" s="199" t="s">
        <v>25</v>
      </c>
      <c r="E24" s="118" t="s">
        <v>23</v>
      </c>
      <c r="F24" s="119">
        <v>347.34000000000015</v>
      </c>
      <c r="G24" s="119">
        <v>344.00000000000182</v>
      </c>
      <c r="H24" s="119">
        <v>623.3119999999999</v>
      </c>
      <c r="I24" s="119">
        <v>782.18599999999969</v>
      </c>
      <c r="J24" s="119">
        <v>270.88199999999961</v>
      </c>
      <c r="K24" s="119">
        <v>183.50700000000143</v>
      </c>
      <c r="L24" s="119">
        <v>270.88200000000143</v>
      </c>
      <c r="M24" s="119">
        <v>183.50699999999961</v>
      </c>
      <c r="N24" s="119">
        <v>804.32149999999911</v>
      </c>
      <c r="O24" s="119">
        <v>475.1989999999978</v>
      </c>
      <c r="P24" s="119">
        <v>240.77599999999984</v>
      </c>
      <c r="Q24" s="119">
        <v>453.48139999999876</v>
      </c>
      <c r="R24" s="119">
        <v>700.18199999999979</v>
      </c>
      <c r="S24" s="119">
        <v>700.18199999999888</v>
      </c>
      <c r="T24" s="119">
        <v>700.18199999999979</v>
      </c>
      <c r="U24" s="119">
        <v>700.18199999999888</v>
      </c>
      <c r="V24" s="119">
        <v>274.47100000000091</v>
      </c>
      <c r="W24" s="119">
        <v>148.38000000000034</v>
      </c>
      <c r="X24" s="119">
        <v>700.4355000000005</v>
      </c>
      <c r="Y24" s="119">
        <v>197.69600000000173</v>
      </c>
      <c r="Z24" s="119">
        <v>284.41599999999926</v>
      </c>
      <c r="AA24" s="119">
        <v>527.2019999999975</v>
      </c>
      <c r="AB24" s="119">
        <v>746.93688479262619</v>
      </c>
      <c r="AC24" s="119">
        <v>746.93688479262892</v>
      </c>
      <c r="AD24" s="119">
        <v>746.9368847926271</v>
      </c>
      <c r="AE24" s="119">
        <v>746.9368847926271</v>
      </c>
      <c r="AF24" s="119">
        <v>1079.2453271889408</v>
      </c>
      <c r="AG24" s="119">
        <v>1079.245327188939</v>
      </c>
      <c r="AH24" s="183">
        <v>661.51724999999715</v>
      </c>
      <c r="AI24" s="143"/>
      <c r="AJ24" s="143"/>
      <c r="AK24" s="261"/>
      <c r="AL24" s="143"/>
      <c r="AM24" s="143"/>
      <c r="AN24" s="143"/>
      <c r="AO24" s="143"/>
      <c r="AP24" s="173"/>
    </row>
    <row r="25" spans="1:42" x14ac:dyDescent="0.2">
      <c r="D25" s="199" t="s">
        <v>252</v>
      </c>
      <c r="E25" s="118" t="s">
        <v>23</v>
      </c>
      <c r="F25" s="119">
        <v>3208.9525862068963</v>
      </c>
      <c r="G25" s="119">
        <v>3208.9525862068963</v>
      </c>
      <c r="H25" s="119">
        <v>3753.5021159874609</v>
      </c>
      <c r="I25" s="119">
        <v>3472.2512599469496</v>
      </c>
      <c r="J25" s="119">
        <v>4064.6732758620687</v>
      </c>
      <c r="K25" s="119">
        <v>4064.6732758620687</v>
      </c>
      <c r="L25" s="119">
        <v>4064.6658705868704</v>
      </c>
      <c r="M25" s="119">
        <v>4064.6732758620687</v>
      </c>
      <c r="N25" s="175">
        <v>2139.3017241379312</v>
      </c>
      <c r="O25" s="119">
        <v>2804.1308753315652</v>
      </c>
      <c r="P25" s="119">
        <v>3305.6490241379311</v>
      </c>
      <c r="Q25" s="119">
        <v>1882.5855172413792</v>
      </c>
      <c r="R25" s="119">
        <v>770.1486206896551</v>
      </c>
      <c r="S25" s="119">
        <v>2107.7751724137929</v>
      </c>
      <c r="T25" s="119">
        <v>770.1486206896551</v>
      </c>
      <c r="U25" s="119">
        <v>2107.7751724137929</v>
      </c>
      <c r="V25" s="119">
        <v>2267.6598275862066</v>
      </c>
      <c r="W25" s="119">
        <v>0</v>
      </c>
      <c r="X25" s="119">
        <v>1600</v>
      </c>
      <c r="Y25" s="119">
        <v>4535.3196551724131</v>
      </c>
      <c r="Z25" s="119">
        <v>8027.4163793103435</v>
      </c>
      <c r="AA25" s="119">
        <v>4680.4318689655156</v>
      </c>
      <c r="AB25" s="119">
        <v>4920.3939655172417</v>
      </c>
      <c r="AC25" s="119">
        <v>4920.3939655172417</v>
      </c>
      <c r="AD25" s="119">
        <v>4920.3939655172417</v>
      </c>
      <c r="AE25" s="119">
        <v>4920.3939655172417</v>
      </c>
      <c r="AF25" s="119">
        <v>9691.0368103448272</v>
      </c>
      <c r="AG25" s="119">
        <v>9691.0368103448272</v>
      </c>
      <c r="AH25" s="183">
        <v>14658.495413793102</v>
      </c>
      <c r="AI25" s="143"/>
      <c r="AJ25" s="143"/>
      <c r="AK25" s="261"/>
      <c r="AL25" s="143"/>
      <c r="AM25" s="143"/>
      <c r="AN25" s="143"/>
      <c r="AO25" s="143"/>
      <c r="AP25" s="173"/>
    </row>
    <row r="26" spans="1:42" x14ac:dyDescent="0.2">
      <c r="D26" s="199" t="s">
        <v>253</v>
      </c>
      <c r="E26" s="118" t="s">
        <v>23</v>
      </c>
      <c r="F26" s="119">
        <v>3272.5599891063321</v>
      </c>
      <c r="G26" s="119">
        <v>3272.5599891063339</v>
      </c>
      <c r="H26" s="119">
        <v>2709.470588184673</v>
      </c>
      <c r="I26" s="119">
        <v>2841.3599891063332</v>
      </c>
      <c r="J26" s="119">
        <v>2709.4705881846749</v>
      </c>
      <c r="K26" s="119">
        <v>3272.5599891063339</v>
      </c>
      <c r="L26" s="119">
        <v>2330.3505881846741</v>
      </c>
      <c r="M26" s="119">
        <v>2462.2399891063324</v>
      </c>
      <c r="N26" s="175">
        <v>197.35799999999927</v>
      </c>
      <c r="O26" s="119">
        <v>1959.9999999999982</v>
      </c>
      <c r="P26" s="119">
        <v>1774.4444444444453</v>
      </c>
      <c r="Q26" s="119">
        <v>1400</v>
      </c>
      <c r="R26" s="119">
        <v>161</v>
      </c>
      <c r="S26" s="119">
        <v>160.99999999999909</v>
      </c>
      <c r="T26" s="119">
        <v>161</v>
      </c>
      <c r="U26" s="119">
        <v>160.99999999999909</v>
      </c>
      <c r="V26" s="119">
        <v>571.4285714285711</v>
      </c>
      <c r="W26" s="119">
        <v>537.4722222222224</v>
      </c>
      <c r="X26" s="119">
        <v>1792</v>
      </c>
      <c r="Y26" s="119">
        <v>851.49075627841739</v>
      </c>
      <c r="Z26" s="119">
        <v>1844.9727135653447</v>
      </c>
      <c r="AA26" s="119">
        <v>10811.567410448868</v>
      </c>
      <c r="AB26" s="119">
        <v>941.4471344176236</v>
      </c>
      <c r="AC26" s="119">
        <v>1023.6031344176245</v>
      </c>
      <c r="AD26" s="119">
        <v>859.29113441762456</v>
      </c>
      <c r="AE26" s="119">
        <v>2609.2911344176246</v>
      </c>
      <c r="AF26" s="119">
        <v>1855.0118599218822</v>
      </c>
      <c r="AG26" s="119">
        <v>5026.4338599218827</v>
      </c>
      <c r="AH26" s="183">
        <v>10087.418305269901</v>
      </c>
      <c r="AI26" s="143"/>
      <c r="AJ26" s="143"/>
      <c r="AK26" s="261"/>
      <c r="AL26" s="143"/>
      <c r="AM26" s="143"/>
      <c r="AN26" s="143"/>
      <c r="AO26" s="143"/>
      <c r="AP26" s="173"/>
    </row>
    <row r="27" spans="1:42" x14ac:dyDescent="0.2">
      <c r="D27" s="199" t="s">
        <v>254</v>
      </c>
      <c r="E27" s="118" t="s">
        <v>23</v>
      </c>
      <c r="F27" s="119">
        <v>2784.8400000000006</v>
      </c>
      <c r="G27" s="119">
        <v>2836.8400000000015</v>
      </c>
      <c r="H27" s="119">
        <v>2509.64</v>
      </c>
      <c r="I27" s="119">
        <v>2509.64</v>
      </c>
      <c r="J27" s="119">
        <v>2509.6400000000008</v>
      </c>
      <c r="K27" s="119">
        <v>3019.2400000000011</v>
      </c>
      <c r="L27" s="119">
        <v>1975.6400000000003</v>
      </c>
      <c r="M27" s="119">
        <v>1990.6399999999999</v>
      </c>
      <c r="N27" s="175">
        <v>2932.1999999999989</v>
      </c>
      <c r="O27" s="119">
        <v>2746.9999999999982</v>
      </c>
      <c r="P27" s="119">
        <v>1638.9999999999995</v>
      </c>
      <c r="Q27" s="119">
        <v>1542.5999999999997</v>
      </c>
      <c r="R27" s="119">
        <v>2785.8</v>
      </c>
      <c r="S27" s="119">
        <v>2785.7999999999997</v>
      </c>
      <c r="T27" s="119">
        <v>2735.8</v>
      </c>
      <c r="U27" s="119">
        <v>2735.7999999999997</v>
      </c>
      <c r="V27" s="119">
        <v>949.00000000000045</v>
      </c>
      <c r="W27" s="119">
        <v>862.20000000000027</v>
      </c>
      <c r="X27" s="119">
        <v>947</v>
      </c>
      <c r="Y27" s="119">
        <v>738.80000000000109</v>
      </c>
      <c r="Z27" s="119">
        <v>1104</v>
      </c>
      <c r="AA27" s="119">
        <v>6143.3399999999983</v>
      </c>
      <c r="AB27" s="119">
        <v>2073.739999999998</v>
      </c>
      <c r="AC27" s="119">
        <v>2073.7399999999998</v>
      </c>
      <c r="AD27" s="119">
        <v>2073.7399999999998</v>
      </c>
      <c r="AE27" s="119">
        <v>2073.7399999999998</v>
      </c>
      <c r="AF27" s="119">
        <v>4211.6400000000012</v>
      </c>
      <c r="AG27" s="119">
        <v>4211.6399999999994</v>
      </c>
      <c r="AH27" s="183">
        <v>8015.4399999999951</v>
      </c>
      <c r="AI27" s="143"/>
      <c r="AJ27" s="143"/>
      <c r="AK27" s="261"/>
      <c r="AL27" s="143"/>
      <c r="AM27" s="143"/>
      <c r="AN27" s="143"/>
      <c r="AO27" s="143"/>
      <c r="AP27" s="173"/>
    </row>
    <row r="28" spans="1:42" x14ac:dyDescent="0.2">
      <c r="D28" s="199" t="s">
        <v>255</v>
      </c>
      <c r="E28" s="118" t="s">
        <v>23</v>
      </c>
      <c r="F28" s="119">
        <v>605.37360501234571</v>
      </c>
      <c r="G28" s="119">
        <v>711.00990000000013</v>
      </c>
      <c r="H28" s="119">
        <v>569.20990000000006</v>
      </c>
      <c r="I28" s="119">
        <v>569.20990000000006</v>
      </c>
      <c r="J28" s="119">
        <v>569.20990000000006</v>
      </c>
      <c r="K28" s="119">
        <v>711.00990000000013</v>
      </c>
      <c r="L28" s="119">
        <v>342.32990000000007</v>
      </c>
      <c r="M28" s="119">
        <v>342.32990000000007</v>
      </c>
      <c r="N28" s="119">
        <v>763.60843680000016</v>
      </c>
      <c r="O28" s="119">
        <v>705.45043679999992</v>
      </c>
      <c r="P28" s="119">
        <v>396.19450719999992</v>
      </c>
      <c r="Q28" s="119">
        <v>786.35350719999997</v>
      </c>
      <c r="R28" s="119">
        <v>518.50843679999991</v>
      </c>
      <c r="S28" s="119">
        <v>518.50843679999991</v>
      </c>
      <c r="T28" s="119">
        <v>518.50843679999991</v>
      </c>
      <c r="U28" s="119">
        <v>518.50843679999991</v>
      </c>
      <c r="V28" s="119">
        <v>500.99643679999997</v>
      </c>
      <c r="W28" s="119">
        <v>183.59100000000001</v>
      </c>
      <c r="X28" s="119">
        <v>301.88130476190469</v>
      </c>
      <c r="Y28" s="119">
        <v>733.11583999999993</v>
      </c>
      <c r="Z28" s="119">
        <v>733.11583999999993</v>
      </c>
      <c r="AA28" s="119">
        <v>1189.8376175432097</v>
      </c>
      <c r="AB28" s="119">
        <v>1219.64186</v>
      </c>
      <c r="AC28" s="119">
        <v>1219.64186</v>
      </c>
      <c r="AD28" s="119">
        <v>1219.64186</v>
      </c>
      <c r="AE28" s="119">
        <v>1205.31386</v>
      </c>
      <c r="AF28" s="119">
        <v>1638.7944200493828</v>
      </c>
      <c r="AG28" s="119">
        <v>1638.7944200493828</v>
      </c>
      <c r="AH28" s="183">
        <v>2030.0312225555558</v>
      </c>
      <c r="AI28" s="143"/>
      <c r="AJ28" s="143"/>
      <c r="AK28" s="261"/>
      <c r="AL28" s="143"/>
      <c r="AM28" s="143"/>
      <c r="AN28" s="143"/>
      <c r="AO28" s="143"/>
      <c r="AP28" s="173"/>
    </row>
    <row r="29" spans="1:42" x14ac:dyDescent="0.2">
      <c r="D29" s="199" t="s">
        <v>26</v>
      </c>
      <c r="E29" s="118" t="s">
        <v>23</v>
      </c>
      <c r="F29" s="119">
        <v>1057.425490721077</v>
      </c>
      <c r="G29" s="119">
        <v>1089.4120492392049</v>
      </c>
      <c r="H29" s="119">
        <v>1358.3727391736975</v>
      </c>
      <c r="I29" s="119">
        <v>1298.6160376674084</v>
      </c>
      <c r="J29" s="119">
        <v>1172.9756672756514</v>
      </c>
      <c r="K29" s="119">
        <v>1240.5952525970279</v>
      </c>
      <c r="L29" s="119">
        <v>1268.7647179183959</v>
      </c>
      <c r="M29" s="119">
        <v>1177.4212172306718</v>
      </c>
      <c r="N29" s="119">
        <v>1130.6370054102599</v>
      </c>
      <c r="O29" s="119">
        <v>1047.3827427835165</v>
      </c>
      <c r="P29" s="119">
        <v>885.75412152116132</v>
      </c>
      <c r="Q29" s="119">
        <v>964.24062902403398</v>
      </c>
      <c r="R29" s="119">
        <v>1016.9115699108991</v>
      </c>
      <c r="S29" s="119">
        <v>838.90816387086215</v>
      </c>
      <c r="T29" s="119">
        <v>971.42712541252888</v>
      </c>
      <c r="U29" s="119">
        <v>793.10279995419558</v>
      </c>
      <c r="V29" s="119">
        <v>906.29712631414009</v>
      </c>
      <c r="W29" s="119">
        <v>810.83170087458859</v>
      </c>
      <c r="X29" s="119">
        <v>975.29366079402632</v>
      </c>
      <c r="Y29" s="119">
        <v>675.62289068012956</v>
      </c>
      <c r="Z29" s="119">
        <v>880.11374305548759</v>
      </c>
      <c r="AA29" s="119">
        <v>1833.8913947274325</v>
      </c>
      <c r="AB29" s="119">
        <v>1389.7428121291241</v>
      </c>
      <c r="AC29" s="119">
        <v>1389.7428121291241</v>
      </c>
      <c r="AD29" s="119">
        <v>1389.7428121291241</v>
      </c>
      <c r="AE29" s="119">
        <v>1389.7428121291241</v>
      </c>
      <c r="AF29" s="119">
        <v>1965.8187535984496</v>
      </c>
      <c r="AG29" s="119">
        <v>1965.8187535984496</v>
      </c>
      <c r="AH29" s="183">
        <v>2056.4654523632075</v>
      </c>
      <c r="AI29" s="143"/>
      <c r="AJ29" s="143"/>
      <c r="AK29" s="261"/>
      <c r="AL29" s="143"/>
      <c r="AM29" s="143"/>
      <c r="AN29" s="143"/>
      <c r="AO29" s="143"/>
      <c r="AP29" s="173"/>
    </row>
    <row r="30" spans="1:42" x14ac:dyDescent="0.2">
      <c r="D30" s="199" t="s">
        <v>43</v>
      </c>
      <c r="E30" s="118" t="s">
        <v>23</v>
      </c>
      <c r="F30" s="119">
        <v>113.89465318895964</v>
      </c>
      <c r="G30" s="119">
        <v>111.91392747685313</v>
      </c>
      <c r="H30" s="119">
        <v>116.04467460447268</v>
      </c>
      <c r="I30" s="119">
        <v>110.14460700020572</v>
      </c>
      <c r="J30" s="119">
        <v>94.954721575102667</v>
      </c>
      <c r="K30" s="119">
        <v>101.02770530106864</v>
      </c>
      <c r="L30" s="119">
        <v>90.252407960389974</v>
      </c>
      <c r="M30" s="119">
        <v>85.984882830311108</v>
      </c>
      <c r="N30" s="119">
        <v>52.453846779517335</v>
      </c>
      <c r="O30" s="119">
        <v>72.939860147691434</v>
      </c>
      <c r="P30" s="119">
        <v>74.588969496482605</v>
      </c>
      <c r="Q30" s="119">
        <v>67.938065011108847</v>
      </c>
      <c r="R30" s="119">
        <v>41.281021808129481</v>
      </c>
      <c r="S30" s="119">
        <v>42.932993478034405</v>
      </c>
      <c r="T30" s="119">
        <v>48.65719462746074</v>
      </c>
      <c r="U30" s="119">
        <v>50.108142533863429</v>
      </c>
      <c r="V30" s="119">
        <v>233.93128680544396</v>
      </c>
      <c r="W30" s="119">
        <v>72.820887824673264</v>
      </c>
      <c r="X30" s="119">
        <v>85.980832756058589</v>
      </c>
      <c r="Y30" s="119">
        <v>47.306719166715993</v>
      </c>
      <c r="Z30" s="119">
        <v>85.716123741834963</v>
      </c>
      <c r="AA30" s="119">
        <v>180.16641458059166</v>
      </c>
      <c r="AB30" s="119">
        <v>133.84101629610086</v>
      </c>
      <c r="AC30" s="119">
        <v>134.66257629610118</v>
      </c>
      <c r="AD30" s="119">
        <v>133.01945629610054</v>
      </c>
      <c r="AE30" s="119">
        <v>150.51945629609691</v>
      </c>
      <c r="AF30" s="119">
        <v>155.55056192974371</v>
      </c>
      <c r="AG30" s="119">
        <v>187.26478192973809</v>
      </c>
      <c r="AH30" s="183">
        <v>246.39543960239826</v>
      </c>
      <c r="AI30" s="143"/>
      <c r="AJ30" s="143"/>
      <c r="AK30" s="261"/>
      <c r="AL30" s="143"/>
      <c r="AM30" s="143"/>
      <c r="AN30" s="143"/>
      <c r="AO30" s="143"/>
      <c r="AP30" s="173"/>
    </row>
    <row r="31" spans="1:42" x14ac:dyDescent="0.2">
      <c r="A31" s="269">
        <f>AVERAGE($F31:$AH31)</f>
        <v>4038.3378893414829</v>
      </c>
      <c r="B31" s="269">
        <f>AVERAGE($G31,$O31,$J31,$K31,$P31,$Y31,$Z31,$AF31)</f>
        <v>3436.3367368214858</v>
      </c>
      <c r="C31" s="269">
        <f>MIN($G31,$O31,$J31,$K31,$P31,$Y31,$Z31,$AF31)</f>
        <v>688.36716654844372</v>
      </c>
      <c r="D31" s="114" t="s">
        <v>27</v>
      </c>
      <c r="E31" s="115" t="s">
        <v>23</v>
      </c>
      <c r="F31" s="116">
        <v>5154.6461535148292</v>
      </c>
      <c r="G31" s="116">
        <v>1121.6015194824356</v>
      </c>
      <c r="H31" s="116">
        <v>1291.3796705949526</v>
      </c>
      <c r="I31" s="116">
        <v>1214.9436116438874</v>
      </c>
      <c r="J31" s="116">
        <v>1063.6851641735234</v>
      </c>
      <c r="K31" s="116">
        <v>1157.1676675283275</v>
      </c>
      <c r="L31" s="116">
        <v>1060.7035535599662</v>
      </c>
      <c r="M31" s="116">
        <v>1004.9129315369286</v>
      </c>
      <c r="N31" s="116">
        <v>3687.1392044306358</v>
      </c>
      <c r="O31" s="116">
        <v>2638.9672930164875</v>
      </c>
      <c r="P31" s="116">
        <v>1920.4131129079396</v>
      </c>
      <c r="Q31" s="116">
        <v>1265.3005681224845</v>
      </c>
      <c r="R31" s="116">
        <v>2338.4216919459386</v>
      </c>
      <c r="S31" s="116">
        <v>2189.1782846945139</v>
      </c>
      <c r="T31" s="116">
        <v>2332.3623124722917</v>
      </c>
      <c r="U31" s="116">
        <v>2182.9305995093287</v>
      </c>
      <c r="V31" s="116">
        <v>1764.7568488107831</v>
      </c>
      <c r="W31" s="116">
        <v>1451.7967841604202</v>
      </c>
      <c r="X31" s="116">
        <v>1626.7368805282081</v>
      </c>
      <c r="Y31" s="116">
        <v>688.36716654844372</v>
      </c>
      <c r="Z31" s="116">
        <v>913.85399645987115</v>
      </c>
      <c r="AA31" s="116">
        <v>15772.656680369204</v>
      </c>
      <c r="AB31" s="116">
        <v>1839.9988837532987</v>
      </c>
      <c r="AC31" s="116">
        <v>1839.9988837532987</v>
      </c>
      <c r="AD31" s="116">
        <v>1839.9988837532987</v>
      </c>
      <c r="AE31" s="116">
        <v>1239.9988837532987</v>
      </c>
      <c r="AF31" s="116">
        <v>17986.637974454861</v>
      </c>
      <c r="AG31" s="116">
        <v>17986.637974454861</v>
      </c>
      <c r="AH31" s="182">
        <v>20536.605610968672</v>
      </c>
      <c r="AI31" s="143"/>
      <c r="AJ31" s="143"/>
      <c r="AK31" s="261"/>
      <c r="AL31" s="143"/>
      <c r="AM31" s="143"/>
      <c r="AN31" s="143"/>
      <c r="AO31" s="143"/>
      <c r="AP31" s="173"/>
    </row>
    <row r="32" spans="1:42" x14ac:dyDescent="0.2">
      <c r="D32" s="114" t="s">
        <v>28</v>
      </c>
      <c r="E32" s="115" t="s">
        <v>23</v>
      </c>
      <c r="F32" s="116">
        <v>1095.2147913214335</v>
      </c>
      <c r="G32" s="116">
        <v>295.3284753352749</v>
      </c>
      <c r="H32" s="116">
        <v>370.7473938663349</v>
      </c>
      <c r="I32" s="116">
        <v>365.18287991353003</v>
      </c>
      <c r="J32" s="116">
        <v>291.49820681580582</v>
      </c>
      <c r="K32" s="116">
        <v>366.44812715922126</v>
      </c>
      <c r="L32" s="116">
        <v>298.47897332638871</v>
      </c>
      <c r="M32" s="116">
        <v>305.88671101317118</v>
      </c>
      <c r="N32" s="116">
        <v>774.32653891176346</v>
      </c>
      <c r="O32" s="116">
        <v>612.14577523348544</v>
      </c>
      <c r="P32" s="116">
        <v>452.76874168782143</v>
      </c>
      <c r="Q32" s="116">
        <v>336.53958087696981</v>
      </c>
      <c r="R32" s="116">
        <v>497.31548796243169</v>
      </c>
      <c r="S32" s="116">
        <v>473.26737959271418</v>
      </c>
      <c r="T32" s="116">
        <v>508.21246889447076</v>
      </c>
      <c r="U32" s="116">
        <v>483.81906141328062</v>
      </c>
      <c r="V32" s="116">
        <v>551.03506695802128</v>
      </c>
      <c r="W32" s="116">
        <v>338.2376390133943</v>
      </c>
      <c r="X32" s="116">
        <v>515.68557902519979</v>
      </c>
      <c r="Y32" s="116">
        <v>316.06202589190258</v>
      </c>
      <c r="Z32" s="116">
        <v>441.64183796766929</v>
      </c>
      <c r="AA32" s="116">
        <v>3408.9860771542453</v>
      </c>
      <c r="AB32" s="116">
        <v>550.14401284305882</v>
      </c>
      <c r="AC32" s="116">
        <v>550.45233699579865</v>
      </c>
      <c r="AD32" s="116">
        <v>549.83568869031922</v>
      </c>
      <c r="AE32" s="116">
        <v>452.63475752593564</v>
      </c>
      <c r="AF32" s="116">
        <v>3848.2597441001276</v>
      </c>
      <c r="AG32" s="116">
        <v>3859.3403634792371</v>
      </c>
      <c r="AH32" s="182">
        <v>4430.0433386462191</v>
      </c>
      <c r="AI32" s="143"/>
      <c r="AJ32" s="143"/>
      <c r="AK32" s="261"/>
      <c r="AL32" s="143"/>
      <c r="AM32" s="143"/>
      <c r="AN32" s="143"/>
      <c r="AO32" s="143"/>
      <c r="AP32" s="173"/>
    </row>
    <row r="33" spans="1:42" x14ac:dyDescent="0.2">
      <c r="A33" s="269">
        <f>AVERAGE($F33:$AH33)</f>
        <v>3760.1217037879096</v>
      </c>
      <c r="B33" s="269">
        <f>AVERAGE($G33,$O33,$J33,$K33,$P33,$Y33,$Z33,$AF33)</f>
        <v>3267.8616087706123</v>
      </c>
      <c r="C33" s="269"/>
      <c r="D33" s="123" t="s">
        <v>29</v>
      </c>
      <c r="E33" s="115" t="s">
        <v>23</v>
      </c>
      <c r="F33" s="116">
        <f>F34+F35</f>
        <v>3328.4903917431038</v>
      </c>
      <c r="G33" s="116">
        <f t="shared" ref="G33:AH33" si="65">G34+G35</f>
        <v>3449.3625944089254</v>
      </c>
      <c r="H33" s="116">
        <f t="shared" si="65"/>
        <v>3847.2902873360827</v>
      </c>
      <c r="I33" s="116">
        <f t="shared" si="65"/>
        <v>3593.9574603334781</v>
      </c>
      <c r="J33" s="116">
        <f t="shared" si="65"/>
        <v>3296.7651531291394</v>
      </c>
      <c r="K33" s="116">
        <f t="shared" si="65"/>
        <v>3432.578153885328</v>
      </c>
      <c r="L33" s="116">
        <f t="shared" si="65"/>
        <v>3301.7290830541751</v>
      </c>
      <c r="M33" s="116">
        <f t="shared" si="65"/>
        <v>3129.4432638678486</v>
      </c>
      <c r="N33" s="116">
        <f t="shared" si="65"/>
        <v>2124.1832690471447</v>
      </c>
      <c r="O33" s="116">
        <f t="shared" si="65"/>
        <v>2076.9824629587015</v>
      </c>
      <c r="P33" s="116">
        <f t="shared" si="65"/>
        <v>2322.9441294881881</v>
      </c>
      <c r="Q33" s="116">
        <f>Q34+Q35</f>
        <v>1846.948393015909</v>
      </c>
      <c r="R33" s="116">
        <f t="shared" si="65"/>
        <v>1957.264100353633</v>
      </c>
      <c r="S33" s="116">
        <f t="shared" si="65"/>
        <v>2055.952587213319</v>
      </c>
      <c r="T33" s="116">
        <f t="shared" si="65"/>
        <v>2007.8743585848813</v>
      </c>
      <c r="U33" s="116">
        <f t="shared" si="65"/>
        <v>2106.0929228208374</v>
      </c>
      <c r="V33" s="116">
        <f>V34+V35</f>
        <v>12894.510838101098</v>
      </c>
      <c r="W33" s="116">
        <f>W34+W35</f>
        <v>2915.4672307963074</v>
      </c>
      <c r="X33" s="116">
        <f t="shared" si="65"/>
        <v>4142.5643762211066</v>
      </c>
      <c r="Y33" s="116">
        <f t="shared" si="65"/>
        <v>1362.3995547210202</v>
      </c>
      <c r="Z33" s="116">
        <f t="shared" si="65"/>
        <v>4305.2708629045783</v>
      </c>
      <c r="AA33" s="116">
        <f t="shared" si="65"/>
        <v>3732.7075702494094</v>
      </c>
      <c r="AB33" s="116">
        <f t="shared" si="65"/>
        <v>4365.241304209243</v>
      </c>
      <c r="AC33" s="116">
        <f>AC34+AC35</f>
        <v>4365.241304209243</v>
      </c>
      <c r="AD33" s="116">
        <f>AD34+AD35</f>
        <v>4365.241304209243</v>
      </c>
      <c r="AE33" s="116">
        <f>AE34+AE35</f>
        <v>4365.241304209243</v>
      </c>
      <c r="AF33" s="116">
        <f t="shared" si="65"/>
        <v>5896.5899586690193</v>
      </c>
      <c r="AG33" s="116">
        <f>AG34+AG35</f>
        <v>5896.5899586690193</v>
      </c>
      <c r="AH33" s="182">
        <f t="shared" si="65"/>
        <v>6558.6052314401823</v>
      </c>
      <c r="AI33" s="143"/>
      <c r="AJ33" s="143"/>
      <c r="AK33" s="261"/>
      <c r="AL33" s="143"/>
      <c r="AM33" s="143"/>
      <c r="AN33" s="143"/>
      <c r="AO33" s="143"/>
      <c r="AP33" s="173"/>
    </row>
    <row r="34" spans="1:42" x14ac:dyDescent="0.2">
      <c r="D34" s="120" t="s">
        <v>30</v>
      </c>
      <c r="E34" s="121" t="s">
        <v>23</v>
      </c>
      <c r="F34" s="122">
        <v>3328.4903917431038</v>
      </c>
      <c r="G34" s="122">
        <v>3449.3625944089254</v>
      </c>
      <c r="H34" s="122">
        <v>3847.2902873360827</v>
      </c>
      <c r="I34" s="122">
        <v>3593.9574603334781</v>
      </c>
      <c r="J34" s="122">
        <v>3296.7651531291394</v>
      </c>
      <c r="K34" s="122">
        <v>3432.578153885328</v>
      </c>
      <c r="L34" s="122">
        <v>3301.7290830541751</v>
      </c>
      <c r="M34" s="122">
        <v>3129.4432638678486</v>
      </c>
      <c r="N34" s="122">
        <v>2124.1832690471447</v>
      </c>
      <c r="O34" s="122">
        <v>2076.9824629587015</v>
      </c>
      <c r="P34" s="122">
        <v>2322.9441294881881</v>
      </c>
      <c r="Q34" s="122">
        <v>1846.948393015909</v>
      </c>
      <c r="R34" s="122">
        <v>1957.264100353633</v>
      </c>
      <c r="S34" s="122">
        <v>2055.952587213319</v>
      </c>
      <c r="T34" s="122">
        <v>2007.8743585848813</v>
      </c>
      <c r="U34" s="122">
        <v>2106.0929228208374</v>
      </c>
      <c r="V34" s="122">
        <v>12894.510838101098</v>
      </c>
      <c r="W34" s="122">
        <v>2915.4672307963074</v>
      </c>
      <c r="X34" s="122">
        <v>4142.5643762211066</v>
      </c>
      <c r="Y34" s="122">
        <v>1362.3995547210202</v>
      </c>
      <c r="Z34" s="122">
        <v>4305.2708629045783</v>
      </c>
      <c r="AA34" s="122">
        <v>3732.7075702494094</v>
      </c>
      <c r="AB34" s="122">
        <v>4365.241304209243</v>
      </c>
      <c r="AC34" s="122">
        <v>4365.241304209243</v>
      </c>
      <c r="AD34" s="122">
        <v>4365.241304209243</v>
      </c>
      <c r="AE34" s="122">
        <v>4365.241304209243</v>
      </c>
      <c r="AF34" s="122">
        <v>5896.5899586690193</v>
      </c>
      <c r="AG34" s="122">
        <v>5896.5899586690193</v>
      </c>
      <c r="AH34" s="184">
        <v>6558.6052314401823</v>
      </c>
      <c r="AI34" s="143"/>
      <c r="AJ34" s="143"/>
      <c r="AK34" s="261"/>
      <c r="AL34" s="143"/>
      <c r="AM34" s="143"/>
      <c r="AN34" s="143"/>
      <c r="AO34" s="143"/>
      <c r="AP34" s="173"/>
    </row>
    <row r="35" spans="1:42" hidden="1" x14ac:dyDescent="0.2">
      <c r="D35" s="120"/>
      <c r="E35" s="12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84"/>
      <c r="AI35" s="143"/>
      <c r="AJ35" s="143"/>
      <c r="AK35" s="261"/>
      <c r="AL35" s="143"/>
      <c r="AM35" s="143"/>
      <c r="AN35" s="143"/>
      <c r="AO35" s="143"/>
      <c r="AP35" s="173"/>
    </row>
    <row r="36" spans="1:42" x14ac:dyDescent="0.2">
      <c r="D36" s="124" t="s">
        <v>31</v>
      </c>
      <c r="E36" s="125" t="s">
        <v>32</v>
      </c>
      <c r="F36" s="126">
        <v>327.7240270069164</v>
      </c>
      <c r="G36" s="126">
        <v>339.62513542204221</v>
      </c>
      <c r="H36" s="126">
        <v>378.80519924531927</v>
      </c>
      <c r="I36" s="126">
        <v>353.86198341261229</v>
      </c>
      <c r="J36" s="126">
        <v>324.60035178702822</v>
      </c>
      <c r="K36" s="126">
        <v>337.97253505609348</v>
      </c>
      <c r="L36" s="126">
        <v>325.08910161453213</v>
      </c>
      <c r="M36" s="126">
        <v>308.12579518589024</v>
      </c>
      <c r="N36" s="126">
        <v>209.14763544451165</v>
      </c>
      <c r="O36" s="126">
        <v>204.5002318384654</v>
      </c>
      <c r="P36" s="126">
        <v>228.71768129973964</v>
      </c>
      <c r="Q36" s="126">
        <v>181.85101766694345</v>
      </c>
      <c r="R36" s="126">
        <v>192.71273081489764</v>
      </c>
      <c r="S36" s="126">
        <v>202.42962481979151</v>
      </c>
      <c r="T36" s="126">
        <v>197.69582996295273</v>
      </c>
      <c r="U36" s="126">
        <v>207.36645526446915</v>
      </c>
      <c r="V36" s="126">
        <v>1269.5968805046728</v>
      </c>
      <c r="W36" s="126">
        <v>287.05765948835972</v>
      </c>
      <c r="X36" s="126">
        <v>407.87796259781356</v>
      </c>
      <c r="Y36" s="126">
        <v>134.14221341098082</v>
      </c>
      <c r="Z36" s="126">
        <v>423.89808546442339</v>
      </c>
      <c r="AA36" s="126">
        <v>367.52335521110138</v>
      </c>
      <c r="AB36" s="126">
        <v>429.80279066486537</v>
      </c>
      <c r="AC36" s="126">
        <v>429.80279066486537</v>
      </c>
      <c r="AD36" s="126">
        <v>429.80279066486537</v>
      </c>
      <c r="AE36" s="126">
        <v>429.80279066486537</v>
      </c>
      <c r="AF36" s="126">
        <v>580.57977624251066</v>
      </c>
      <c r="AG36" s="126">
        <v>580.57977624251066</v>
      </c>
      <c r="AH36" s="185">
        <v>645.76197165183203</v>
      </c>
      <c r="AI36" s="143"/>
      <c r="AJ36" s="143"/>
      <c r="AK36" s="261"/>
      <c r="AL36" s="143"/>
      <c r="AM36" s="143"/>
      <c r="AN36" s="143"/>
      <c r="AO36" s="143"/>
      <c r="AP36" s="173"/>
    </row>
    <row r="37" spans="1:42" s="127" customFormat="1" x14ac:dyDescent="0.2">
      <c r="A37" s="246"/>
      <c r="B37" s="246"/>
      <c r="C37" s="243"/>
      <c r="D37" s="128" t="s">
        <v>33</v>
      </c>
      <c r="E37" s="129" t="s">
        <v>32</v>
      </c>
      <c r="F37" s="130">
        <v>303.44662022852231</v>
      </c>
      <c r="G37" s="130">
        <v>314.18616147061061</v>
      </c>
      <c r="H37" s="130">
        <v>348.02641849225182</v>
      </c>
      <c r="I37" s="130">
        <v>324.43929470865351</v>
      </c>
      <c r="J37" s="130">
        <v>297.70917087106915</v>
      </c>
      <c r="K37" s="130">
        <v>309.58417087106909</v>
      </c>
      <c r="L37" s="130">
        <v>296.4073359622339</v>
      </c>
      <c r="M37" s="130">
        <v>281.31554355102452</v>
      </c>
      <c r="N37" s="130">
        <v>185.0882718101243</v>
      </c>
      <c r="O37" s="130">
        <v>182.27306294444878</v>
      </c>
      <c r="P37" s="130">
        <v>208.76695395307684</v>
      </c>
      <c r="Q37" s="130">
        <v>161.55413619426153</v>
      </c>
      <c r="R37" s="130">
        <v>170.54433466795859</v>
      </c>
      <c r="S37" s="130">
        <v>183.33379620642012</v>
      </c>
      <c r="T37" s="130">
        <v>176.33379620642012</v>
      </c>
      <c r="U37" s="130">
        <v>189.08379620642012</v>
      </c>
      <c r="V37" s="130">
        <v>1224.2801647064207</v>
      </c>
      <c r="W37" s="130">
        <v>266.11185004301683</v>
      </c>
      <c r="X37" s="130">
        <v>381.47095930911792</v>
      </c>
      <c r="Y37" s="130">
        <v>119.31616523765882</v>
      </c>
      <c r="Z37" s="130">
        <v>398.60693832928797</v>
      </c>
      <c r="AA37" s="130">
        <v>327.6737078515838</v>
      </c>
      <c r="AB37" s="130">
        <v>396.47912892896341</v>
      </c>
      <c r="AC37" s="130">
        <v>396.47912892896341</v>
      </c>
      <c r="AD37" s="130">
        <v>396.47912892896341</v>
      </c>
      <c r="AE37" s="130">
        <v>396.47912892896341</v>
      </c>
      <c r="AF37" s="130">
        <v>533.96630896945237</v>
      </c>
      <c r="AG37" s="130">
        <v>533.96630896945237</v>
      </c>
      <c r="AH37" s="186">
        <v>595.97434790182103</v>
      </c>
      <c r="AI37" s="143"/>
      <c r="AJ37" s="143"/>
      <c r="AK37" s="261"/>
      <c r="AL37" s="143"/>
      <c r="AM37" s="143"/>
      <c r="AN37" s="143"/>
      <c r="AO37" s="143"/>
      <c r="AP37" s="173"/>
    </row>
    <row r="38" spans="1:42" s="127" customFormat="1" x14ac:dyDescent="0.2">
      <c r="A38" s="246"/>
      <c r="B38" s="246"/>
      <c r="C38" s="243"/>
      <c r="D38" s="131" t="s">
        <v>34</v>
      </c>
      <c r="E38" s="129" t="s">
        <v>32</v>
      </c>
      <c r="F38" s="130">
        <v>91.918773478284308</v>
      </c>
      <c r="G38" s="130">
        <v>99.152264270207795</v>
      </c>
      <c r="H38" s="130">
        <v>128.25098162622257</v>
      </c>
      <c r="I38" s="130">
        <v>124.82675827349837</v>
      </c>
      <c r="J38" s="130">
        <v>115.05108093590378</v>
      </c>
      <c r="K38" s="130">
        <v>121.79274760257044</v>
      </c>
      <c r="L38" s="130">
        <v>125.42671251958933</v>
      </c>
      <c r="M38" s="130">
        <v>117.4988801906443</v>
      </c>
      <c r="N38" s="130">
        <v>114.78869388556878</v>
      </c>
      <c r="O38" s="130">
        <v>104.54418555187389</v>
      </c>
      <c r="P38" s="130">
        <v>86.934512834546922</v>
      </c>
      <c r="Q38" s="130">
        <v>97.146187476079504</v>
      </c>
      <c r="R38" s="130">
        <v>101.05156246656433</v>
      </c>
      <c r="S38" s="130">
        <v>90.841024005025872</v>
      </c>
      <c r="T38" s="130">
        <v>93.841024005025872</v>
      </c>
      <c r="U38" s="130">
        <v>83.591024005025872</v>
      </c>
      <c r="V38" s="130">
        <v>93.875016232932936</v>
      </c>
      <c r="W38" s="130">
        <v>89.342535933728584</v>
      </c>
      <c r="X38" s="130">
        <v>94.055737772487163</v>
      </c>
      <c r="Y38" s="130">
        <v>72.875665249857775</v>
      </c>
      <c r="Z38" s="130">
        <v>93.19491549577306</v>
      </c>
      <c r="AA38" s="130">
        <v>187.14217746682516</v>
      </c>
      <c r="AB38" s="130">
        <v>134.36439552411727</v>
      </c>
      <c r="AC38" s="130">
        <v>134.36439552411727</v>
      </c>
      <c r="AD38" s="130">
        <v>134.36439552411727</v>
      </c>
      <c r="AE38" s="130">
        <v>134.36439552411727</v>
      </c>
      <c r="AF38" s="130">
        <v>194.34630993548592</v>
      </c>
      <c r="AG38" s="130">
        <v>194.34630993548592</v>
      </c>
      <c r="AH38" s="186">
        <v>203.80706484567924</v>
      </c>
      <c r="AI38" s="143"/>
      <c r="AJ38" s="143"/>
      <c r="AK38" s="261"/>
      <c r="AL38" s="143"/>
      <c r="AM38" s="143"/>
      <c r="AN38" s="143"/>
      <c r="AO38" s="143"/>
      <c r="AP38" s="173"/>
    </row>
    <row r="39" spans="1:42" x14ac:dyDescent="0.2">
      <c r="D39" s="132" t="s">
        <v>4</v>
      </c>
      <c r="E39" s="133" t="s">
        <v>23</v>
      </c>
      <c r="F39" s="134">
        <f t="shared" ref="F39:AH39" si="66">F21+F33+F31+F32</f>
        <v>25265.14288068403</v>
      </c>
      <c r="G39" s="134">
        <f t="shared" si="66"/>
        <v>20380.555223718595</v>
      </c>
      <c r="H39" s="134">
        <f t="shared" si="66"/>
        <v>21415.254803214557</v>
      </c>
      <c r="I39" s="134">
        <f t="shared" si="66"/>
        <v>20411.428099078672</v>
      </c>
      <c r="J39" s="134">
        <f t="shared" si="66"/>
        <v>19081.144911625368</v>
      </c>
      <c r="K39" s="134">
        <f t="shared" si="66"/>
        <v>20582.643972715443</v>
      </c>
      <c r="L39" s="134">
        <f t="shared" si="66"/>
        <v>17984.847240658208</v>
      </c>
      <c r="M39" s="134">
        <f t="shared" si="66"/>
        <v>17428.566753412113</v>
      </c>
      <c r="N39" s="134">
        <f t="shared" si="66"/>
        <v>16898.880230104278</v>
      </c>
      <c r="O39" s="134">
        <f t="shared" si="66"/>
        <v>18002.697547549942</v>
      </c>
      <c r="P39" s="134">
        <f t="shared" si="66"/>
        <v>16268.807030057287</v>
      </c>
      <c r="Q39" s="134">
        <f t="shared" si="66"/>
        <v>13636.375668786048</v>
      </c>
      <c r="R39" s="134">
        <f t="shared" si="66"/>
        <v>12070.20449327294</v>
      </c>
      <c r="S39" s="134">
        <f t="shared" si="66"/>
        <v>13176.529886555938</v>
      </c>
      <c r="T39" s="134">
        <f t="shared" si="66"/>
        <v>12709.27738597399</v>
      </c>
      <c r="U39" s="134">
        <f t="shared" si="66"/>
        <v>13794.424003937998</v>
      </c>
      <c r="V39" s="134">
        <f t="shared" si="66"/>
        <v>29491.301274017042</v>
      </c>
      <c r="W39" s="134">
        <f t="shared" si="66"/>
        <v>10477.459106362699</v>
      </c>
      <c r="X39" s="134">
        <f t="shared" si="66"/>
        <v>14533.83782044836</v>
      </c>
      <c r="Y39" s="134">
        <f t="shared" si="66"/>
        <v>12465.65791581032</v>
      </c>
      <c r="Z39" s="134">
        <f t="shared" si="66"/>
        <v>20514.025189150419</v>
      </c>
      <c r="AA39" s="134">
        <f t="shared" si="66"/>
        <v>51467.674001591295</v>
      </c>
      <c r="AB39" s="134">
        <f t="shared" si="66"/>
        <v>25459.535796659453</v>
      </c>
      <c r="AC39" s="134">
        <f t="shared" si="66"/>
        <v>25542.821680812198</v>
      </c>
      <c r="AD39" s="134">
        <f t="shared" si="66"/>
        <v>25376.249912506722</v>
      </c>
      <c r="AE39" s="134">
        <f t="shared" si="66"/>
        <v>26432.220981342329</v>
      </c>
      <c r="AF39" s="134">
        <f t="shared" si="66"/>
        <v>54944.685849148525</v>
      </c>
      <c r="AG39" s="134">
        <f t="shared" si="66"/>
        <v>58158.902688527625</v>
      </c>
      <c r="AH39" s="187">
        <f t="shared" si="66"/>
        <v>76461.276637780684</v>
      </c>
      <c r="AI39" s="143"/>
      <c r="AJ39" s="143"/>
      <c r="AK39" s="261"/>
      <c r="AL39" s="143"/>
      <c r="AM39" s="143"/>
      <c r="AN39" s="143"/>
      <c r="AO39" s="143"/>
      <c r="AP39" s="173"/>
    </row>
    <row r="40" spans="1:42" x14ac:dyDescent="0.2">
      <c r="D40" s="114" t="s">
        <v>35</v>
      </c>
      <c r="E40" s="135" t="s">
        <v>23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161.20000000000002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88">
        <v>0</v>
      </c>
      <c r="AI40" s="143"/>
      <c r="AJ40" s="143"/>
      <c r="AK40" s="261"/>
      <c r="AL40" s="143"/>
      <c r="AM40" s="143"/>
      <c r="AN40" s="143"/>
      <c r="AO40" s="143"/>
      <c r="AP40" s="173"/>
    </row>
    <row r="41" spans="1:42" x14ac:dyDescent="0.2">
      <c r="D41" s="137" t="s">
        <v>5</v>
      </c>
      <c r="E41" s="138" t="s">
        <v>23</v>
      </c>
      <c r="F41" s="139">
        <f>F39-F40</f>
        <v>25265.14288068403</v>
      </c>
      <c r="G41" s="139">
        <f t="shared" ref="G41:AH41" si="67">G39-G40</f>
        <v>20380.555223718595</v>
      </c>
      <c r="H41" s="139">
        <f t="shared" si="67"/>
        <v>21415.254803214557</v>
      </c>
      <c r="I41" s="139">
        <f t="shared" si="67"/>
        <v>20411.428099078672</v>
      </c>
      <c r="J41" s="139">
        <f t="shared" si="67"/>
        <v>19081.144911625368</v>
      </c>
      <c r="K41" s="139">
        <f t="shared" si="67"/>
        <v>20582.643972715443</v>
      </c>
      <c r="L41" s="139">
        <f t="shared" si="67"/>
        <v>17984.847240658208</v>
      </c>
      <c r="M41" s="139">
        <f t="shared" si="67"/>
        <v>17428.566753412113</v>
      </c>
      <c r="N41" s="139">
        <f t="shared" si="67"/>
        <v>16898.880230104278</v>
      </c>
      <c r="O41" s="139">
        <f t="shared" si="67"/>
        <v>18002.697547549942</v>
      </c>
      <c r="P41" s="139">
        <f t="shared" si="67"/>
        <v>16268.807030057287</v>
      </c>
      <c r="Q41" s="139">
        <f>Q39-Q40</f>
        <v>13636.375668786048</v>
      </c>
      <c r="R41" s="139">
        <f t="shared" si="67"/>
        <v>12070.20449327294</v>
      </c>
      <c r="S41" s="139">
        <f t="shared" si="67"/>
        <v>13176.529886555938</v>
      </c>
      <c r="T41" s="139">
        <f t="shared" si="67"/>
        <v>12709.27738597399</v>
      </c>
      <c r="U41" s="139">
        <f t="shared" si="67"/>
        <v>13794.424003937998</v>
      </c>
      <c r="V41" s="139">
        <f>V39-V40</f>
        <v>29491.301274017042</v>
      </c>
      <c r="W41" s="139">
        <f>W39-W40</f>
        <v>10477.459106362699</v>
      </c>
      <c r="X41" s="139">
        <f t="shared" si="67"/>
        <v>14372.637820448359</v>
      </c>
      <c r="Y41" s="139">
        <f t="shared" si="67"/>
        <v>12465.65791581032</v>
      </c>
      <c r="Z41" s="139">
        <f t="shared" si="67"/>
        <v>20514.025189150419</v>
      </c>
      <c r="AA41" s="139">
        <f t="shared" si="67"/>
        <v>51467.674001591295</v>
      </c>
      <c r="AB41" s="139">
        <f t="shared" si="67"/>
        <v>25459.535796659453</v>
      </c>
      <c r="AC41" s="139">
        <f>AC39-AC40</f>
        <v>25542.821680812198</v>
      </c>
      <c r="AD41" s="139">
        <f>AD39-AD40</f>
        <v>25376.249912506722</v>
      </c>
      <c r="AE41" s="139">
        <f>AE39-AE40</f>
        <v>26432.220981342329</v>
      </c>
      <c r="AF41" s="139">
        <f t="shared" si="67"/>
        <v>54944.685849148525</v>
      </c>
      <c r="AG41" s="139">
        <f>AG39-AG40</f>
        <v>58158.902688527625</v>
      </c>
      <c r="AH41" s="189">
        <f t="shared" si="67"/>
        <v>76461.276637780684</v>
      </c>
      <c r="AI41" s="143"/>
      <c r="AJ41" s="143"/>
      <c r="AK41" s="261"/>
      <c r="AL41" s="143"/>
      <c r="AM41" s="143"/>
      <c r="AN41" s="143"/>
      <c r="AO41" s="143"/>
      <c r="AP41" s="173"/>
    </row>
    <row r="42" spans="1:42" s="127" customFormat="1" x14ac:dyDescent="0.2">
      <c r="A42" s="246"/>
      <c r="B42" s="246"/>
      <c r="C42" s="243"/>
      <c r="D42" s="223" t="s">
        <v>6</v>
      </c>
      <c r="E42" s="135" t="s">
        <v>23</v>
      </c>
      <c r="F42" s="140">
        <v>389.10404</v>
      </c>
      <c r="G42" s="140">
        <v>389.10404</v>
      </c>
      <c r="H42" s="140">
        <v>389.10404</v>
      </c>
      <c r="I42" s="140">
        <v>389.10404</v>
      </c>
      <c r="J42" s="140">
        <v>389.10404</v>
      </c>
      <c r="K42" s="140">
        <v>389.10404</v>
      </c>
      <c r="L42" s="140">
        <v>389.10404</v>
      </c>
      <c r="M42" s="140">
        <v>389.10404</v>
      </c>
      <c r="N42" s="140">
        <v>389.10404</v>
      </c>
      <c r="O42" s="140">
        <v>389.10404</v>
      </c>
      <c r="P42" s="140">
        <v>389.10404</v>
      </c>
      <c r="Q42" s="140">
        <v>389.10404</v>
      </c>
      <c r="R42" s="140">
        <v>389.10404</v>
      </c>
      <c r="S42" s="140">
        <v>389.10404</v>
      </c>
      <c r="T42" s="140">
        <v>389.10404</v>
      </c>
      <c r="U42" s="140">
        <v>389.10404</v>
      </c>
      <c r="V42" s="140">
        <v>389.10404</v>
      </c>
      <c r="W42" s="140">
        <v>357.50909872830539</v>
      </c>
      <c r="X42" s="140">
        <v>389.10404</v>
      </c>
      <c r="Y42" s="140">
        <v>389.10404</v>
      </c>
      <c r="Z42" s="140">
        <v>389.10404</v>
      </c>
      <c r="AA42" s="140">
        <v>389.10404</v>
      </c>
      <c r="AB42" s="140">
        <v>389.10404</v>
      </c>
      <c r="AC42" s="140">
        <v>389.10404</v>
      </c>
      <c r="AD42" s="140">
        <v>389.10404</v>
      </c>
      <c r="AE42" s="140">
        <v>389.10404</v>
      </c>
      <c r="AF42" s="140">
        <v>389.10404</v>
      </c>
      <c r="AG42" s="140">
        <v>389.10404</v>
      </c>
      <c r="AH42" s="190">
        <v>389.10404</v>
      </c>
      <c r="AI42" s="143"/>
      <c r="AJ42" s="143"/>
      <c r="AK42" s="261"/>
      <c r="AL42" s="143"/>
      <c r="AM42" s="143"/>
      <c r="AN42" s="143"/>
      <c r="AO42" s="143"/>
      <c r="AP42" s="173"/>
    </row>
    <row r="43" spans="1:42" x14ac:dyDescent="0.2">
      <c r="A43" s="246" t="str">
        <f>+$A$9&amp;"/"&amp;B43</f>
        <v>solata spomladanska/</v>
      </c>
      <c r="D43" s="213" t="s">
        <v>7</v>
      </c>
      <c r="E43" s="133" t="s">
        <v>23</v>
      </c>
      <c r="F43" s="134">
        <f>F41-F42</f>
        <v>24876.038840684032</v>
      </c>
      <c r="G43" s="134">
        <f t="shared" ref="G43:AH43" si="68">G41-G42</f>
        <v>19991.451183718596</v>
      </c>
      <c r="H43" s="134">
        <f t="shared" si="68"/>
        <v>21026.150763214559</v>
      </c>
      <c r="I43" s="134">
        <f t="shared" si="68"/>
        <v>20022.324059078674</v>
      </c>
      <c r="J43" s="134">
        <f t="shared" si="68"/>
        <v>18692.04087162537</v>
      </c>
      <c r="K43" s="134">
        <f t="shared" si="68"/>
        <v>20193.539932715445</v>
      </c>
      <c r="L43" s="134">
        <f t="shared" si="68"/>
        <v>17595.743200658209</v>
      </c>
      <c r="M43" s="134">
        <f t="shared" si="68"/>
        <v>17039.462713412115</v>
      </c>
      <c r="N43" s="134">
        <f t="shared" si="68"/>
        <v>16509.77619010428</v>
      </c>
      <c r="O43" s="134">
        <f t="shared" si="68"/>
        <v>17613.593507549944</v>
      </c>
      <c r="P43" s="134">
        <f t="shared" si="68"/>
        <v>15879.702990057287</v>
      </c>
      <c r="Q43" s="134">
        <f>Q41-Q42</f>
        <v>13247.271628786048</v>
      </c>
      <c r="R43" s="134">
        <f t="shared" si="68"/>
        <v>11681.10045327294</v>
      </c>
      <c r="S43" s="134">
        <f t="shared" si="68"/>
        <v>12787.425846555938</v>
      </c>
      <c r="T43" s="134">
        <f t="shared" si="68"/>
        <v>12320.17334597399</v>
      </c>
      <c r="U43" s="134">
        <f t="shared" si="68"/>
        <v>13405.319963937998</v>
      </c>
      <c r="V43" s="134">
        <f>V41-V42</f>
        <v>29102.197234017043</v>
      </c>
      <c r="W43" s="134">
        <f>W41-W42</f>
        <v>10119.950007634394</v>
      </c>
      <c r="X43" s="134">
        <f t="shared" si="68"/>
        <v>13983.533780448359</v>
      </c>
      <c r="Y43" s="134">
        <f t="shared" si="68"/>
        <v>12076.553875810319</v>
      </c>
      <c r="Z43" s="134">
        <f t="shared" si="68"/>
        <v>20124.921149150421</v>
      </c>
      <c r="AA43" s="134">
        <f t="shared" si="68"/>
        <v>51078.569961591296</v>
      </c>
      <c r="AB43" s="134">
        <f t="shared" si="68"/>
        <v>25070.431756659455</v>
      </c>
      <c r="AC43" s="134">
        <f>AC41-AC42</f>
        <v>25153.7176408122</v>
      </c>
      <c r="AD43" s="134">
        <f>AD41-AD42</f>
        <v>24987.145872506724</v>
      </c>
      <c r="AE43" s="134">
        <f>AE41-AE42</f>
        <v>26043.11694134233</v>
      </c>
      <c r="AF43" s="134">
        <f t="shared" si="68"/>
        <v>54555.581809148527</v>
      </c>
      <c r="AG43" s="134">
        <f>AG41-AG42</f>
        <v>57769.798648527627</v>
      </c>
      <c r="AH43" s="187">
        <f t="shared" si="68"/>
        <v>76072.172597780678</v>
      </c>
      <c r="AI43" s="143"/>
      <c r="AJ43" s="143"/>
      <c r="AK43" s="261"/>
      <c r="AL43" s="143"/>
      <c r="AM43" s="143"/>
      <c r="AN43" s="143"/>
      <c r="AO43" s="143"/>
      <c r="AP43" s="173"/>
    </row>
    <row r="44" spans="1:42" ht="15.75" customHeight="1" thickBot="1" x14ac:dyDescent="0.25">
      <c r="A44" s="246" t="str">
        <f>+$A$9&amp;"/"&amp;B44</f>
        <v>solata spomladanska/</v>
      </c>
      <c r="C44" s="243" t="str">
        <f>+D44</f>
        <v>STROŠKI ZMANJŠANI ZA SUBVENCIJE EUR/kg</v>
      </c>
      <c r="D44" s="224" t="s">
        <v>8</v>
      </c>
      <c r="E44" s="214" t="s">
        <v>36</v>
      </c>
      <c r="F44" s="215">
        <f t="shared" ref="F44:AH44" si="69">F43/F11/$B$9</f>
        <v>0.99504155362736124</v>
      </c>
      <c r="G44" s="215">
        <f t="shared" si="69"/>
        <v>0.79965804734874379</v>
      </c>
      <c r="H44" s="215">
        <f t="shared" si="69"/>
        <v>1.051307538160728</v>
      </c>
      <c r="I44" s="215">
        <f t="shared" si="69"/>
        <v>1.0011162029539338</v>
      </c>
      <c r="J44" s="215">
        <f t="shared" si="69"/>
        <v>0.93460204358126853</v>
      </c>
      <c r="K44" s="215">
        <f t="shared" si="69"/>
        <v>0.80774159730861772</v>
      </c>
      <c r="L44" s="215">
        <f t="shared" si="69"/>
        <v>1.4663119333881842</v>
      </c>
      <c r="M44" s="215">
        <f t="shared" si="69"/>
        <v>1.4199552261176762</v>
      </c>
      <c r="N44" s="215">
        <f t="shared" si="69"/>
        <v>0.20637220237630349</v>
      </c>
      <c r="O44" s="215">
        <f t="shared" si="69"/>
        <v>0.39141318905666544</v>
      </c>
      <c r="P44" s="215">
        <f t="shared" si="69"/>
        <v>0.63518811960229149</v>
      </c>
      <c r="Q44" s="215">
        <f t="shared" si="69"/>
        <v>0.66236358143930241</v>
      </c>
      <c r="R44" s="215">
        <f t="shared" si="69"/>
        <v>0.33374572723636969</v>
      </c>
      <c r="S44" s="215">
        <f t="shared" si="69"/>
        <v>0.36535502418731247</v>
      </c>
      <c r="T44" s="215">
        <f t="shared" si="69"/>
        <v>0.35200495274211396</v>
      </c>
      <c r="U44" s="215">
        <f t="shared" si="69"/>
        <v>0.38300914182679996</v>
      </c>
      <c r="V44" s="215">
        <f t="shared" si="69"/>
        <v>2.9102197234017044</v>
      </c>
      <c r="W44" s="215">
        <f t="shared" si="69"/>
        <v>0.40479800030537577</v>
      </c>
      <c r="X44" s="215">
        <f t="shared" si="69"/>
        <v>0.43698543063901119</v>
      </c>
      <c r="Y44" s="215">
        <f t="shared" si="69"/>
        <v>1.5095692344762899</v>
      </c>
      <c r="Z44" s="215">
        <f t="shared" si="69"/>
        <v>1.3416614099433615</v>
      </c>
      <c r="AA44" s="215">
        <f t="shared" si="69"/>
        <v>0.63848212451989117</v>
      </c>
      <c r="AB44" s="215">
        <f t="shared" si="69"/>
        <v>1.0028172702663782</v>
      </c>
      <c r="AC44" s="215">
        <f t="shared" si="69"/>
        <v>1.006148705632488</v>
      </c>
      <c r="AD44" s="215">
        <f t="shared" si="69"/>
        <v>0.99948583490026899</v>
      </c>
      <c r="AE44" s="215">
        <f t="shared" si="69"/>
        <v>1.041724677653693</v>
      </c>
      <c r="AF44" s="215">
        <f t="shared" si="69"/>
        <v>1.0911116361829707</v>
      </c>
      <c r="AG44" s="215">
        <f t="shared" si="69"/>
        <v>1.1553959729705525</v>
      </c>
      <c r="AH44" s="216">
        <f t="shared" si="69"/>
        <v>0.63393477164817225</v>
      </c>
      <c r="AI44" s="141"/>
      <c r="AJ44" s="202"/>
      <c r="AK44" s="141"/>
      <c r="AL44" s="202"/>
      <c r="AM44" s="141"/>
      <c r="AN44" s="141"/>
      <c r="AO44" s="202"/>
      <c r="AP44" s="201"/>
    </row>
    <row r="45" spans="1:42" s="192" customFormat="1" ht="17.25" customHeight="1" x14ac:dyDescent="0.2">
      <c r="A45" s="258"/>
      <c r="B45" s="258"/>
      <c r="C45" s="243"/>
      <c r="D45" s="193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</row>
    <row r="46" spans="1:42" ht="53.25" customHeight="1" x14ac:dyDescent="0.2">
      <c r="D46" s="267" t="s">
        <v>42</v>
      </c>
      <c r="E46" s="268"/>
      <c r="N46" s="260"/>
      <c r="T46" s="109"/>
      <c r="U46" s="109"/>
      <c r="V46" s="260"/>
      <c r="Y46" s="260"/>
      <c r="AA46" s="109"/>
    </row>
    <row r="47" spans="1:42" s="192" customFormat="1" ht="15" customHeight="1" x14ac:dyDescent="0.2">
      <c r="A47" s="258"/>
      <c r="B47" s="258"/>
      <c r="C47" s="243"/>
      <c r="D47" s="195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09"/>
      <c r="U47" s="109"/>
      <c r="V47" s="194"/>
      <c r="W47" s="194"/>
      <c r="X47" s="194"/>
      <c r="Y47" s="194"/>
      <c r="Z47" s="194"/>
      <c r="AA47" s="109"/>
      <c r="AB47" s="194"/>
      <c r="AC47" s="194"/>
      <c r="AD47" s="194"/>
      <c r="AE47" s="194"/>
      <c r="AF47" s="194"/>
      <c r="AG47" s="194"/>
      <c r="AH47" s="194"/>
    </row>
    <row r="48" spans="1:42" x14ac:dyDescent="0.2">
      <c r="D48" s="109" t="s">
        <v>37</v>
      </c>
      <c r="T48" s="109"/>
      <c r="U48" s="109"/>
      <c r="AA48" s="109"/>
    </row>
    <row r="49" spans="1:34" s="109" customFormat="1" x14ac:dyDescent="0.2">
      <c r="A49" s="258"/>
      <c r="B49" s="258"/>
      <c r="C49" s="243"/>
      <c r="D49" s="109" t="s">
        <v>38</v>
      </c>
      <c r="E49" s="109" t="s">
        <v>1</v>
      </c>
      <c r="F49" s="196">
        <v>59.986111111111107</v>
      </c>
      <c r="G49" s="196">
        <v>99.955882352941174</v>
      </c>
      <c r="H49" s="196">
        <v>84.962500000000006</v>
      </c>
      <c r="I49" s="196">
        <v>84.962500000000006</v>
      </c>
      <c r="J49" s="196">
        <v>140</v>
      </c>
      <c r="K49" s="196">
        <v>140</v>
      </c>
      <c r="L49" s="196">
        <v>120</v>
      </c>
      <c r="M49" s="196">
        <v>120</v>
      </c>
      <c r="N49" s="196">
        <v>210</v>
      </c>
      <c r="O49" s="196">
        <v>210</v>
      </c>
      <c r="P49" s="196">
        <v>122.22222222222223</v>
      </c>
      <c r="Q49" s="196">
        <v>185.11111111111111</v>
      </c>
      <c r="R49" s="196">
        <v>84</v>
      </c>
      <c r="S49" s="196">
        <v>84</v>
      </c>
      <c r="T49" s="196">
        <v>84</v>
      </c>
      <c r="U49" s="196">
        <v>84</v>
      </c>
      <c r="V49" s="196">
        <v>80</v>
      </c>
      <c r="W49" s="196">
        <v>90.042105263157893</v>
      </c>
      <c r="X49" s="196">
        <v>119</v>
      </c>
      <c r="Y49" s="196">
        <v>53.333333333333343</v>
      </c>
      <c r="Z49" s="196">
        <v>60</v>
      </c>
      <c r="AA49" s="196">
        <v>134.02666666666667</v>
      </c>
      <c r="AB49" s="196">
        <v>166.66666666666666</v>
      </c>
      <c r="AC49" s="196">
        <v>166.66666666666666</v>
      </c>
      <c r="AD49" s="196">
        <v>166.66666666666666</v>
      </c>
      <c r="AE49" s="196">
        <v>166.66666666666666</v>
      </c>
      <c r="AF49" s="196">
        <v>249.99999999999997</v>
      </c>
      <c r="AG49" s="196">
        <v>249.99999999999997</v>
      </c>
      <c r="AH49" s="196">
        <v>250</v>
      </c>
    </row>
    <row r="50" spans="1:34" s="109" customFormat="1" x14ac:dyDescent="0.2">
      <c r="A50" s="258"/>
      <c r="B50" s="258"/>
      <c r="C50" s="243"/>
      <c r="D50" s="109" t="s">
        <v>12</v>
      </c>
      <c r="E50" s="109" t="s">
        <v>1</v>
      </c>
      <c r="F50" s="196">
        <v>29.964166666666667</v>
      </c>
      <c r="G50" s="196">
        <v>39.975000000000001</v>
      </c>
      <c r="H50" s="196">
        <v>33.978749999999998</v>
      </c>
      <c r="I50" s="196">
        <v>33.978749999999998</v>
      </c>
      <c r="J50" s="196">
        <v>40</v>
      </c>
      <c r="K50" s="196">
        <v>40</v>
      </c>
      <c r="L50" s="196">
        <v>30</v>
      </c>
      <c r="M50" s="196">
        <v>30</v>
      </c>
      <c r="N50" s="196">
        <v>105.03999999999999</v>
      </c>
      <c r="O50" s="196">
        <v>58.5</v>
      </c>
      <c r="P50" s="196">
        <v>32.5</v>
      </c>
      <c r="Q50" s="196">
        <v>62.000000000000007</v>
      </c>
      <c r="R50" s="196">
        <v>52.500000000000007</v>
      </c>
      <c r="S50" s="196">
        <v>52.500000000000007</v>
      </c>
      <c r="T50" s="196">
        <v>52.500000000000007</v>
      </c>
      <c r="U50" s="196">
        <v>52.500000000000007</v>
      </c>
      <c r="V50" s="196">
        <v>200</v>
      </c>
      <c r="W50" s="196">
        <v>50.009473684210519</v>
      </c>
      <c r="X50" s="196">
        <v>64</v>
      </c>
      <c r="Y50" s="196">
        <v>28.44444444444445</v>
      </c>
      <c r="Z50" s="196">
        <v>50.000000000000007</v>
      </c>
      <c r="AA50" s="196">
        <v>73.777777777777786</v>
      </c>
      <c r="AB50" s="196">
        <v>50</v>
      </c>
      <c r="AC50" s="196">
        <v>50</v>
      </c>
      <c r="AD50" s="196">
        <v>50</v>
      </c>
      <c r="AE50" s="196">
        <v>50</v>
      </c>
      <c r="AF50" s="196">
        <v>61.111111111111114</v>
      </c>
      <c r="AG50" s="196">
        <v>61.111111111111114</v>
      </c>
      <c r="AH50" s="196">
        <v>53.333333333333343</v>
      </c>
    </row>
    <row r="51" spans="1:34" s="109" customFormat="1" ht="12.75" customHeight="1" x14ac:dyDescent="0.2">
      <c r="A51" s="258"/>
      <c r="B51" s="258"/>
      <c r="C51" s="243"/>
      <c r="D51" s="109" t="s">
        <v>39</v>
      </c>
      <c r="E51" s="109" t="s">
        <v>1</v>
      </c>
      <c r="F51" s="196">
        <v>129.97</v>
      </c>
      <c r="G51" s="196">
        <v>160.04470588235296</v>
      </c>
      <c r="H51" s="196">
        <v>136.03800000000001</v>
      </c>
      <c r="I51" s="196">
        <v>136.03800000000001</v>
      </c>
      <c r="J51" s="196">
        <v>150</v>
      </c>
      <c r="K51" s="196">
        <v>150</v>
      </c>
      <c r="L51" s="196">
        <v>130</v>
      </c>
      <c r="M51" s="196">
        <v>130</v>
      </c>
      <c r="N51" s="196">
        <v>448</v>
      </c>
      <c r="O51" s="196">
        <v>252</v>
      </c>
      <c r="P51" s="196">
        <v>140</v>
      </c>
      <c r="Q51" s="196">
        <v>273.33333333333331</v>
      </c>
      <c r="R51" s="196">
        <v>126</v>
      </c>
      <c r="S51" s="196">
        <v>126</v>
      </c>
      <c r="T51" s="196">
        <v>126</v>
      </c>
      <c r="U51" s="196">
        <v>126</v>
      </c>
      <c r="V51" s="196">
        <v>330</v>
      </c>
      <c r="W51" s="196">
        <v>179.97473684210524</v>
      </c>
      <c r="X51" s="196">
        <v>285</v>
      </c>
      <c r="Y51" s="196">
        <v>106.66666666666669</v>
      </c>
      <c r="Z51" s="196">
        <v>166.66666666666669</v>
      </c>
      <c r="AA51" s="196">
        <v>243.04488888888889</v>
      </c>
      <c r="AB51" s="196">
        <v>200</v>
      </c>
      <c r="AC51" s="196">
        <v>200</v>
      </c>
      <c r="AD51" s="196">
        <v>200</v>
      </c>
      <c r="AE51" s="196">
        <v>200</v>
      </c>
      <c r="AF51" s="196">
        <v>249.99999999999997</v>
      </c>
      <c r="AG51" s="196">
        <v>249.99999999999997</v>
      </c>
      <c r="AH51" s="196">
        <v>560</v>
      </c>
    </row>
    <row r="52" spans="1:34" ht="12.75" customHeight="1" x14ac:dyDescent="0.2"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</row>
    <row r="53" spans="1:34" s="109" customFormat="1" ht="12.75" customHeight="1" x14ac:dyDescent="0.2">
      <c r="A53" s="258"/>
      <c r="B53" s="258"/>
      <c r="C53" s="243"/>
      <c r="D53" s="109" t="s">
        <v>40</v>
      </c>
      <c r="E53" s="109" t="s">
        <v>1</v>
      </c>
      <c r="F53" s="197">
        <v>0</v>
      </c>
      <c r="G53" s="197">
        <v>0</v>
      </c>
      <c r="H53" s="197">
        <v>0</v>
      </c>
      <c r="I53" s="197">
        <v>0</v>
      </c>
      <c r="J53" s="197">
        <v>0</v>
      </c>
      <c r="K53" s="197">
        <v>0</v>
      </c>
      <c r="L53" s="197">
        <v>0</v>
      </c>
      <c r="M53" s="197">
        <v>0</v>
      </c>
      <c r="N53" s="197">
        <v>25000</v>
      </c>
      <c r="O53" s="197">
        <v>20000</v>
      </c>
      <c r="P53" s="197">
        <v>20000</v>
      </c>
      <c r="Q53" s="197">
        <v>10000</v>
      </c>
      <c r="R53" s="197">
        <v>0</v>
      </c>
      <c r="S53" s="197">
        <v>0</v>
      </c>
      <c r="T53" s="197">
        <v>0</v>
      </c>
      <c r="U53" s="197">
        <v>0</v>
      </c>
      <c r="V53" s="197">
        <v>0</v>
      </c>
      <c r="W53" s="197">
        <v>25000</v>
      </c>
      <c r="X53" s="197">
        <v>10000</v>
      </c>
      <c r="Y53" s="197">
        <v>0</v>
      </c>
      <c r="Z53" s="197">
        <v>0</v>
      </c>
      <c r="AA53" s="197">
        <v>25000</v>
      </c>
      <c r="AB53" s="197">
        <v>15000</v>
      </c>
      <c r="AC53" s="197">
        <v>15000</v>
      </c>
      <c r="AD53" s="197">
        <v>15000</v>
      </c>
      <c r="AE53" s="197">
        <v>15000</v>
      </c>
      <c r="AF53" s="197">
        <v>20000</v>
      </c>
      <c r="AG53" s="197">
        <v>20000</v>
      </c>
      <c r="AH53" s="197">
        <v>20000</v>
      </c>
    </row>
    <row r="54" spans="1:34" ht="12.75" customHeight="1" x14ac:dyDescent="0.2"/>
    <row r="55" spans="1:34" s="142" customFormat="1" ht="12.75" customHeight="1" x14ac:dyDescent="0.2">
      <c r="A55" s="246"/>
      <c r="B55" s="247"/>
      <c r="C55" s="243"/>
      <c r="D55" s="142" t="s">
        <v>45</v>
      </c>
      <c r="F55" s="226">
        <v>0.2</v>
      </c>
      <c r="G55" s="226">
        <v>0.5</v>
      </c>
      <c r="H55" s="226">
        <v>0.5</v>
      </c>
      <c r="I55" s="226">
        <v>0.5</v>
      </c>
      <c r="J55" s="226">
        <v>0.5</v>
      </c>
      <c r="K55" s="226">
        <v>0.5</v>
      </c>
      <c r="L55" s="226">
        <v>0.5</v>
      </c>
      <c r="M55" s="226">
        <v>0.5</v>
      </c>
      <c r="N55" s="226">
        <v>0.8</v>
      </c>
      <c r="O55" s="226">
        <v>0.8</v>
      </c>
      <c r="P55" s="226">
        <v>0.7</v>
      </c>
      <c r="Q55" s="226">
        <v>0.7</v>
      </c>
      <c r="R55" s="226">
        <v>0.8</v>
      </c>
      <c r="S55" s="226">
        <v>0.8</v>
      </c>
      <c r="T55" s="226">
        <v>0.8</v>
      </c>
      <c r="U55" s="226">
        <v>0.8</v>
      </c>
      <c r="V55" s="226">
        <v>0.8</v>
      </c>
      <c r="W55" s="226">
        <v>0.5</v>
      </c>
      <c r="X55" s="226">
        <v>0.8</v>
      </c>
      <c r="Y55" s="226">
        <v>0.8</v>
      </c>
      <c r="Z55" s="226">
        <v>0.8</v>
      </c>
      <c r="AA55" s="226">
        <v>0.7</v>
      </c>
      <c r="AB55" s="226">
        <v>0.7</v>
      </c>
      <c r="AC55" s="226">
        <v>0.7</v>
      </c>
      <c r="AD55" s="226">
        <v>0.7</v>
      </c>
      <c r="AE55" s="226">
        <v>0.7</v>
      </c>
      <c r="AF55" s="226">
        <v>0.8</v>
      </c>
      <c r="AG55" s="226">
        <v>0.8</v>
      </c>
      <c r="AH55" s="226">
        <v>0.9</v>
      </c>
    </row>
    <row r="56" spans="1:34" ht="12.75" customHeight="1" x14ac:dyDescent="0.2"/>
    <row r="57" spans="1:34" s="142" customFormat="1" ht="12.75" customHeight="1" x14ac:dyDescent="0.2">
      <c r="A57" s="246"/>
      <c r="B57" s="247"/>
      <c r="C57" s="243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</row>
    <row r="59" spans="1:34" s="263" customFormat="1" x14ac:dyDescent="0.2">
      <c r="A59" s="246"/>
      <c r="B59" s="246"/>
      <c r="C59" s="243"/>
      <c r="F59" s="262"/>
      <c r="G59" s="262"/>
      <c r="H59" s="262"/>
      <c r="I59" s="262"/>
      <c r="J59" s="262"/>
      <c r="K59" s="262"/>
      <c r="P59" s="262"/>
      <c r="Q59" s="262"/>
      <c r="Y59" s="262"/>
      <c r="Z59" s="262"/>
    </row>
    <row r="60" spans="1:34" x14ac:dyDescent="0.2"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</row>
    <row r="61" spans="1:34" x14ac:dyDescent="0.2"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</row>
    <row r="62" spans="1:34" x14ac:dyDescent="0.2">
      <c r="A62" s="269"/>
      <c r="B62" s="269"/>
      <c r="C62" s="269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</row>
    <row r="63" spans="1:34" x14ac:dyDescent="0.2"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</row>
    <row r="64" spans="1:34" x14ac:dyDescent="0.2"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</row>
    <row r="65" spans="1:34" x14ac:dyDescent="0.2"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</row>
    <row r="66" spans="1:34" x14ac:dyDescent="0.2"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</row>
    <row r="68" spans="1:34" x14ac:dyDescent="0.2"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</row>
    <row r="69" spans="1:34" x14ac:dyDescent="0.2"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</row>
    <row r="75" spans="1:34" x14ac:dyDescent="0.2">
      <c r="G75" s="173"/>
      <c r="P75" s="173"/>
    </row>
    <row r="76" spans="1:34" x14ac:dyDescent="0.2">
      <c r="G76" s="173"/>
      <c r="P76" s="173"/>
    </row>
    <row r="77" spans="1:34" x14ac:dyDescent="0.2">
      <c r="G77" s="173"/>
      <c r="P77" s="173"/>
    </row>
    <row r="78" spans="1:34" s="127" customFormat="1" x14ac:dyDescent="0.2">
      <c r="A78" s="246"/>
      <c r="B78" s="246"/>
      <c r="C78" s="243"/>
      <c r="G78" s="264"/>
      <c r="P78" s="264"/>
    </row>
    <row r="79" spans="1:34" s="127" customFormat="1" x14ac:dyDescent="0.2">
      <c r="A79" s="246"/>
      <c r="B79" s="246"/>
      <c r="C79" s="243"/>
      <c r="G79" s="264"/>
      <c r="P79" s="264"/>
    </row>
    <row r="80" spans="1:34" s="127" customFormat="1" x14ac:dyDescent="0.2">
      <c r="A80" s="246"/>
      <c r="B80" s="246"/>
      <c r="C80" s="243"/>
      <c r="G80" s="264"/>
      <c r="P80" s="264"/>
    </row>
    <row r="81" spans="1:16" s="127" customFormat="1" x14ac:dyDescent="0.2">
      <c r="A81" s="246"/>
      <c r="B81" s="246"/>
      <c r="C81" s="243"/>
      <c r="G81" s="264"/>
      <c r="P81" s="264"/>
    </row>
    <row r="82" spans="1:16" s="127" customFormat="1" x14ac:dyDescent="0.2">
      <c r="A82" s="246"/>
      <c r="B82" s="246"/>
      <c r="C82" s="243"/>
      <c r="P82" s="264"/>
    </row>
    <row r="83" spans="1:16" s="127" customFormat="1" x14ac:dyDescent="0.2">
      <c r="A83" s="246"/>
      <c r="B83" s="246"/>
      <c r="C83" s="243"/>
      <c r="G83" s="265"/>
    </row>
    <row r="84" spans="1:16" s="127" customFormat="1" x14ac:dyDescent="0.2">
      <c r="A84" s="246"/>
      <c r="B84" s="246"/>
      <c r="C84" s="243"/>
      <c r="G84" s="265"/>
    </row>
    <row r="99" spans="4:39" x14ac:dyDescent="0.2">
      <c r="D99" s="107" t="s">
        <v>44</v>
      </c>
      <c r="F99" s="141">
        <v>0</v>
      </c>
      <c r="G99" s="141">
        <v>0</v>
      </c>
      <c r="H99" s="141">
        <v>0</v>
      </c>
      <c r="I99" s="141">
        <v>0</v>
      </c>
      <c r="J99" s="141">
        <v>0</v>
      </c>
      <c r="K99" s="141">
        <v>0</v>
      </c>
      <c r="L99" s="141">
        <v>0</v>
      </c>
      <c r="M99" s="141">
        <v>0</v>
      </c>
      <c r="N99" s="141">
        <v>0</v>
      </c>
      <c r="O99" s="141">
        <v>0</v>
      </c>
      <c r="P99" s="141">
        <v>0</v>
      </c>
      <c r="Q99" s="141">
        <v>0</v>
      </c>
      <c r="R99" s="141">
        <v>0</v>
      </c>
      <c r="S99" s="141">
        <v>0</v>
      </c>
      <c r="T99" s="141">
        <v>0</v>
      </c>
      <c r="U99" s="141">
        <v>0</v>
      </c>
      <c r="V99" s="141">
        <v>0</v>
      </c>
      <c r="W99" s="141">
        <v>0</v>
      </c>
      <c r="X99" s="141">
        <v>0</v>
      </c>
      <c r="Y99" s="141">
        <v>0</v>
      </c>
      <c r="Z99" s="141">
        <v>0</v>
      </c>
      <c r="AA99" s="141">
        <v>0</v>
      </c>
      <c r="AB99" s="141">
        <v>0</v>
      </c>
      <c r="AC99" s="141">
        <v>0</v>
      </c>
      <c r="AD99" s="141">
        <v>0</v>
      </c>
      <c r="AE99" s="141">
        <v>0</v>
      </c>
      <c r="AF99" s="141">
        <v>0</v>
      </c>
      <c r="AG99" s="141">
        <v>0</v>
      </c>
      <c r="AH99" s="191">
        <v>0</v>
      </c>
      <c r="AI99" s="143"/>
      <c r="AJ99" s="143"/>
      <c r="AL99" s="173"/>
      <c r="AM99" s="173"/>
    </row>
  </sheetData>
  <mergeCells count="1">
    <mergeCell ref="D46:E46"/>
  </mergeCells>
  <phoneticPr fontId="36" type="noConversion"/>
  <pageMargins left="0.86614173228346458" right="0.74803149606299213" top="0.39370078740157483" bottom="0" header="0.31496062992125984" footer="0.31496062992125984"/>
  <pageSetup paperSize="9" scale="65" fitToWidth="4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61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12000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15000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5327.2745710711124</v>
      </c>
      <c r="I33" s="92" t="s">
        <v>97</v>
      </c>
      <c r="L33" s="10">
        <f>SUBTOTAL(9,G34:G48)</f>
        <v>4715.1439828864413</v>
      </c>
      <c r="M33" s="64"/>
      <c r="N33" s="221">
        <v>99.521331500018846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40000</v>
      </c>
      <c r="E34" s="27"/>
      <c r="F34" s="72">
        <v>1.8672500000000002E-2</v>
      </c>
      <c r="G34" s="27">
        <v>746.90000000000009</v>
      </c>
      <c r="H34" s="27" t="s">
        <v>97</v>
      </c>
      <c r="I34" s="27">
        <v>4.2854929528486574</v>
      </c>
      <c r="K34" s="178"/>
      <c r="M34" s="221">
        <v>100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40000</v>
      </c>
      <c r="E35" s="27"/>
      <c r="F35" s="72">
        <v>4.0521346153846151E-2</v>
      </c>
      <c r="G35" s="27">
        <v>1620.853846153846</v>
      </c>
      <c r="H35" s="27" t="s">
        <v>97</v>
      </c>
      <c r="I35" s="27">
        <v>9.2999835791805427</v>
      </c>
      <c r="M35" s="221">
        <v>100.23737940745532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4.0775967222177599E-2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2.6</v>
      </c>
      <c r="E37" s="27"/>
      <c r="F37" s="72">
        <v>1.226</v>
      </c>
      <c r="G37" s="27">
        <v>3.1876000000000002</v>
      </c>
      <c r="H37" s="27" t="s">
        <v>97</v>
      </c>
      <c r="I37" s="27">
        <v>1.8289513102825516E-2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719.41038027994546</v>
      </c>
      <c r="E38" s="9" t="s">
        <v>97</v>
      </c>
      <c r="F38" s="28">
        <v>0.4218447182068375</v>
      </c>
      <c r="G38" s="27">
        <v>303.4794691442674</v>
      </c>
      <c r="H38" s="24" t="s">
        <v>97</v>
      </c>
      <c r="I38" s="24">
        <v>1.7412761097228668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120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30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130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183.50700000000143</v>
      </c>
      <c r="H42" s="27" t="s">
        <v>97</v>
      </c>
      <c r="I42" s="27">
        <v>1.0529092988330493</v>
      </c>
    </row>
    <row r="43" spans="1:14" hidden="1" x14ac:dyDescent="0.2">
      <c r="A43" s="10">
        <v>0</v>
      </c>
      <c r="B43" s="26" t="s">
        <v>193</v>
      </c>
      <c r="C43" s="27" t="s">
        <v>97</v>
      </c>
      <c r="D43" s="27">
        <v>2.4</v>
      </c>
      <c r="E43" s="27"/>
      <c r="F43" s="72">
        <v>6.6</v>
      </c>
      <c r="G43" s="27">
        <v>15.839999999999998</v>
      </c>
      <c r="H43" s="27" t="s">
        <v>97</v>
      </c>
      <c r="I43" s="27">
        <v>9.0885270281326438E-2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/>
      <c r="F44" s="72">
        <v>200.73</v>
      </c>
      <c r="G44" s="27">
        <v>80.292000000000002</v>
      </c>
      <c r="H44" s="27" t="s">
        <v>97</v>
      </c>
      <c r="I44" s="27">
        <v>0.46069192685784488</v>
      </c>
    </row>
    <row r="45" spans="1:14" hidden="1" x14ac:dyDescent="0.2">
      <c r="A45" s="10">
        <v>0</v>
      </c>
      <c r="B45" s="26" t="s">
        <v>195</v>
      </c>
      <c r="C45" s="27" t="s">
        <v>97</v>
      </c>
      <c r="D45" s="27">
        <v>15</v>
      </c>
      <c r="E45" s="27"/>
      <c r="F45" s="72">
        <v>5.8250000000000002</v>
      </c>
      <c r="G45" s="27">
        <v>87.375</v>
      </c>
      <c r="H45" s="27" t="s">
        <v>97</v>
      </c>
      <c r="I45" s="27">
        <v>0.50133210169386977</v>
      </c>
    </row>
    <row r="46" spans="1:14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2.1471645103963373</v>
      </c>
    </row>
    <row r="47" spans="1:14" x14ac:dyDescent="0.2">
      <c r="A47" s="10">
        <v>1</v>
      </c>
      <c r="B47" s="26" t="s">
        <v>200</v>
      </c>
      <c r="C47" s="27" t="s">
        <v>97</v>
      </c>
      <c r="D47" s="27">
        <v>1.8</v>
      </c>
      <c r="E47" s="27"/>
      <c r="F47" s="72">
        <v>73.271889400921665</v>
      </c>
      <c r="G47" s="27">
        <v>131.88940092165899</v>
      </c>
      <c r="H47" s="27" t="s">
        <v>97</v>
      </c>
      <c r="I47" s="27">
        <v>0.75674266729843453</v>
      </c>
    </row>
    <row r="48" spans="1:14" x14ac:dyDescent="0.2">
      <c r="A48" s="10">
        <v>1</v>
      </c>
      <c r="B48" s="26" t="s">
        <v>137</v>
      </c>
      <c r="C48" s="27" t="s">
        <v>97</v>
      </c>
      <c r="D48" s="27">
        <v>2400</v>
      </c>
      <c r="E48" s="27"/>
      <c r="F48" s="72">
        <v>0.56000000000000005</v>
      </c>
      <c r="G48" s="27">
        <v>1344.0000000000002</v>
      </c>
      <c r="H48" s="27" t="s">
        <v>97</v>
      </c>
      <c r="I48" s="27">
        <v>7.7114774784155777</v>
      </c>
    </row>
    <row r="49" spans="1:14" s="177" customFormat="1" x14ac:dyDescent="0.2">
      <c r="A49" s="10">
        <v>1</v>
      </c>
      <c r="B49" s="26" t="s">
        <v>197</v>
      </c>
      <c r="C49" s="27" t="s">
        <v>97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97</v>
      </c>
      <c r="I49" s="27">
        <v>3.5122256284489519</v>
      </c>
      <c r="L49" s="177">
        <f>SUBTOTAL(9,G50:G74)</f>
        <v>6397.6431758620683</v>
      </c>
      <c r="N49" s="221" t="e">
        <v>#VALUE!</v>
      </c>
    </row>
    <row r="50" spans="1:14" x14ac:dyDescent="0.2">
      <c r="A50" s="177">
        <v>1</v>
      </c>
      <c r="B50" s="43" t="s">
        <v>138</v>
      </c>
      <c r="C50" s="92" t="s">
        <v>97</v>
      </c>
      <c r="D50" s="92" t="s">
        <v>97</v>
      </c>
      <c r="E50" s="92"/>
      <c r="F50" s="172" t="s">
        <v>97</v>
      </c>
      <c r="G50" s="92" t="s">
        <v>97</v>
      </c>
      <c r="H50" s="92">
        <v>6397.6431758620683</v>
      </c>
      <c r="I50" s="92" t="s">
        <v>97</v>
      </c>
    </row>
    <row r="51" spans="1:14" x14ac:dyDescent="0.2">
      <c r="A51" s="10">
        <v>1</v>
      </c>
      <c r="B51" s="26" t="s">
        <v>139</v>
      </c>
      <c r="C51" s="27" t="s">
        <v>97</v>
      </c>
      <c r="D51" s="27">
        <v>1</v>
      </c>
      <c r="E51" s="27"/>
      <c r="F51" s="72">
        <v>45</v>
      </c>
      <c r="G51" s="27">
        <v>45</v>
      </c>
      <c r="H51" s="27" t="s">
        <v>97</v>
      </c>
      <c r="I51" s="27">
        <v>0.25819679057195011</v>
      </c>
      <c r="L51" s="64"/>
    </row>
    <row r="52" spans="1:14" x14ac:dyDescent="0.2">
      <c r="A52" s="10">
        <v>1</v>
      </c>
      <c r="B52" s="26" t="s">
        <v>198</v>
      </c>
      <c r="C52" s="27" t="s">
        <v>97</v>
      </c>
      <c r="D52" s="27">
        <v>900</v>
      </c>
      <c r="E52" s="27"/>
      <c r="F52" s="73">
        <v>0.1396</v>
      </c>
      <c r="G52" s="27">
        <v>125.64</v>
      </c>
      <c r="H52" s="27" t="s">
        <v>97</v>
      </c>
      <c r="I52" s="27">
        <v>0.72088543927688475</v>
      </c>
    </row>
    <row r="53" spans="1:14" x14ac:dyDescent="0.2">
      <c r="A53" s="10">
        <v>1</v>
      </c>
      <c r="B53" s="26" t="s">
        <v>140</v>
      </c>
      <c r="C53" s="27" t="s">
        <v>97</v>
      </c>
      <c r="D53" s="27">
        <v>1600</v>
      </c>
      <c r="E53" s="27"/>
      <c r="F53" s="72">
        <v>0.2</v>
      </c>
      <c r="G53" s="27">
        <v>320</v>
      </c>
      <c r="H53" s="27" t="s">
        <v>97</v>
      </c>
      <c r="I53" s="27">
        <v>1.836066066289423</v>
      </c>
    </row>
    <row r="54" spans="1:14" x14ac:dyDescent="0.2">
      <c r="A54" s="10">
        <v>1</v>
      </c>
      <c r="B54" s="26" t="s">
        <v>141</v>
      </c>
      <c r="C54" s="27" t="s">
        <v>97</v>
      </c>
      <c r="D54" s="27">
        <v>1200000</v>
      </c>
      <c r="E54" s="27"/>
      <c r="F54" s="72">
        <v>2.5000000000000001E-4</v>
      </c>
      <c r="G54" s="27">
        <v>300</v>
      </c>
      <c r="H54" s="27" t="s">
        <v>97</v>
      </c>
      <c r="I54" s="27">
        <v>1.7213119371463341</v>
      </c>
    </row>
    <row r="55" spans="1:14" x14ac:dyDescent="0.2">
      <c r="A55" s="10">
        <v>1</v>
      </c>
      <c r="B55" s="11" t="s">
        <v>142</v>
      </c>
      <c r="C55" s="76" t="s">
        <v>97</v>
      </c>
      <c r="D55" s="7">
        <v>12000</v>
      </c>
      <c r="E55" s="9" t="s">
        <v>97</v>
      </c>
      <c r="F55" s="198">
        <v>0.1</v>
      </c>
      <c r="G55" s="7">
        <v>1200</v>
      </c>
      <c r="H55" s="9" t="s">
        <v>97</v>
      </c>
      <c r="I55" s="24">
        <v>6.8852477485853365</v>
      </c>
    </row>
    <row r="56" spans="1:14" x14ac:dyDescent="0.2">
      <c r="A56" s="10">
        <v>1</v>
      </c>
      <c r="B56" s="11" t="s">
        <v>143</v>
      </c>
      <c r="C56" s="76" t="s">
        <v>97</v>
      </c>
      <c r="D56" s="7">
        <v>902.5</v>
      </c>
      <c r="E56" s="9" t="s">
        <v>97</v>
      </c>
      <c r="F56" s="198">
        <v>4.5037931034482757</v>
      </c>
      <c r="G56" s="7">
        <v>4064.6732758620687</v>
      </c>
      <c r="H56" s="9" t="s">
        <v>97</v>
      </c>
      <c r="I56" s="24">
        <v>23.321902101136914</v>
      </c>
    </row>
    <row r="57" spans="1:14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4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4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4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340.32000000000005</v>
      </c>
      <c r="H73" s="24" t="s">
        <v>97</v>
      </c>
      <c r="I73" s="24">
        <v>1.9526562614988017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1.1532216208234724E-2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0.48292362681049927</v>
      </c>
    </row>
    <row r="77" spans="1:12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5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5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3827.8142163787643</v>
      </c>
      <c r="I82" s="92" t="s">
        <v>97</v>
      </c>
      <c r="L82" s="64">
        <f>SUM(G83:G84)</f>
        <v>3827.8142163787643</v>
      </c>
      <c r="N82" s="221">
        <v>105.67141059453201</v>
      </c>
      <c r="O82" s="221"/>
    </row>
    <row r="83" spans="1:15" x14ac:dyDescent="0.2">
      <c r="A83" s="10">
        <v>1</v>
      </c>
      <c r="B83" s="31" t="s">
        <v>149</v>
      </c>
      <c r="C83" s="24" t="s">
        <v>97</v>
      </c>
      <c r="D83" s="27">
        <v>117.4988801906443</v>
      </c>
      <c r="E83" s="27"/>
      <c r="F83" s="72">
        <v>18.954487733085578</v>
      </c>
      <c r="G83" s="27">
        <v>2227.1310832248596</v>
      </c>
      <c r="H83" s="27" t="s">
        <v>97</v>
      </c>
      <c r="I83" s="27">
        <v>12.778624397148656</v>
      </c>
    </row>
    <row r="84" spans="1:15" x14ac:dyDescent="0.2">
      <c r="A84" s="10">
        <v>1</v>
      </c>
      <c r="B84" s="31" t="s">
        <v>150</v>
      </c>
      <c r="C84" s="24" t="s">
        <v>97</v>
      </c>
      <c r="D84" s="27">
        <v>281.31554355102452</v>
      </c>
      <c r="E84" s="27"/>
      <c r="F84" s="72">
        <v>5.689991789819377</v>
      </c>
      <c r="G84" s="27">
        <v>1600.6831331539049</v>
      </c>
      <c r="H84" s="27" t="s">
        <v>97</v>
      </c>
      <c r="I84" s="27">
        <v>9.1842499489553724</v>
      </c>
    </row>
    <row r="85" spans="1:15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1485.7814124203283</v>
      </c>
      <c r="I85" s="92" t="s">
        <v>97</v>
      </c>
      <c r="L85" s="64">
        <f>SUM(G86:G91)</f>
        <v>1485.7814124203283</v>
      </c>
      <c r="N85" s="221">
        <v>107.90052554615815</v>
      </c>
    </row>
    <row r="86" spans="1:15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5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684.05716231096028</v>
      </c>
      <c r="H87" s="27" t="s">
        <v>97</v>
      </c>
      <c r="I87" s="27">
        <v>3.9249191972543445</v>
      </c>
    </row>
    <row r="88" spans="1:15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572.40781268349645</v>
      </c>
      <c r="H88" s="27" t="s">
        <v>97</v>
      </c>
      <c r="I88" s="27">
        <v>3.2843080029597509</v>
      </c>
    </row>
    <row r="89" spans="1:15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229.31643742587164</v>
      </c>
      <c r="H89" s="27" t="s">
        <v>97</v>
      </c>
      <c r="I89" s="27">
        <v>1.3157504037500773</v>
      </c>
    </row>
    <row r="90" spans="1:15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5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5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305.88671101317118</v>
      </c>
      <c r="H92" s="27" t="s">
        <v>97</v>
      </c>
      <c r="I92" s="27">
        <v>1.7550881569380086</v>
      </c>
      <c r="L92" s="64">
        <f>+G92</f>
        <v>305.88671101317118</v>
      </c>
    </row>
    <row r="93" spans="1:15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5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17428.566753412113</v>
      </c>
      <c r="H94" s="38" t="s">
        <v>97</v>
      </c>
      <c r="I94" s="38">
        <v>100.00000000000001</v>
      </c>
      <c r="K94" s="64"/>
      <c r="L94" s="64">
        <f>SUM(L31:L92)</f>
        <v>16816.436165227442</v>
      </c>
    </row>
    <row r="95" spans="1:15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5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17428.566753412113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1.4523805627843427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704.99328114386583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17039.462713412115</v>
      </c>
      <c r="H112" s="35" t="s">
        <v>97</v>
      </c>
      <c r="I112" s="34" t="s">
        <v>97</v>
      </c>
      <c r="L112" s="64">
        <f>+L94-G105-G106</f>
        <v>16427.332125227444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1.4199552261176762</v>
      </c>
      <c r="G113" s="61" t="s">
        <v>97</v>
      </c>
      <c r="H113" s="42" t="s">
        <v>97</v>
      </c>
      <c r="I113" s="42" t="s">
        <v>97</v>
      </c>
      <c r="L113" s="10">
        <f>L112/G9-F113</f>
        <v>-5.101088234872253E-2</v>
      </c>
      <c r="N113" s="10">
        <v>102.93786757434864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D55:H72 I55:I73 D74:I80 I81 D82:I85 I86 D87:I89 I90:I91 I93 D92:I92 D31:I54 C3:I3">
    <cfRule type="cellIs" dxfId="21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75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80000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88888.888888888891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7.75</v>
      </c>
      <c r="H18" s="74" t="s">
        <v>2</v>
      </c>
      <c r="I18" s="25" t="s">
        <v>97</v>
      </c>
    </row>
    <row r="19" spans="1:14" customFormat="1" ht="12.75" x14ac:dyDescent="0.2">
      <c r="A19" s="10">
        <v>1</v>
      </c>
      <c r="B19" s="24" t="s">
        <v>97</v>
      </c>
      <c r="C19" s="21" t="s">
        <v>97</v>
      </c>
      <c r="D19" s="69" t="s">
        <v>97</v>
      </c>
      <c r="E19" s="70" t="s">
        <v>97</v>
      </c>
      <c r="F19" s="70" t="s">
        <v>97</v>
      </c>
      <c r="G19" s="70" t="s">
        <v>97</v>
      </c>
      <c r="H19" s="70" t="s">
        <v>97</v>
      </c>
      <c r="I19" s="69" t="s">
        <v>97</v>
      </c>
    </row>
    <row r="20" spans="1:14" customFormat="1" ht="12.75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customFormat="1" ht="12.75" x14ac:dyDescent="0.2">
      <c r="A21" s="10">
        <v>1</v>
      </c>
      <c r="B21" s="24" t="s">
        <v>108</v>
      </c>
      <c r="C21" s="15" t="s">
        <v>97</v>
      </c>
      <c r="D21" s="15" t="s">
        <v>97</v>
      </c>
      <c r="E21" s="14" t="s">
        <v>97</v>
      </c>
      <c r="F21" s="14" t="s">
        <v>97</v>
      </c>
      <c r="G21" s="219">
        <v>25000</v>
      </c>
      <c r="H21" s="14" t="s">
        <v>109</v>
      </c>
      <c r="I21" s="14" t="s">
        <v>97</v>
      </c>
    </row>
    <row r="22" spans="1:14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4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4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4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4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4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4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301.82346506264605</v>
      </c>
      <c r="I31" s="27" t="s">
        <v>97</v>
      </c>
      <c r="L31" s="64">
        <f>+H31</f>
        <v>301.82346506264605</v>
      </c>
      <c r="N31" s="221">
        <v>86.245693086336615</v>
      </c>
    </row>
    <row r="32" spans="1:14" customFormat="1" ht="12.75" hidden="1" x14ac:dyDescent="0.2">
      <c r="A32" s="10">
        <v>0</v>
      </c>
      <c r="B32" s="4" t="s">
        <v>256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25000</v>
      </c>
      <c r="E33" s="27"/>
      <c r="F33" s="72">
        <v>1.2072938602505842E-2</v>
      </c>
      <c r="G33" s="27">
        <v>301.82346506264605</v>
      </c>
      <c r="H33" s="27" t="s">
        <v>97</v>
      </c>
      <c r="I33" s="27">
        <v>1.7860560046160143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2993.2067395243794</v>
      </c>
      <c r="I34" s="27" t="s">
        <v>97</v>
      </c>
      <c r="L34" s="10">
        <f>SUBTOTAL(9,G35:G56)</f>
        <v>2993.2067395243803</v>
      </c>
      <c r="N34" s="221">
        <v>98.12893171095007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25000</v>
      </c>
      <c r="E35" s="27"/>
      <c r="F35" s="72">
        <v>4.0758846153846152E-2</v>
      </c>
      <c r="G35" s="27">
        <v>1018.9711538461538</v>
      </c>
      <c r="H35" s="27" t="s">
        <v>97</v>
      </c>
      <c r="I35" s="27">
        <v>6.0298146384333879</v>
      </c>
      <c r="M35" s="221">
        <v>100.20518930368016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25000</v>
      </c>
      <c r="E36" s="27"/>
      <c r="F36" s="72">
        <v>1.4317957500000001E-2</v>
      </c>
      <c r="G36" s="27">
        <v>357.9489375</v>
      </c>
      <c r="H36" s="27" t="s">
        <v>97</v>
      </c>
      <c r="I36" s="27">
        <v>2.1181813979741495</v>
      </c>
      <c r="M36" s="221">
        <v>103.36671993964599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2</v>
      </c>
      <c r="E37" s="27"/>
      <c r="F37" s="72">
        <v>3.5533333333333332</v>
      </c>
      <c r="G37" s="27">
        <v>7.1066666666666665</v>
      </c>
      <c r="H37" s="27" t="s">
        <v>97</v>
      </c>
      <c r="I37" s="27">
        <v>4.2054068493879208E-2</v>
      </c>
    </row>
    <row r="38" spans="1:14" x14ac:dyDescent="0.2">
      <c r="A38" s="10">
        <v>1</v>
      </c>
      <c r="B38" s="11" t="s">
        <v>125</v>
      </c>
      <c r="C38" s="76" t="s">
        <v>97</v>
      </c>
      <c r="D38" s="27">
        <v>1.3</v>
      </c>
      <c r="E38" s="9" t="s">
        <v>97</v>
      </c>
      <c r="F38" s="28">
        <v>1.226</v>
      </c>
      <c r="G38" s="27">
        <v>1.5938000000000001</v>
      </c>
      <c r="H38" s="24" t="s">
        <v>97</v>
      </c>
      <c r="I38" s="24">
        <v>9.4313941414931549E-3</v>
      </c>
    </row>
    <row r="39" spans="1:14" x14ac:dyDescent="0.2">
      <c r="A39" s="10">
        <v>1</v>
      </c>
      <c r="B39" s="11" t="s">
        <v>188</v>
      </c>
      <c r="C39" s="76" t="s">
        <v>97</v>
      </c>
      <c r="D39" s="27">
        <v>4</v>
      </c>
      <c r="E39" s="9" t="s">
        <v>97</v>
      </c>
      <c r="F39" s="28">
        <v>14.975999999999999</v>
      </c>
      <c r="G39" s="27">
        <v>59.903999999999996</v>
      </c>
      <c r="H39" s="24" t="s">
        <v>97</v>
      </c>
      <c r="I39" s="24">
        <v>0.35448502613377203</v>
      </c>
    </row>
    <row r="40" spans="1:14" ht="12.75" x14ac:dyDescent="0.2">
      <c r="A40" s="10">
        <v>1</v>
      </c>
      <c r="B40" s="11" t="s">
        <v>127</v>
      </c>
      <c r="C40" s="76" t="s">
        <v>97</v>
      </c>
      <c r="D40" s="27">
        <v>1341.4928774928774</v>
      </c>
      <c r="E40" s="9" t="s">
        <v>97</v>
      </c>
      <c r="F40" s="28">
        <v>0.40701124148492446</v>
      </c>
      <c r="G40" s="27">
        <v>546.00268151155967</v>
      </c>
      <c r="H40" s="24" t="s">
        <v>97</v>
      </c>
      <c r="I40" s="24">
        <v>3.2309991790988057</v>
      </c>
      <c r="L40"/>
    </row>
    <row r="41" spans="1:14" hidden="1" x14ac:dyDescent="0.2">
      <c r="A41" s="10">
        <v>0</v>
      </c>
      <c r="B41" s="26" t="s">
        <v>38</v>
      </c>
      <c r="C41" s="27" t="s">
        <v>97</v>
      </c>
      <c r="D41" s="27">
        <v>140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12</v>
      </c>
      <c r="C42" s="27" t="s">
        <v>97</v>
      </c>
      <c r="D42" s="27">
        <v>55.039999999999992</v>
      </c>
      <c r="E42" s="27" t="s">
        <v>97</v>
      </c>
      <c r="F42" s="27" t="s">
        <v>97</v>
      </c>
      <c r="G42" s="27" t="s">
        <v>97</v>
      </c>
      <c r="H42" s="27" t="s">
        <v>97</v>
      </c>
      <c r="I42" s="27" t="s">
        <v>97</v>
      </c>
    </row>
    <row r="43" spans="1:14" hidden="1" x14ac:dyDescent="0.2">
      <c r="A43" s="10">
        <v>0</v>
      </c>
      <c r="B43" s="26" t="s">
        <v>39</v>
      </c>
      <c r="C43" s="27" t="s">
        <v>97</v>
      </c>
      <c r="D43" s="27">
        <v>298</v>
      </c>
      <c r="E43" s="27"/>
      <c r="F43" s="27" t="s">
        <v>97</v>
      </c>
      <c r="G43" s="27" t="s">
        <v>97</v>
      </c>
      <c r="H43" s="27" t="s">
        <v>97</v>
      </c>
      <c r="I43" s="27" t="s">
        <v>97</v>
      </c>
    </row>
    <row r="44" spans="1:14" x14ac:dyDescent="0.2">
      <c r="A44" s="10">
        <v>1</v>
      </c>
      <c r="B44" s="26" t="s">
        <v>128</v>
      </c>
      <c r="C44" s="27" t="s">
        <v>97</v>
      </c>
      <c r="D44" s="27" t="s">
        <v>97</v>
      </c>
      <c r="E44" s="27"/>
      <c r="F44" s="72" t="s">
        <v>97</v>
      </c>
      <c r="G44" s="27">
        <v>804.32150000000001</v>
      </c>
      <c r="H44" s="27" t="s">
        <v>97</v>
      </c>
      <c r="I44" s="27">
        <v>4.7596141818151496</v>
      </c>
    </row>
    <row r="45" spans="1:14" hidden="1" x14ac:dyDescent="0.2">
      <c r="A45" s="10">
        <v>0</v>
      </c>
      <c r="B45" s="26" t="s">
        <v>129</v>
      </c>
      <c r="C45" s="27" t="s">
        <v>97</v>
      </c>
      <c r="D45" s="27">
        <v>2</v>
      </c>
      <c r="E45" s="27"/>
      <c r="F45" s="72">
        <v>34.64</v>
      </c>
      <c r="G45" s="27">
        <v>69.28</v>
      </c>
      <c r="H45" s="27" t="s">
        <v>97</v>
      </c>
      <c r="I45" s="27">
        <v>0.4099679922968037</v>
      </c>
    </row>
    <row r="46" spans="1:14" hidden="1" x14ac:dyDescent="0.2">
      <c r="A46" s="10">
        <v>0</v>
      </c>
      <c r="B46" s="26" t="s">
        <v>168</v>
      </c>
      <c r="C46" s="27" t="s">
        <v>97</v>
      </c>
      <c r="D46" s="27">
        <v>2</v>
      </c>
      <c r="E46" s="27"/>
      <c r="F46" s="72">
        <v>41.14</v>
      </c>
      <c r="G46" s="27">
        <v>82.28</v>
      </c>
      <c r="H46" s="27" t="s">
        <v>97</v>
      </c>
      <c r="I46" s="27">
        <v>0.48689616637097294</v>
      </c>
    </row>
    <row r="47" spans="1:14" hidden="1" x14ac:dyDescent="0.2">
      <c r="A47" s="10">
        <v>0</v>
      </c>
      <c r="B47" s="26" t="s">
        <v>204</v>
      </c>
      <c r="C47" s="27" t="s">
        <v>97</v>
      </c>
      <c r="D47" s="27">
        <v>0.2</v>
      </c>
      <c r="E47" s="27"/>
      <c r="F47" s="72">
        <v>55.08</v>
      </c>
      <c r="G47" s="27">
        <v>11.016</v>
      </c>
      <c r="H47" s="27" t="s">
        <v>97</v>
      </c>
      <c r="I47" s="27">
        <v>6.5187751200080676E-2</v>
      </c>
    </row>
    <row r="48" spans="1:14" hidden="1" x14ac:dyDescent="0.2">
      <c r="A48" s="10">
        <v>0</v>
      </c>
      <c r="B48" s="26" t="s">
        <v>133</v>
      </c>
      <c r="C48" s="27" t="s">
        <v>97</v>
      </c>
      <c r="D48" s="27">
        <v>0.75</v>
      </c>
      <c r="E48" s="27"/>
      <c r="F48" s="72">
        <v>40.590000000000003</v>
      </c>
      <c r="G48" s="27">
        <v>30.442500000000003</v>
      </c>
      <c r="H48" s="27" t="s">
        <v>97</v>
      </c>
      <c r="I48" s="27">
        <v>0.18014507225022297</v>
      </c>
    </row>
    <row r="49" spans="1:14" hidden="1" x14ac:dyDescent="0.2">
      <c r="A49" s="10">
        <v>0</v>
      </c>
      <c r="B49" s="26" t="s">
        <v>132</v>
      </c>
      <c r="C49" s="27" t="s">
        <v>97</v>
      </c>
      <c r="D49" s="27">
        <v>1.5</v>
      </c>
      <c r="E49" s="27"/>
      <c r="F49" s="72">
        <v>26.53</v>
      </c>
      <c r="G49" s="27">
        <v>39.795000000000002</v>
      </c>
      <c r="H49" s="27" t="s">
        <v>97</v>
      </c>
      <c r="I49" s="27">
        <v>0.23548897594473589</v>
      </c>
    </row>
    <row r="50" spans="1:14" hidden="1" x14ac:dyDescent="0.2">
      <c r="A50" s="10">
        <v>0</v>
      </c>
      <c r="B50" s="26" t="s">
        <v>257</v>
      </c>
      <c r="C50" s="27" t="s">
        <v>97</v>
      </c>
      <c r="D50" s="27">
        <v>0.4</v>
      </c>
      <c r="E50" s="27"/>
      <c r="F50" s="72">
        <v>22.37</v>
      </c>
      <c r="G50" s="27">
        <v>8.9480000000000004</v>
      </c>
      <c r="H50" s="27" t="s">
        <v>97</v>
      </c>
      <c r="I50" s="27">
        <v>5.2950253970435908E-2</v>
      </c>
    </row>
    <row r="51" spans="1:14" hidden="1" x14ac:dyDescent="0.2">
      <c r="A51" s="10">
        <v>0</v>
      </c>
      <c r="B51" s="26" t="s">
        <v>172</v>
      </c>
      <c r="C51" s="27" t="s">
        <v>97</v>
      </c>
      <c r="D51" s="27">
        <v>0.8</v>
      </c>
      <c r="E51" s="27"/>
      <c r="F51" s="72">
        <v>239.20000000000002</v>
      </c>
      <c r="G51" s="27">
        <v>191.36</v>
      </c>
      <c r="H51" s="27" t="s">
        <v>97</v>
      </c>
      <c r="I51" s="27">
        <v>1.132382722371772</v>
      </c>
      <c r="L51" s="64"/>
    </row>
    <row r="52" spans="1:14" hidden="1" x14ac:dyDescent="0.2">
      <c r="A52" s="10">
        <v>0</v>
      </c>
      <c r="B52" s="26" t="s">
        <v>134</v>
      </c>
      <c r="C52" s="27" t="s">
        <v>97</v>
      </c>
      <c r="D52" s="27">
        <v>3</v>
      </c>
      <c r="E52" s="27"/>
      <c r="F52" s="72">
        <v>59</v>
      </c>
      <c r="G52" s="27">
        <v>177</v>
      </c>
      <c r="H52" s="27" t="s">
        <v>97</v>
      </c>
      <c r="I52" s="27">
        <v>1.047406677779074</v>
      </c>
    </row>
    <row r="53" spans="1:14" hidden="1" x14ac:dyDescent="0.2">
      <c r="A53" s="10">
        <v>0</v>
      </c>
      <c r="B53" s="26" t="s">
        <v>169</v>
      </c>
      <c r="C53" s="27" t="s">
        <v>97</v>
      </c>
      <c r="D53" s="27">
        <v>4</v>
      </c>
      <c r="E53" s="27"/>
      <c r="F53" s="72">
        <v>14.05</v>
      </c>
      <c r="G53" s="27">
        <v>56.2</v>
      </c>
      <c r="H53" s="27" t="s">
        <v>97</v>
      </c>
      <c r="I53" s="27">
        <v>0.33256641407448567</v>
      </c>
    </row>
    <row r="54" spans="1:14" hidden="1" x14ac:dyDescent="0.2">
      <c r="A54" s="10">
        <v>0</v>
      </c>
      <c r="B54" s="26" t="s">
        <v>135</v>
      </c>
      <c r="C54" s="27" t="s">
        <v>97</v>
      </c>
      <c r="D54" s="71">
        <v>1</v>
      </c>
      <c r="E54" s="27"/>
      <c r="F54" s="72">
        <v>42</v>
      </c>
      <c r="G54" s="27">
        <v>42</v>
      </c>
      <c r="H54" s="27" t="s">
        <v>97</v>
      </c>
      <c r="I54" s="27">
        <v>0.24853717777808537</v>
      </c>
    </row>
    <row r="55" spans="1:14" hidden="1" x14ac:dyDescent="0.2">
      <c r="A55" s="10">
        <v>0</v>
      </c>
      <c r="B55" s="11" t="s">
        <v>136</v>
      </c>
      <c r="C55" s="76" t="s">
        <v>97</v>
      </c>
      <c r="D55" s="27">
        <v>4</v>
      </c>
      <c r="E55" s="9" t="s">
        <v>97</v>
      </c>
      <c r="F55" s="28">
        <v>24</v>
      </c>
      <c r="G55" s="27">
        <v>96</v>
      </c>
      <c r="H55" s="96" t="s">
        <v>97</v>
      </c>
      <c r="I55" s="24">
        <v>0.56808497777848088</v>
      </c>
    </row>
    <row r="56" spans="1:14" x14ac:dyDescent="0.2">
      <c r="A56" s="10">
        <v>1</v>
      </c>
      <c r="B56" s="11" t="s">
        <v>258</v>
      </c>
      <c r="C56" s="76" t="s">
        <v>97</v>
      </c>
      <c r="D56" s="27">
        <v>2667</v>
      </c>
      <c r="E56" s="9" t="s">
        <v>97</v>
      </c>
      <c r="F56" s="28">
        <v>7.3999999999999996E-2</v>
      </c>
      <c r="G56" s="27">
        <v>197.358</v>
      </c>
      <c r="H56" s="24" t="s">
        <v>97</v>
      </c>
      <c r="I56" s="24">
        <v>1.1678761983792232</v>
      </c>
      <c r="L56" s="10">
        <f>SUBTOTAL(9,G57:G74)</f>
        <v>5835.1101609379311</v>
      </c>
      <c r="N56" s="221" t="e">
        <v>#VALUE!</v>
      </c>
    </row>
    <row r="57" spans="1:14" x14ac:dyDescent="0.2">
      <c r="A57" s="10">
        <v>1</v>
      </c>
      <c r="B57" s="89" t="s">
        <v>138</v>
      </c>
      <c r="C57" s="168" t="s">
        <v>97</v>
      </c>
      <c r="D57" s="92" t="s">
        <v>97</v>
      </c>
      <c r="E57" s="169" t="s">
        <v>97</v>
      </c>
      <c r="F57" s="170" t="s">
        <v>97</v>
      </c>
      <c r="G57" s="92" t="s">
        <v>97</v>
      </c>
      <c r="H57" s="96">
        <v>5835.1101609379311</v>
      </c>
      <c r="I57" s="24" t="s">
        <v>97</v>
      </c>
    </row>
    <row r="58" spans="1:14" x14ac:dyDescent="0.2">
      <c r="A58" s="10">
        <v>1</v>
      </c>
      <c r="B58" s="11" t="s">
        <v>139</v>
      </c>
      <c r="C58" s="76" t="s">
        <v>97</v>
      </c>
      <c r="D58" s="27">
        <v>1.6</v>
      </c>
      <c r="E58" s="9" t="s">
        <v>97</v>
      </c>
      <c r="F58" s="28">
        <v>45</v>
      </c>
      <c r="G58" s="27">
        <v>72</v>
      </c>
      <c r="H58" s="24" t="s">
        <v>97</v>
      </c>
      <c r="I58" s="24">
        <v>0.42606373333386061</v>
      </c>
    </row>
    <row r="59" spans="1:14" customFormat="1" ht="12.75" x14ac:dyDescent="0.2">
      <c r="A59" s="10">
        <v>1</v>
      </c>
      <c r="B59" s="4" t="s">
        <v>140</v>
      </c>
      <c r="C59" s="44" t="s">
        <v>97</v>
      </c>
      <c r="D59" s="27">
        <v>801</v>
      </c>
      <c r="E59" s="9" t="s">
        <v>97</v>
      </c>
      <c r="F59" s="155">
        <v>0.2</v>
      </c>
      <c r="G59" s="27">
        <v>160.20000000000002</v>
      </c>
      <c r="H59" s="14" t="s">
        <v>97</v>
      </c>
      <c r="I59" s="14">
        <v>0.94799180666783989</v>
      </c>
      <c r="M59" s="221">
        <v>66.750000000000014</v>
      </c>
    </row>
    <row r="60" spans="1:14" customFormat="1" ht="12.75" x14ac:dyDescent="0.2">
      <c r="A60" s="10">
        <v>1</v>
      </c>
      <c r="B60" s="4" t="s">
        <v>141</v>
      </c>
      <c r="C60" s="44" t="s">
        <v>97</v>
      </c>
      <c r="D60" s="27">
        <v>1200000</v>
      </c>
      <c r="E60" s="9" t="s">
        <v>97</v>
      </c>
      <c r="F60" s="28">
        <v>2.5000000000000001E-4</v>
      </c>
      <c r="G60" s="27">
        <v>300</v>
      </c>
      <c r="H60" s="3" t="s">
        <v>97</v>
      </c>
      <c r="I60" s="14">
        <v>1.7752655555577528</v>
      </c>
      <c r="M60" s="221">
        <v>12.5</v>
      </c>
    </row>
    <row r="61" spans="1:14" customFormat="1" ht="12.75" x14ac:dyDescent="0.2">
      <c r="A61" s="10">
        <v>1</v>
      </c>
      <c r="B61" s="4" t="s">
        <v>142</v>
      </c>
      <c r="C61" s="44" t="s">
        <v>97</v>
      </c>
      <c r="D61" s="27">
        <v>80000</v>
      </c>
      <c r="E61" s="9" t="s">
        <v>97</v>
      </c>
      <c r="F61" s="28">
        <v>0.03</v>
      </c>
      <c r="G61" s="27">
        <v>2400</v>
      </c>
      <c r="H61" s="3" t="s">
        <v>97</v>
      </c>
      <c r="I61" s="14">
        <v>14.202124444462022</v>
      </c>
      <c r="M61" s="221">
        <v>115.21477927513462</v>
      </c>
    </row>
    <row r="62" spans="1:14" customFormat="1" ht="12.75" x14ac:dyDescent="0.2">
      <c r="A62" s="10">
        <v>1</v>
      </c>
      <c r="B62" s="4" t="s">
        <v>143</v>
      </c>
      <c r="C62" s="44" t="s">
        <v>97</v>
      </c>
      <c r="D62" s="27">
        <v>475</v>
      </c>
      <c r="E62" s="9" t="s">
        <v>97</v>
      </c>
      <c r="F62" s="174">
        <v>4.5037931034482765</v>
      </c>
      <c r="G62" s="27">
        <v>2139.3017241379312</v>
      </c>
      <c r="H62" s="3" t="s">
        <v>97</v>
      </c>
      <c r="I62" s="14">
        <v>12.659428879357943</v>
      </c>
    </row>
    <row r="63" spans="1:14" customFormat="1" ht="12.75" hidden="1" x14ac:dyDescent="0.2">
      <c r="A63" s="10">
        <v>0</v>
      </c>
      <c r="B63" s="4">
        <v>0</v>
      </c>
      <c r="C63" s="44" t="s">
        <v>97</v>
      </c>
      <c r="D63" s="27" t="s">
        <v>97</v>
      </c>
      <c r="E63" s="9" t="s">
        <v>97</v>
      </c>
      <c r="F63" s="174" t="s">
        <v>97</v>
      </c>
      <c r="G63" s="27" t="s">
        <v>97</v>
      </c>
      <c r="H63" s="3" t="s">
        <v>97</v>
      </c>
      <c r="I63" s="14" t="s">
        <v>97</v>
      </c>
    </row>
    <row r="64" spans="1:14" customFormat="1" ht="12.75" hidden="1" x14ac:dyDescent="0.2">
      <c r="A64" s="10">
        <v>0</v>
      </c>
      <c r="B64" s="4">
        <v>0</v>
      </c>
      <c r="C64" s="44" t="s">
        <v>97</v>
      </c>
      <c r="D64" s="27" t="s">
        <v>97</v>
      </c>
      <c r="E64" s="9" t="s">
        <v>97</v>
      </c>
      <c r="F64" s="174" t="s">
        <v>97</v>
      </c>
      <c r="G64" s="27" t="s">
        <v>97</v>
      </c>
      <c r="H64" s="3" t="s">
        <v>97</v>
      </c>
      <c r="I64" s="14" t="s">
        <v>97</v>
      </c>
    </row>
    <row r="65" spans="1:14" customFormat="1" ht="12.75" hidden="1" x14ac:dyDescent="0.2">
      <c r="A65" s="10">
        <v>0</v>
      </c>
      <c r="B65" s="4">
        <v>0</v>
      </c>
      <c r="C65" s="44" t="s">
        <v>97</v>
      </c>
      <c r="D65" s="27" t="s">
        <v>97</v>
      </c>
      <c r="E65" s="9" t="s">
        <v>97</v>
      </c>
      <c r="F65" s="174" t="s">
        <v>97</v>
      </c>
      <c r="G65" s="27" t="s">
        <v>97</v>
      </c>
      <c r="H65" s="3" t="s">
        <v>97</v>
      </c>
      <c r="I65" s="14" t="s">
        <v>97</v>
      </c>
    </row>
    <row r="66" spans="1:14" customFormat="1" ht="12.75" hidden="1" x14ac:dyDescent="0.2">
      <c r="A66" s="10">
        <v>0</v>
      </c>
      <c r="B66" s="4">
        <v>0</v>
      </c>
      <c r="C66" s="44" t="s">
        <v>97</v>
      </c>
      <c r="D66" s="27" t="s">
        <v>97</v>
      </c>
      <c r="E66" s="9" t="s">
        <v>97</v>
      </c>
      <c r="F66" s="174" t="s">
        <v>97</v>
      </c>
      <c r="G66" s="27" t="s">
        <v>97</v>
      </c>
      <c r="H66" s="3" t="s">
        <v>97</v>
      </c>
      <c r="I66" s="14" t="s">
        <v>97</v>
      </c>
    </row>
    <row r="67" spans="1:14" customFormat="1" ht="12.75" hidden="1" x14ac:dyDescent="0.2">
      <c r="A67" s="10">
        <v>0</v>
      </c>
      <c r="B67" s="4">
        <v>0</v>
      </c>
      <c r="C67" s="44" t="s">
        <v>97</v>
      </c>
      <c r="D67" s="27" t="s">
        <v>97</v>
      </c>
      <c r="E67" s="9" t="s">
        <v>97</v>
      </c>
      <c r="F67" s="174" t="s">
        <v>97</v>
      </c>
      <c r="G67" s="27" t="s">
        <v>97</v>
      </c>
      <c r="H67" s="3" t="s">
        <v>97</v>
      </c>
      <c r="I67" s="14" t="s">
        <v>97</v>
      </c>
    </row>
    <row r="68" spans="1:14" customFormat="1" ht="12.75" hidden="1" x14ac:dyDescent="0.2">
      <c r="A68" s="10">
        <v>0</v>
      </c>
      <c r="B68" s="4">
        <v>0</v>
      </c>
      <c r="C68" s="44" t="s">
        <v>97</v>
      </c>
      <c r="D68" s="27" t="s">
        <v>97</v>
      </c>
      <c r="E68" s="9" t="s">
        <v>97</v>
      </c>
      <c r="F68" s="174" t="s">
        <v>97</v>
      </c>
      <c r="G68" s="27" t="s">
        <v>97</v>
      </c>
      <c r="H68" s="3" t="s">
        <v>97</v>
      </c>
      <c r="I68" s="14" t="s">
        <v>97</v>
      </c>
    </row>
    <row r="69" spans="1:14" customFormat="1" ht="12.75" hidden="1" x14ac:dyDescent="0.2">
      <c r="A69" s="10">
        <v>0</v>
      </c>
      <c r="B69" s="4">
        <v>0</v>
      </c>
      <c r="C69" s="44" t="s">
        <v>97</v>
      </c>
      <c r="D69" s="27" t="s">
        <v>97</v>
      </c>
      <c r="E69" s="9" t="s">
        <v>97</v>
      </c>
      <c r="F69" s="174" t="s">
        <v>97</v>
      </c>
      <c r="G69" s="27" t="s">
        <v>97</v>
      </c>
      <c r="H69" s="3" t="s">
        <v>97</v>
      </c>
      <c r="I69" s="14" t="s">
        <v>97</v>
      </c>
    </row>
    <row r="70" spans="1:14" customFormat="1" ht="12.75" hidden="1" x14ac:dyDescent="0.2">
      <c r="A70" s="10">
        <v>0</v>
      </c>
      <c r="B70" s="4">
        <v>0</v>
      </c>
      <c r="C70" s="44" t="s">
        <v>97</v>
      </c>
      <c r="D70" s="27" t="s">
        <v>97</v>
      </c>
      <c r="E70" s="9" t="s">
        <v>97</v>
      </c>
      <c r="F70" s="174" t="s">
        <v>97</v>
      </c>
      <c r="G70" s="27" t="s">
        <v>97</v>
      </c>
      <c r="H70" s="3" t="s">
        <v>97</v>
      </c>
      <c r="I70" s="14" t="s">
        <v>97</v>
      </c>
    </row>
    <row r="71" spans="1:14" customFormat="1" ht="12.75" hidden="1" x14ac:dyDescent="0.2">
      <c r="A71" s="10">
        <v>0</v>
      </c>
      <c r="B71" s="4">
        <v>0</v>
      </c>
      <c r="C71" s="44" t="s">
        <v>97</v>
      </c>
      <c r="D71" s="27" t="s">
        <v>97</v>
      </c>
      <c r="E71" s="9" t="s">
        <v>97</v>
      </c>
      <c r="F71" s="174" t="s">
        <v>97</v>
      </c>
      <c r="G71" s="27" t="s">
        <v>97</v>
      </c>
      <c r="H71" s="3" t="s">
        <v>97</v>
      </c>
      <c r="I71" s="14" t="s">
        <v>97</v>
      </c>
    </row>
    <row r="72" spans="1:14" customFormat="1" ht="12.75" hidden="1" x14ac:dyDescent="0.2">
      <c r="A72" s="10">
        <v>0</v>
      </c>
      <c r="B72" s="4">
        <v>0</v>
      </c>
      <c r="C72" s="44" t="s">
        <v>97</v>
      </c>
      <c r="D72" s="27" t="s">
        <v>97</v>
      </c>
      <c r="E72" s="9" t="s">
        <v>97</v>
      </c>
      <c r="F72" s="174" t="s">
        <v>97</v>
      </c>
      <c r="G72" s="27" t="s">
        <v>97</v>
      </c>
      <c r="H72" s="3" t="s">
        <v>97</v>
      </c>
      <c r="I72" s="1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9" t="s">
        <v>97</v>
      </c>
      <c r="F73" s="28" t="s">
        <v>97</v>
      </c>
      <c r="G73" s="27">
        <v>697.50000000000011</v>
      </c>
      <c r="H73" s="24" t="s">
        <v>97</v>
      </c>
      <c r="I73" s="24">
        <v>4.1274924166717755</v>
      </c>
      <c r="M73" s="221">
        <v>68.643467307010994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9"/>
      <c r="F74" s="28" t="s">
        <v>97</v>
      </c>
      <c r="G74" s="27">
        <v>66.108436799999993</v>
      </c>
      <c r="H74" s="27" t="s">
        <v>97</v>
      </c>
      <c r="I74" s="27">
        <v>0.39120010260935517</v>
      </c>
    </row>
    <row r="75" spans="1:14" x14ac:dyDescent="0.2">
      <c r="A75" s="10">
        <v>1</v>
      </c>
      <c r="B75" s="104" t="s">
        <v>146</v>
      </c>
      <c r="C75" s="105" t="s">
        <v>97</v>
      </c>
      <c r="D75" s="92" t="s">
        <v>97</v>
      </c>
      <c r="E75" s="93"/>
      <c r="F75" s="94" t="s">
        <v>97</v>
      </c>
      <c r="G75" s="92" t="s">
        <v>97</v>
      </c>
      <c r="H75" s="92">
        <v>2768.3599999999997</v>
      </c>
      <c r="I75" s="27" t="s">
        <v>97</v>
      </c>
      <c r="L75" s="64">
        <f>SUM(G76:G80)</f>
        <v>2768.3599999999997</v>
      </c>
      <c r="N75" s="221">
        <v>101.59119266055046</v>
      </c>
    </row>
    <row r="76" spans="1:14" hidden="1" x14ac:dyDescent="0.2">
      <c r="A76" s="10">
        <v>0</v>
      </c>
      <c r="B76" s="26">
        <v>0</v>
      </c>
      <c r="C76" s="24" t="s">
        <v>97</v>
      </c>
      <c r="D76" s="27" t="s">
        <v>97</v>
      </c>
      <c r="E76" s="27" t="s">
        <v>97</v>
      </c>
      <c r="F76" s="27" t="s">
        <v>97</v>
      </c>
      <c r="G76" s="27" t="s">
        <v>97</v>
      </c>
      <c r="H76" s="27" t="s">
        <v>97</v>
      </c>
      <c r="I76" s="27" t="s">
        <v>97</v>
      </c>
    </row>
    <row r="77" spans="1:14" x14ac:dyDescent="0.2">
      <c r="A77" s="10">
        <v>1</v>
      </c>
      <c r="B77" s="26" t="s">
        <v>180</v>
      </c>
      <c r="C77" s="24" t="s">
        <v>97</v>
      </c>
      <c r="D77" s="27">
        <v>267</v>
      </c>
      <c r="E77" s="27"/>
      <c r="F77" s="72" t="s">
        <v>97</v>
      </c>
      <c r="G77" s="27">
        <v>2225</v>
      </c>
      <c r="H77" s="27" t="s">
        <v>97</v>
      </c>
      <c r="I77" s="27">
        <v>13.166552870386667</v>
      </c>
    </row>
    <row r="78" spans="1:14" x14ac:dyDescent="0.2">
      <c r="A78" s="10">
        <v>1</v>
      </c>
      <c r="B78" s="26" t="s">
        <v>147</v>
      </c>
      <c r="C78" s="24" t="s">
        <v>97</v>
      </c>
      <c r="D78" s="27">
        <v>0.8</v>
      </c>
      <c r="E78" s="27"/>
      <c r="F78" s="72" t="s">
        <v>97</v>
      </c>
      <c r="G78" s="27">
        <v>543.3599999999999</v>
      </c>
      <c r="H78" s="27" t="s">
        <v>97</v>
      </c>
      <c r="I78" s="27">
        <v>3.215360974226201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3146.6871909421093</v>
      </c>
      <c r="I82" s="27" t="s">
        <v>97</v>
      </c>
      <c r="L82" s="64">
        <f>SUM(G83:G84)</f>
        <v>3146.6871909421093</v>
      </c>
      <c r="N82" s="221">
        <v>99.041768246074795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114.78869388556878</v>
      </c>
      <c r="E83" s="27"/>
      <c r="F83" s="72">
        <v>18.238176366373342</v>
      </c>
      <c r="G83" s="27">
        <v>2093.5364439506448</v>
      </c>
      <c r="H83" s="27" t="s">
        <v>97</v>
      </c>
      <c r="I83" s="27">
        <v>12.38861046083481</v>
      </c>
      <c r="M83" s="221">
        <v>101.51353049200647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185.0882718101243</v>
      </c>
      <c r="E84" s="27"/>
      <c r="F84" s="72">
        <v>5.689991789819377</v>
      </c>
      <c r="G84" s="27">
        <v>1053.1507469914645</v>
      </c>
      <c r="H84" s="27" t="s">
        <v>97</v>
      </c>
      <c r="I84" s="27">
        <v>6.2320741531462147</v>
      </c>
      <c r="K84" s="64"/>
      <c r="M84" s="221">
        <v>94.46917198984039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1079.366134725449</v>
      </c>
      <c r="I85" s="27" t="s">
        <v>97</v>
      </c>
      <c r="L85" s="64">
        <f>SUM(G87:G91)</f>
        <v>1079.366134725449</v>
      </c>
      <c r="N85" s="221">
        <v>105.16930915348372</v>
      </c>
    </row>
    <row r="86" spans="1:14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450.06740968974884</v>
      </c>
      <c r="H87" s="27" t="s">
        <v>97</v>
      </c>
      <c r="I87" s="27">
        <v>2.6632972336710354</v>
      </c>
      <c r="M87" s="221">
        <v>98.481302615527625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376.6090258748373</v>
      </c>
      <c r="H88" s="27" t="s">
        <v>97</v>
      </c>
      <c r="I88" s="27">
        <v>2.2286034384925237</v>
      </c>
      <c r="M88" s="221">
        <v>103.0151510111875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252.68969916086277</v>
      </c>
      <c r="H89" s="27" t="s">
        <v>97</v>
      </c>
      <c r="I89" s="27">
        <v>1.4953043972151014</v>
      </c>
      <c r="M89" s="221">
        <v>124.03846689295099</v>
      </c>
    </row>
    <row r="90" spans="1:14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4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774.32653891176346</v>
      </c>
      <c r="H92" s="27" t="s">
        <v>97</v>
      </c>
      <c r="I92" s="27">
        <v>4.5821174442810113</v>
      </c>
      <c r="L92" s="64">
        <f>+G92</f>
        <v>774.32653891176346</v>
      </c>
      <c r="M92" s="221">
        <v>100.34901557670273</v>
      </c>
    </row>
    <row r="93" spans="1:14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16898.880230104282</v>
      </c>
      <c r="H94" s="38" t="s">
        <v>97</v>
      </c>
      <c r="I94" s="38">
        <v>100</v>
      </c>
      <c r="K94" s="64"/>
      <c r="L94" s="64">
        <f>SUM(L31:L92)</f>
        <v>16898.880230104278</v>
      </c>
      <c r="M94" s="221"/>
    </row>
    <row r="95" spans="1:14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4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16898.880230104282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0.21123600287630351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688.73216331341268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customFormat="1" ht="12.75" hidden="1" x14ac:dyDescent="0.2">
      <c r="A110" s="10">
        <v>0</v>
      </c>
      <c r="B110" s="4" t="s">
        <v>162</v>
      </c>
      <c r="C110" s="3" t="s">
        <v>97</v>
      </c>
      <c r="D110" s="47" t="s">
        <v>97</v>
      </c>
      <c r="E110" s="48" t="s">
        <v>97</v>
      </c>
      <c r="F110" s="48" t="s">
        <v>97</v>
      </c>
      <c r="G110" s="53" t="s">
        <v>97</v>
      </c>
      <c r="H110" s="3" t="s">
        <v>97</v>
      </c>
      <c r="I110" s="3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16509.776190104283</v>
      </c>
      <c r="H112" s="35" t="s">
        <v>97</v>
      </c>
      <c r="I112" s="34" t="s">
        <v>97</v>
      </c>
      <c r="L112" s="64">
        <f>+L94-G105-G106</f>
        <v>16509.77619010428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0.20637220237630355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98.538736544242639</v>
      </c>
    </row>
    <row r="114" spans="1:14" hidden="1" x14ac:dyDescent="0.2"/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 D57:G74">
    <cfRule type="cellIs" dxfId="20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74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45000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50000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7.75</v>
      </c>
      <c r="H18" s="74" t="s">
        <v>2</v>
      </c>
      <c r="I18" s="25" t="s">
        <v>97</v>
      </c>
    </row>
    <row r="19" spans="1:14" customFormat="1" ht="12.75" x14ac:dyDescent="0.2">
      <c r="A19" s="10">
        <v>1</v>
      </c>
      <c r="B19" s="24" t="s">
        <v>97</v>
      </c>
      <c r="C19" s="21" t="s">
        <v>97</v>
      </c>
      <c r="D19" s="69" t="s">
        <v>97</v>
      </c>
      <c r="E19" s="70" t="s">
        <v>97</v>
      </c>
      <c r="F19" s="70" t="s">
        <v>97</v>
      </c>
      <c r="G19" s="70" t="s">
        <v>97</v>
      </c>
      <c r="H19" s="70" t="s">
        <v>97</v>
      </c>
      <c r="I19" s="69" t="s">
        <v>97</v>
      </c>
    </row>
    <row r="20" spans="1:14" customFormat="1" ht="12.75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customFormat="1" ht="12.75" x14ac:dyDescent="0.2">
      <c r="A21" s="10">
        <v>1</v>
      </c>
      <c r="B21" s="24" t="s">
        <v>108</v>
      </c>
      <c r="C21" s="15" t="s">
        <v>97</v>
      </c>
      <c r="D21" s="15" t="s">
        <v>97</v>
      </c>
      <c r="E21" s="14" t="s">
        <v>97</v>
      </c>
      <c r="F21" s="14" t="s">
        <v>97</v>
      </c>
      <c r="G21" s="219">
        <v>40000</v>
      </c>
      <c r="H21" s="14" t="s">
        <v>109</v>
      </c>
      <c r="I21" s="14" t="s">
        <v>97</v>
      </c>
    </row>
    <row r="22" spans="1:14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4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4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4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4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4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4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241.45877205011683</v>
      </c>
      <c r="I31" s="27" t="s">
        <v>97</v>
      </c>
      <c r="L31" s="64">
        <f>+H31</f>
        <v>241.45877205011683</v>
      </c>
      <c r="N31" s="221">
        <v>86.245693086336601</v>
      </c>
    </row>
    <row r="32" spans="1:14" customFormat="1" ht="12.75" hidden="1" x14ac:dyDescent="0.2">
      <c r="A32" s="10">
        <v>0</v>
      </c>
      <c r="B32" s="4" t="s">
        <v>256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20000</v>
      </c>
      <c r="E33" s="27"/>
      <c r="F33" s="72">
        <v>1.2072938602505842E-2</v>
      </c>
      <c r="G33" s="27">
        <v>241.45877205011683</v>
      </c>
      <c r="H33" s="27" t="s">
        <v>97</v>
      </c>
      <c r="I33" s="27">
        <v>1.3412366197474546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5056.2393292283859</v>
      </c>
      <c r="I34" s="27" t="s">
        <v>97</v>
      </c>
      <c r="L34" s="10">
        <f>SUBTOTAL(9,G35:G54)</f>
        <v>5056.239329228385</v>
      </c>
      <c r="N34" s="221">
        <v>99.985647099609594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40000</v>
      </c>
      <c r="E35" s="27"/>
      <c r="F35" s="72">
        <v>4.0758846153846152E-2</v>
      </c>
      <c r="G35" s="27">
        <v>1630.353846153846</v>
      </c>
      <c r="H35" s="27" t="s">
        <v>97</v>
      </c>
      <c r="I35" s="27">
        <v>9.0561641767720893</v>
      </c>
      <c r="M35" s="221">
        <v>100.20518930368014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40000</v>
      </c>
      <c r="E36" s="27"/>
      <c r="F36" s="72">
        <v>1.4317957500000001E-2</v>
      </c>
      <c r="G36" s="27">
        <v>572.7183</v>
      </c>
      <c r="H36" s="27" t="s">
        <v>97</v>
      </c>
      <c r="I36" s="27">
        <v>3.1812915730395264</v>
      </c>
      <c r="M36" s="221">
        <v>103.36671993964602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2</v>
      </c>
      <c r="E37" s="27"/>
      <c r="F37" s="72">
        <v>3.5533333333333332</v>
      </c>
      <c r="G37" s="27">
        <v>7.1066666666666665</v>
      </c>
      <c r="H37" s="27" t="s">
        <v>97</v>
      </c>
      <c r="I37" s="27">
        <v>3.9475565525088976E-2</v>
      </c>
    </row>
    <row r="38" spans="1:14" x14ac:dyDescent="0.2">
      <c r="A38" s="10">
        <v>1</v>
      </c>
      <c r="B38" s="11" t="s">
        <v>125</v>
      </c>
      <c r="C38" s="76" t="s">
        <v>97</v>
      </c>
      <c r="D38" s="27">
        <v>1.3</v>
      </c>
      <c r="E38" s="9" t="s">
        <v>97</v>
      </c>
      <c r="F38" s="28">
        <v>1.226</v>
      </c>
      <c r="G38" s="27">
        <v>1.5938000000000001</v>
      </c>
      <c r="H38" s="24" t="s">
        <v>97</v>
      </c>
      <c r="I38" s="24">
        <v>8.8531176830047124E-3</v>
      </c>
    </row>
    <row r="39" spans="1:14" x14ac:dyDescent="0.2">
      <c r="A39" s="10">
        <v>1</v>
      </c>
      <c r="B39" s="11" t="s">
        <v>188</v>
      </c>
      <c r="C39" s="76" t="s">
        <v>97</v>
      </c>
      <c r="D39" s="27">
        <v>4</v>
      </c>
      <c r="E39" s="9" t="s">
        <v>97</v>
      </c>
      <c r="F39" s="28">
        <v>14.975999999999999</v>
      </c>
      <c r="G39" s="27">
        <v>59.903999999999996</v>
      </c>
      <c r="H39" s="24" t="s">
        <v>97</v>
      </c>
      <c r="I39" s="24">
        <v>0.33275013281635973</v>
      </c>
    </row>
    <row r="40" spans="1:14" ht="12.75" x14ac:dyDescent="0.2">
      <c r="A40" s="10">
        <v>1</v>
      </c>
      <c r="B40" s="11" t="s">
        <v>127</v>
      </c>
      <c r="C40" s="76" t="s">
        <v>97</v>
      </c>
      <c r="D40" s="27">
        <v>912.29344729344734</v>
      </c>
      <c r="E40" s="9" t="s">
        <v>97</v>
      </c>
      <c r="F40" s="28">
        <v>0.38295103121079116</v>
      </c>
      <c r="G40" s="27">
        <v>349.3637164078732</v>
      </c>
      <c r="H40" s="24" t="s">
        <v>97</v>
      </c>
      <c r="I40" s="24">
        <v>1.9406187071971295</v>
      </c>
      <c r="L40"/>
      <c r="M40" s="221">
        <v>88.284152770818395</v>
      </c>
    </row>
    <row r="41" spans="1:14" hidden="1" x14ac:dyDescent="0.2">
      <c r="A41" s="10">
        <v>0</v>
      </c>
      <c r="B41" s="26" t="s">
        <v>38</v>
      </c>
      <c r="C41" s="27" t="s">
        <v>97</v>
      </c>
      <c r="D41" s="27">
        <v>154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12</v>
      </c>
      <c r="C42" s="27" t="s">
        <v>97</v>
      </c>
      <c r="D42" s="27">
        <v>18.5</v>
      </c>
      <c r="E42" s="27" t="s">
        <v>97</v>
      </c>
      <c r="F42" s="27" t="s">
        <v>97</v>
      </c>
      <c r="G42" s="27" t="s">
        <v>97</v>
      </c>
      <c r="H42" s="27" t="s">
        <v>97</v>
      </c>
      <c r="I42" s="27" t="s">
        <v>97</v>
      </c>
    </row>
    <row r="43" spans="1:14" hidden="1" x14ac:dyDescent="0.2">
      <c r="A43" s="10">
        <v>0</v>
      </c>
      <c r="B43" s="26" t="s">
        <v>39</v>
      </c>
      <c r="C43" s="27" t="s">
        <v>97</v>
      </c>
      <c r="D43" s="27">
        <v>132</v>
      </c>
      <c r="E43" s="27"/>
      <c r="F43" s="27" t="s">
        <v>97</v>
      </c>
      <c r="G43" s="27" t="s">
        <v>97</v>
      </c>
      <c r="H43" s="27" t="s">
        <v>97</v>
      </c>
      <c r="I43" s="27" t="s">
        <v>97</v>
      </c>
    </row>
    <row r="44" spans="1:14" x14ac:dyDescent="0.2">
      <c r="A44" s="10">
        <v>1</v>
      </c>
      <c r="B44" s="26" t="s">
        <v>128</v>
      </c>
      <c r="C44" s="27" t="s">
        <v>97</v>
      </c>
      <c r="D44" s="27" t="s">
        <v>97</v>
      </c>
      <c r="E44" s="27"/>
      <c r="F44" s="72" t="s">
        <v>97</v>
      </c>
      <c r="G44" s="27">
        <v>475.1989999999987</v>
      </c>
      <c r="H44" s="27" t="s">
        <v>97</v>
      </c>
      <c r="I44" s="27">
        <v>2.6395988642528199</v>
      </c>
    </row>
    <row r="45" spans="1:14" hidden="1" x14ac:dyDescent="0.2">
      <c r="A45" s="10">
        <v>0</v>
      </c>
      <c r="B45" s="26" t="s">
        <v>129</v>
      </c>
      <c r="C45" s="27" t="s">
        <v>97</v>
      </c>
      <c r="D45" s="27">
        <v>2</v>
      </c>
      <c r="E45" s="27"/>
      <c r="F45" s="72">
        <v>34.64</v>
      </c>
      <c r="G45" s="27">
        <v>69.28</v>
      </c>
      <c r="H45" s="27" t="s">
        <v>97</v>
      </c>
      <c r="I45" s="27">
        <v>0.3848312166385785</v>
      </c>
    </row>
    <row r="46" spans="1:14" hidden="1" x14ac:dyDescent="0.2">
      <c r="A46" s="10">
        <v>0</v>
      </c>
      <c r="B46" s="26" t="s">
        <v>168</v>
      </c>
      <c r="C46" s="27" t="s">
        <v>97</v>
      </c>
      <c r="D46" s="27">
        <v>2</v>
      </c>
      <c r="E46" s="27"/>
      <c r="F46" s="72">
        <v>41.14</v>
      </c>
      <c r="G46" s="27">
        <v>82.28</v>
      </c>
      <c r="H46" s="27" t="s">
        <v>97</v>
      </c>
      <c r="I46" s="27">
        <v>0.45704261698935095</v>
      </c>
    </row>
    <row r="47" spans="1:14" hidden="1" x14ac:dyDescent="0.2">
      <c r="A47" s="10">
        <v>0</v>
      </c>
      <c r="B47" s="26" t="s">
        <v>204</v>
      </c>
      <c r="C47" s="27" t="s">
        <v>97</v>
      </c>
      <c r="D47" s="27">
        <v>0.2</v>
      </c>
      <c r="E47" s="27"/>
      <c r="F47" s="72">
        <v>55.08</v>
      </c>
      <c r="G47" s="27">
        <v>11.016</v>
      </c>
      <c r="H47" s="27" t="s">
        <v>97</v>
      </c>
      <c r="I47" s="27">
        <v>6.1190829712623851E-2</v>
      </c>
    </row>
    <row r="48" spans="1:14" hidden="1" x14ac:dyDescent="0.2">
      <c r="A48" s="10">
        <v>0</v>
      </c>
      <c r="B48" s="26" t="s">
        <v>132</v>
      </c>
      <c r="C48" s="27" t="s">
        <v>97</v>
      </c>
      <c r="D48" s="27">
        <v>1.5</v>
      </c>
      <c r="E48" s="27"/>
      <c r="F48" s="72">
        <v>26.53</v>
      </c>
      <c r="G48" s="27">
        <v>39.795000000000002</v>
      </c>
      <c r="H48" s="27" t="s">
        <v>97</v>
      </c>
      <c r="I48" s="27">
        <v>0.2210502059199225</v>
      </c>
    </row>
    <row r="49" spans="1:14" hidden="1" x14ac:dyDescent="0.2">
      <c r="A49" s="10">
        <v>0</v>
      </c>
      <c r="B49" s="26" t="s">
        <v>257</v>
      </c>
      <c r="C49" s="27" t="s">
        <v>97</v>
      </c>
      <c r="D49" s="27">
        <v>0.4</v>
      </c>
      <c r="E49" s="27"/>
      <c r="F49" s="72">
        <v>22.37</v>
      </c>
      <c r="G49" s="27">
        <v>8.9480000000000004</v>
      </c>
      <c r="H49" s="27" t="s">
        <v>97</v>
      </c>
      <c r="I49" s="27">
        <v>4.9703662333747123E-2</v>
      </c>
    </row>
    <row r="50" spans="1:14" hidden="1" x14ac:dyDescent="0.2">
      <c r="A50" s="10">
        <v>0</v>
      </c>
      <c r="B50" s="26" t="s">
        <v>172</v>
      </c>
      <c r="C50" s="27" t="s">
        <v>97</v>
      </c>
      <c r="D50" s="27">
        <v>0.4</v>
      </c>
      <c r="E50" s="27"/>
      <c r="F50" s="72">
        <v>239.20000000000002</v>
      </c>
      <c r="G50" s="27">
        <v>95.68</v>
      </c>
      <c r="H50" s="27" t="s">
        <v>97</v>
      </c>
      <c r="I50" s="27">
        <v>0.53147590658168575</v>
      </c>
    </row>
    <row r="51" spans="1:14" hidden="1" x14ac:dyDescent="0.2">
      <c r="A51" s="10">
        <v>0</v>
      </c>
      <c r="B51" s="26" t="s">
        <v>134</v>
      </c>
      <c r="C51" s="27" t="s">
        <v>97</v>
      </c>
      <c r="D51" s="27">
        <v>1</v>
      </c>
      <c r="E51" s="27"/>
      <c r="F51" s="72">
        <v>59</v>
      </c>
      <c r="G51" s="27">
        <v>59</v>
      </c>
      <c r="H51" s="27" t="s">
        <v>97</v>
      </c>
      <c r="I51" s="27">
        <v>0.32772866313042914</v>
      </c>
      <c r="L51" s="64"/>
    </row>
    <row r="52" spans="1:14" hidden="1" x14ac:dyDescent="0.2">
      <c r="A52" s="10">
        <v>0</v>
      </c>
      <c r="B52" s="26" t="s">
        <v>135</v>
      </c>
      <c r="C52" s="27" t="s">
        <v>97</v>
      </c>
      <c r="D52" s="27">
        <v>1</v>
      </c>
      <c r="E52" s="27"/>
      <c r="F52" s="72">
        <v>42</v>
      </c>
      <c r="G52" s="27">
        <v>42</v>
      </c>
      <c r="H52" s="27" t="s">
        <v>97</v>
      </c>
      <c r="I52" s="27">
        <v>0.23329837036403428</v>
      </c>
    </row>
    <row r="53" spans="1:14" hidden="1" x14ac:dyDescent="0.2">
      <c r="A53" s="10">
        <v>0</v>
      </c>
      <c r="B53" s="26" t="s">
        <v>136</v>
      </c>
      <c r="C53" s="27" t="s">
        <v>97</v>
      </c>
      <c r="D53" s="27">
        <v>2.8000000000000003</v>
      </c>
      <c r="E53" s="27"/>
      <c r="F53" s="72">
        <v>24</v>
      </c>
      <c r="G53" s="27">
        <v>67.2</v>
      </c>
      <c r="H53" s="27" t="s">
        <v>97</v>
      </c>
      <c r="I53" s="27">
        <v>0.3732773925824549</v>
      </c>
    </row>
    <row r="54" spans="1:14" s="177" customFormat="1" x14ac:dyDescent="0.2">
      <c r="A54" s="177">
        <v>1</v>
      </c>
      <c r="B54" s="43" t="s">
        <v>137</v>
      </c>
      <c r="C54" s="92" t="s">
        <v>97</v>
      </c>
      <c r="D54" s="179">
        <v>3500</v>
      </c>
      <c r="E54" s="92"/>
      <c r="F54" s="94">
        <v>0.56000000000000005</v>
      </c>
      <c r="G54" s="92">
        <v>1960.0000000000002</v>
      </c>
      <c r="H54" s="92" t="s">
        <v>97</v>
      </c>
      <c r="I54" s="92">
        <v>10.887257283654934</v>
      </c>
      <c r="L54" s="10">
        <f>SUBTOTAL(9,G56:G74)</f>
        <v>6256.581312131565</v>
      </c>
      <c r="N54" s="221" t="e">
        <v>#VALUE!</v>
      </c>
    </row>
    <row r="55" spans="1:14" x14ac:dyDescent="0.2">
      <c r="A55" s="10">
        <v>1</v>
      </c>
      <c r="B55" s="11" t="s">
        <v>138</v>
      </c>
      <c r="C55" s="76" t="s">
        <v>97</v>
      </c>
      <c r="D55" s="27" t="s">
        <v>97</v>
      </c>
      <c r="E55" s="9" t="s">
        <v>97</v>
      </c>
      <c r="F55" s="28" t="s">
        <v>97</v>
      </c>
      <c r="G55" s="27" t="s">
        <v>97</v>
      </c>
      <c r="H55" s="96">
        <v>6256.581312131565</v>
      </c>
      <c r="I55" s="24" t="s">
        <v>97</v>
      </c>
    </row>
    <row r="56" spans="1:14" x14ac:dyDescent="0.2">
      <c r="A56" s="10">
        <v>1</v>
      </c>
      <c r="B56" s="11" t="s">
        <v>139</v>
      </c>
      <c r="C56" s="76" t="s">
        <v>97</v>
      </c>
      <c r="D56" s="27">
        <v>1.6</v>
      </c>
      <c r="E56" s="9" t="s">
        <v>97</v>
      </c>
      <c r="F56" s="28">
        <v>45</v>
      </c>
      <c r="G56" s="27">
        <v>72</v>
      </c>
      <c r="H56" s="24" t="s">
        <v>97</v>
      </c>
      <c r="I56" s="24">
        <v>0.39994006348120165</v>
      </c>
    </row>
    <row r="57" spans="1:14" x14ac:dyDescent="0.2">
      <c r="A57" s="10">
        <v>1</v>
      </c>
      <c r="B57" s="11" t="s">
        <v>140</v>
      </c>
      <c r="C57" s="76" t="s">
        <v>97</v>
      </c>
      <c r="D57" s="27">
        <v>1125</v>
      </c>
      <c r="E57" s="9" t="s">
        <v>97</v>
      </c>
      <c r="F57" s="155">
        <v>0.2</v>
      </c>
      <c r="G57" s="27">
        <v>225</v>
      </c>
      <c r="H57" s="24" t="s">
        <v>97</v>
      </c>
      <c r="I57" s="24">
        <v>1.2498126983787552</v>
      </c>
    </row>
    <row r="58" spans="1:14" x14ac:dyDescent="0.2">
      <c r="A58" s="10">
        <v>1</v>
      </c>
      <c r="B58" s="11" t="s">
        <v>141</v>
      </c>
      <c r="C58" s="76" t="s">
        <v>97</v>
      </c>
      <c r="D58" s="27">
        <v>800000</v>
      </c>
      <c r="E58" s="9" t="s">
        <v>97</v>
      </c>
      <c r="F58" s="28">
        <v>2.5000000000000001E-4</v>
      </c>
      <c r="G58" s="27">
        <v>200</v>
      </c>
      <c r="H58" s="24" t="s">
        <v>97</v>
      </c>
      <c r="I58" s="24">
        <v>1.1109446207811158</v>
      </c>
    </row>
    <row r="59" spans="1:14" customFormat="1" ht="12.75" x14ac:dyDescent="0.2">
      <c r="A59" s="10">
        <v>1</v>
      </c>
      <c r="B59" s="4" t="s">
        <v>142</v>
      </c>
      <c r="C59" s="44" t="s">
        <v>97</v>
      </c>
      <c r="D59" s="27">
        <v>45000</v>
      </c>
      <c r="E59" s="9" t="s">
        <v>97</v>
      </c>
      <c r="F59" s="28">
        <v>0.05</v>
      </c>
      <c r="G59" s="27">
        <v>2250</v>
      </c>
      <c r="H59" s="14" t="s">
        <v>97</v>
      </c>
      <c r="I59" s="14">
        <v>12.498126983787552</v>
      </c>
    </row>
    <row r="60" spans="1:14" customFormat="1" ht="12.75" x14ac:dyDescent="0.2">
      <c r="A60" s="10">
        <v>1</v>
      </c>
      <c r="B60" s="4" t="s">
        <v>143</v>
      </c>
      <c r="C60" s="44" t="s">
        <v>97</v>
      </c>
      <c r="D60" s="27">
        <v>622.61538461538464</v>
      </c>
      <c r="E60" s="9" t="s">
        <v>97</v>
      </c>
      <c r="F60" s="28">
        <v>4.5037931034482757</v>
      </c>
      <c r="G60" s="27">
        <v>2804.1308753315652</v>
      </c>
      <c r="H60" s="3" t="s">
        <v>97</v>
      </c>
      <c r="I60" s="14">
        <v>15.57617055957922</v>
      </c>
    </row>
    <row r="61" spans="1:14" customFormat="1" ht="12.75" hidden="1" x14ac:dyDescent="0.2">
      <c r="A61" s="10">
        <v>0</v>
      </c>
      <c r="B61" s="4">
        <v>0</v>
      </c>
      <c r="C61" s="44" t="s">
        <v>97</v>
      </c>
      <c r="D61" s="27" t="s">
        <v>97</v>
      </c>
      <c r="E61" s="9" t="s">
        <v>97</v>
      </c>
      <c r="F61" s="28" t="s">
        <v>97</v>
      </c>
      <c r="G61" s="27" t="s">
        <v>97</v>
      </c>
      <c r="H61" s="3" t="s">
        <v>97</v>
      </c>
      <c r="I61" s="14" t="s">
        <v>97</v>
      </c>
    </row>
    <row r="62" spans="1:14" customFormat="1" ht="12.75" hidden="1" x14ac:dyDescent="0.2">
      <c r="A62" s="10">
        <v>0</v>
      </c>
      <c r="B62" s="4">
        <v>0</v>
      </c>
      <c r="C62" s="44" t="s">
        <v>97</v>
      </c>
      <c r="D62" s="27" t="s">
        <v>97</v>
      </c>
      <c r="E62" s="9" t="s">
        <v>97</v>
      </c>
      <c r="F62" s="174" t="s">
        <v>97</v>
      </c>
      <c r="G62" s="27" t="s">
        <v>97</v>
      </c>
      <c r="H62" s="3" t="s">
        <v>97</v>
      </c>
      <c r="I62" s="14" t="s">
        <v>97</v>
      </c>
    </row>
    <row r="63" spans="1:14" customFormat="1" ht="12.75" hidden="1" x14ac:dyDescent="0.2">
      <c r="A63" s="10">
        <v>0</v>
      </c>
      <c r="B63" s="4">
        <v>0</v>
      </c>
      <c r="C63" s="44" t="s">
        <v>97</v>
      </c>
      <c r="D63" s="27" t="s">
        <v>97</v>
      </c>
      <c r="E63" s="9" t="s">
        <v>97</v>
      </c>
      <c r="F63" s="174" t="s">
        <v>97</v>
      </c>
      <c r="G63" s="27" t="s">
        <v>97</v>
      </c>
      <c r="H63" s="3" t="s">
        <v>97</v>
      </c>
      <c r="I63" s="14" t="s">
        <v>97</v>
      </c>
    </row>
    <row r="64" spans="1:14" customFormat="1" ht="12.75" hidden="1" x14ac:dyDescent="0.2">
      <c r="A64" s="10">
        <v>0</v>
      </c>
      <c r="B64" s="4">
        <v>0</v>
      </c>
      <c r="C64" s="44" t="s">
        <v>97</v>
      </c>
      <c r="D64" s="27" t="s">
        <v>97</v>
      </c>
      <c r="E64" s="9" t="s">
        <v>97</v>
      </c>
      <c r="F64" s="174" t="s">
        <v>97</v>
      </c>
      <c r="G64" s="27" t="s">
        <v>97</v>
      </c>
      <c r="H64" s="3" t="s">
        <v>97</v>
      </c>
      <c r="I64" s="14" t="s">
        <v>97</v>
      </c>
    </row>
    <row r="65" spans="1:14" customFormat="1" ht="12.75" hidden="1" x14ac:dyDescent="0.2">
      <c r="A65" s="10">
        <v>0</v>
      </c>
      <c r="B65" s="4">
        <v>0</v>
      </c>
      <c r="C65" s="44" t="s">
        <v>97</v>
      </c>
      <c r="D65" s="27" t="s">
        <v>97</v>
      </c>
      <c r="E65" s="9" t="s">
        <v>97</v>
      </c>
      <c r="F65" s="174" t="s">
        <v>97</v>
      </c>
      <c r="G65" s="27" t="s">
        <v>97</v>
      </c>
      <c r="H65" s="3" t="s">
        <v>97</v>
      </c>
      <c r="I65" s="14" t="s">
        <v>97</v>
      </c>
    </row>
    <row r="66" spans="1:14" customFormat="1" ht="12.75" hidden="1" x14ac:dyDescent="0.2">
      <c r="A66" s="10">
        <v>0</v>
      </c>
      <c r="B66" s="4">
        <v>0</v>
      </c>
      <c r="C66" s="44" t="s">
        <v>97</v>
      </c>
      <c r="D66" s="27" t="s">
        <v>97</v>
      </c>
      <c r="E66" s="9" t="s">
        <v>97</v>
      </c>
      <c r="F66" s="174" t="s">
        <v>97</v>
      </c>
      <c r="G66" s="27" t="s">
        <v>97</v>
      </c>
      <c r="H66" s="3" t="s">
        <v>97</v>
      </c>
      <c r="I66" s="14" t="s">
        <v>97</v>
      </c>
    </row>
    <row r="67" spans="1:14" customFormat="1" ht="12.75" hidden="1" x14ac:dyDescent="0.2">
      <c r="A67" s="10">
        <v>0</v>
      </c>
      <c r="B67" s="4">
        <v>0</v>
      </c>
      <c r="C67" s="44" t="s">
        <v>97</v>
      </c>
      <c r="D67" s="27" t="s">
        <v>97</v>
      </c>
      <c r="E67" s="9" t="s">
        <v>97</v>
      </c>
      <c r="F67" s="174" t="s">
        <v>97</v>
      </c>
      <c r="G67" s="27" t="s">
        <v>97</v>
      </c>
      <c r="H67" s="3" t="s">
        <v>97</v>
      </c>
      <c r="I67" s="14" t="s">
        <v>97</v>
      </c>
    </row>
    <row r="68" spans="1:14" customFormat="1" ht="12.75" hidden="1" x14ac:dyDescent="0.2">
      <c r="A68" s="10">
        <v>0</v>
      </c>
      <c r="B68" s="4">
        <v>0</v>
      </c>
      <c r="C68" s="44" t="s">
        <v>97</v>
      </c>
      <c r="D68" s="27" t="s">
        <v>97</v>
      </c>
      <c r="E68" s="9" t="s">
        <v>97</v>
      </c>
      <c r="F68" s="174" t="s">
        <v>97</v>
      </c>
      <c r="G68" s="27" t="s">
        <v>97</v>
      </c>
      <c r="H68" s="3" t="s">
        <v>97</v>
      </c>
      <c r="I68" s="14" t="s">
        <v>97</v>
      </c>
    </row>
    <row r="69" spans="1:14" customFormat="1" ht="12.75" hidden="1" x14ac:dyDescent="0.2">
      <c r="A69" s="10">
        <v>0</v>
      </c>
      <c r="B69" s="4">
        <v>0</v>
      </c>
      <c r="C69" s="44" t="s">
        <v>97</v>
      </c>
      <c r="D69" s="27" t="s">
        <v>97</v>
      </c>
      <c r="E69" s="9" t="s">
        <v>97</v>
      </c>
      <c r="F69" s="174" t="s">
        <v>97</v>
      </c>
      <c r="G69" s="27" t="s">
        <v>97</v>
      </c>
      <c r="H69" s="3" t="s">
        <v>97</v>
      </c>
      <c r="I69" s="14" t="s">
        <v>97</v>
      </c>
    </row>
    <row r="70" spans="1:14" customFormat="1" ht="12.75" hidden="1" x14ac:dyDescent="0.2">
      <c r="A70" s="10">
        <v>0</v>
      </c>
      <c r="B70" s="4">
        <v>0</v>
      </c>
      <c r="C70" s="44" t="s">
        <v>97</v>
      </c>
      <c r="D70" s="27" t="s">
        <v>97</v>
      </c>
      <c r="E70" s="9" t="s">
        <v>97</v>
      </c>
      <c r="F70" s="174" t="s">
        <v>97</v>
      </c>
      <c r="G70" s="27" t="s">
        <v>97</v>
      </c>
      <c r="H70" s="3" t="s">
        <v>97</v>
      </c>
      <c r="I70" s="14" t="s">
        <v>97</v>
      </c>
    </row>
    <row r="71" spans="1:14" customFormat="1" ht="12.75" hidden="1" x14ac:dyDescent="0.2">
      <c r="A71" s="10">
        <v>0</v>
      </c>
      <c r="B71" s="4">
        <v>0</v>
      </c>
      <c r="C71" s="44" t="s">
        <v>97</v>
      </c>
      <c r="D71" s="27" t="s">
        <v>97</v>
      </c>
      <c r="E71" s="9" t="s">
        <v>97</v>
      </c>
      <c r="F71" s="174" t="s">
        <v>97</v>
      </c>
      <c r="G71" s="27" t="s">
        <v>97</v>
      </c>
      <c r="H71" s="3" t="s">
        <v>97</v>
      </c>
      <c r="I71" s="14" t="s">
        <v>97</v>
      </c>
    </row>
    <row r="72" spans="1:14" customFormat="1" ht="12.75" hidden="1" x14ac:dyDescent="0.2">
      <c r="A72" s="10">
        <v>0</v>
      </c>
      <c r="B72" s="4">
        <v>0</v>
      </c>
      <c r="C72" s="44" t="s">
        <v>97</v>
      </c>
      <c r="D72" s="27" t="s">
        <v>97</v>
      </c>
      <c r="E72" s="9" t="s">
        <v>97</v>
      </c>
      <c r="F72" s="174" t="s">
        <v>97</v>
      </c>
      <c r="G72" s="27" t="s">
        <v>97</v>
      </c>
      <c r="H72" s="3" t="s">
        <v>97</v>
      </c>
      <c r="I72" s="1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9" t="s">
        <v>97</v>
      </c>
      <c r="F73" s="28" t="s">
        <v>97</v>
      </c>
      <c r="G73" s="27">
        <v>662.62499999999989</v>
      </c>
      <c r="H73" s="24" t="s">
        <v>97</v>
      </c>
      <c r="I73" s="24">
        <v>3.6806983967254334</v>
      </c>
      <c r="M73" s="221">
        <v>115.93118922961854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9"/>
      <c r="F74" s="28" t="s">
        <v>97</v>
      </c>
      <c r="G74" s="27">
        <v>42.825436799999999</v>
      </c>
      <c r="H74" s="27" t="s">
        <v>97</v>
      </c>
      <c r="I74" s="27">
        <v>0.23788344322780816</v>
      </c>
    </row>
    <row r="75" spans="1:14" x14ac:dyDescent="0.2">
      <c r="A75" s="10">
        <v>1</v>
      </c>
      <c r="B75" s="104" t="s">
        <v>146</v>
      </c>
      <c r="C75" s="105" t="s">
        <v>97</v>
      </c>
      <c r="D75" s="92" t="s">
        <v>97</v>
      </c>
      <c r="E75" s="93"/>
      <c r="F75" s="94" t="s">
        <v>97</v>
      </c>
      <c r="G75" s="92" t="s">
        <v>97</v>
      </c>
      <c r="H75" s="92">
        <v>1793.36</v>
      </c>
      <c r="I75" s="27" t="s">
        <v>97</v>
      </c>
      <c r="L75" s="64">
        <f>SUM(G76:G80)</f>
        <v>1793.36</v>
      </c>
      <c r="N75" s="221">
        <v>102.47771428571428</v>
      </c>
    </row>
    <row r="76" spans="1:14" hidden="1" x14ac:dyDescent="0.2">
      <c r="A76" s="10">
        <v>0</v>
      </c>
      <c r="B76" s="26">
        <v>0</v>
      </c>
      <c r="C76" s="24" t="s">
        <v>97</v>
      </c>
      <c r="D76" s="27" t="s">
        <v>97</v>
      </c>
      <c r="E76" s="27" t="s">
        <v>97</v>
      </c>
      <c r="F76" s="27" t="s">
        <v>97</v>
      </c>
      <c r="G76" s="27" t="s">
        <v>97</v>
      </c>
      <c r="H76" s="27" t="s">
        <v>97</v>
      </c>
      <c r="I76" s="27" t="s">
        <v>97</v>
      </c>
    </row>
    <row r="77" spans="1:14" x14ac:dyDescent="0.2">
      <c r="A77" s="10">
        <v>1</v>
      </c>
      <c r="B77" s="26" t="s">
        <v>180</v>
      </c>
      <c r="C77" s="24" t="s">
        <v>97</v>
      </c>
      <c r="D77" s="27">
        <v>150</v>
      </c>
      <c r="E77" s="27"/>
      <c r="F77" s="72" t="s">
        <v>97</v>
      </c>
      <c r="G77" s="27">
        <v>1250</v>
      </c>
      <c r="H77" s="27" t="s">
        <v>97</v>
      </c>
      <c r="I77" s="27">
        <v>6.9434038798819735</v>
      </c>
    </row>
    <row r="78" spans="1:14" x14ac:dyDescent="0.2">
      <c r="A78" s="10">
        <v>1</v>
      </c>
      <c r="B78" s="26" t="s">
        <v>147</v>
      </c>
      <c r="C78" s="24" t="s">
        <v>97</v>
      </c>
      <c r="D78" s="27">
        <v>0.8</v>
      </c>
      <c r="E78" s="27"/>
      <c r="F78" s="72" t="s">
        <v>97</v>
      </c>
      <c r="G78" s="27">
        <v>543.3599999999999</v>
      </c>
      <c r="H78" s="27" t="s">
        <v>97</v>
      </c>
      <c r="I78" s="27">
        <v>3.0182143457381345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3024.1852480590601</v>
      </c>
      <c r="I82" s="27" t="s">
        <v>97</v>
      </c>
      <c r="L82" s="64">
        <f>SUM(G83:G84)</f>
        <v>3024.1852480590601</v>
      </c>
      <c r="N82" s="221">
        <v>98.341461289467844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104.54418555187389</v>
      </c>
      <c r="E83" s="27"/>
      <c r="F83" s="72">
        <v>19.00682477854264</v>
      </c>
      <c r="G83" s="27">
        <v>1987.053016399916</v>
      </c>
      <c r="H83" s="27" t="s">
        <v>97</v>
      </c>
      <c r="I83" s="27">
        <v>11.037529298881884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182.27306294444878</v>
      </c>
      <c r="E84" s="27"/>
      <c r="F84" s="72">
        <v>5.689991789819377</v>
      </c>
      <c r="G84" s="27">
        <v>1037.1322316591441</v>
      </c>
      <c r="H84" s="27" t="s">
        <v>97</v>
      </c>
      <c r="I84" s="27">
        <v>5.7609823690022006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1018.7271108473344</v>
      </c>
      <c r="I85" s="27" t="s">
        <v>97</v>
      </c>
      <c r="L85" s="64">
        <f>SUM(G87:G91)</f>
        <v>1018.7271108473344</v>
      </c>
      <c r="N85" s="221">
        <v>103.04658363600083</v>
      </c>
    </row>
    <row r="86" spans="1:14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443.22184487076345</v>
      </c>
      <c r="H87" s="27" t="s">
        <v>97</v>
      </c>
      <c r="I87" s="27">
        <v>2.4619746218592842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370.88076952359791</v>
      </c>
      <c r="H88" s="27" t="s">
        <v>97</v>
      </c>
      <c r="I88" s="27">
        <v>2.0601399792670092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204.62449645297309</v>
      </c>
      <c r="H89" s="27" t="s">
        <v>97</v>
      </c>
      <c r="I89" s="27">
        <v>1.1366324180723748</v>
      </c>
    </row>
    <row r="90" spans="1:14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4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612.14577523348544</v>
      </c>
      <c r="H92" s="27" t="s">
        <v>97</v>
      </c>
      <c r="I92" s="27">
        <v>3.4003002806476328</v>
      </c>
      <c r="L92" s="64">
        <f>+G92</f>
        <v>612.14577523348544</v>
      </c>
    </row>
    <row r="93" spans="1:14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18002.697547549949</v>
      </c>
      <c r="H94" s="38" t="s">
        <v>97</v>
      </c>
      <c r="I94" s="38">
        <v>99.999999999999986</v>
      </c>
      <c r="K94" s="64"/>
      <c r="L94" s="64">
        <f>SUM(L31:L92)</f>
        <v>18002.697547549949</v>
      </c>
      <c r="N94" s="221"/>
    </row>
    <row r="95" spans="1:14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4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18002.697547549949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0.40005994550110996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627.26511331124334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customFormat="1" ht="12.75" hidden="1" x14ac:dyDescent="0.2">
      <c r="A110" s="10">
        <v>0</v>
      </c>
      <c r="B110" s="4" t="s">
        <v>162</v>
      </c>
      <c r="C110" s="3" t="s">
        <v>97</v>
      </c>
      <c r="D110" s="47" t="s">
        <v>97</v>
      </c>
      <c r="E110" s="48" t="s">
        <v>97</v>
      </c>
      <c r="F110" s="48" t="s">
        <v>97</v>
      </c>
      <c r="G110" s="53" t="s">
        <v>97</v>
      </c>
      <c r="H110" s="3" t="s">
        <v>97</v>
      </c>
      <c r="I110" s="3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17613.593507549951</v>
      </c>
      <c r="H112" s="35" t="s">
        <v>97</v>
      </c>
      <c r="I112" s="34" t="s">
        <v>97</v>
      </c>
      <c r="L112" s="64">
        <f>+L94-G105-G106</f>
        <v>17613.593507549951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0.39141318905666556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101.09457550343694</v>
      </c>
    </row>
    <row r="114" spans="1:14" hidden="1" x14ac:dyDescent="0.2"/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9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72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7.75</v>
      </c>
      <c r="H18" s="74" t="s">
        <v>2</v>
      </c>
      <c r="I18" s="25" t="s">
        <v>97</v>
      </c>
    </row>
    <row r="19" spans="1:14" customFormat="1" ht="12.75" x14ac:dyDescent="0.2">
      <c r="A19" s="10">
        <v>1</v>
      </c>
      <c r="B19" s="24" t="s">
        <v>97</v>
      </c>
      <c r="C19" s="21" t="s">
        <v>97</v>
      </c>
      <c r="D19" s="69" t="s">
        <v>97</v>
      </c>
      <c r="E19" s="70" t="s">
        <v>97</v>
      </c>
      <c r="F19" s="70" t="s">
        <v>97</v>
      </c>
      <c r="G19" s="70" t="s">
        <v>97</v>
      </c>
      <c r="H19" s="70" t="s">
        <v>97</v>
      </c>
      <c r="I19" s="69" t="s">
        <v>97</v>
      </c>
    </row>
    <row r="20" spans="1:14" customFormat="1" ht="12.75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customFormat="1" ht="12.75" x14ac:dyDescent="0.2">
      <c r="A21" s="10">
        <v>1</v>
      </c>
      <c r="B21" s="24" t="s">
        <v>108</v>
      </c>
      <c r="C21" s="15" t="s">
        <v>97</v>
      </c>
      <c r="D21" s="15" t="s">
        <v>97</v>
      </c>
      <c r="E21" s="14" t="s">
        <v>97</v>
      </c>
      <c r="F21" s="14" t="s">
        <v>97</v>
      </c>
      <c r="G21" s="219">
        <v>47619</v>
      </c>
      <c r="H21" s="14" t="s">
        <v>109</v>
      </c>
      <c r="I21" s="14" t="s">
        <v>97</v>
      </c>
    </row>
    <row r="22" spans="1:14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4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4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4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4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4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4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241.45877205011683</v>
      </c>
      <c r="I31" s="27" t="s">
        <v>97</v>
      </c>
      <c r="L31" s="64">
        <f>+H31</f>
        <v>241.45877205011683</v>
      </c>
      <c r="N31" s="221">
        <v>86.245693086336601</v>
      </c>
    </row>
    <row r="32" spans="1:14" customFormat="1" ht="12.75" hidden="1" x14ac:dyDescent="0.2">
      <c r="A32" s="10">
        <v>0</v>
      </c>
      <c r="B32" s="4" t="s">
        <v>259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20000</v>
      </c>
      <c r="E33" s="27"/>
      <c r="F33" s="72">
        <v>1.2072938602505842E-2</v>
      </c>
      <c r="G33" s="27">
        <v>241.45877205011683</v>
      </c>
      <c r="H33" s="27" t="s">
        <v>97</v>
      </c>
      <c r="I33" s="27">
        <v>1.4841824087286295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5030.0356515676467</v>
      </c>
      <c r="I34" s="27" t="s">
        <v>97</v>
      </c>
      <c r="L34" s="10">
        <f>SUBTOTAL(9,G35:G51)</f>
        <v>5030.0356515676458</v>
      </c>
      <c r="N34" s="221">
        <v>100.80487154638931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47619</v>
      </c>
      <c r="E35" s="27"/>
      <c r="F35" s="72">
        <v>4.5610096153846154E-2</v>
      </c>
      <c r="G35" s="27">
        <v>2171.90716875</v>
      </c>
      <c r="H35" s="27" t="s">
        <v>97</v>
      </c>
      <c r="I35" s="27">
        <v>13.35013172592995</v>
      </c>
      <c r="M35" s="221">
        <v>100.39281337766595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47619</v>
      </c>
      <c r="E36" s="27"/>
      <c r="F36" s="72">
        <v>1.4317957500000001E-2</v>
      </c>
      <c r="G36" s="27">
        <v>681.80681819250003</v>
      </c>
      <c r="H36" s="27" t="s">
        <v>97</v>
      </c>
      <c r="I36" s="27">
        <v>4.1908839224218104</v>
      </c>
      <c r="M36" s="221">
        <v>103.36671993964599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2</v>
      </c>
      <c r="E37" s="27"/>
      <c r="F37" s="72">
        <v>3.5533333333333332</v>
      </c>
      <c r="G37" s="27">
        <v>7.1066666666666665</v>
      </c>
      <c r="H37" s="27" t="s">
        <v>97</v>
      </c>
      <c r="I37" s="27">
        <v>4.3682776822767701E-2</v>
      </c>
    </row>
    <row r="38" spans="1:14" x14ac:dyDescent="0.2">
      <c r="A38" s="10">
        <v>1</v>
      </c>
      <c r="B38" s="11" t="s">
        <v>125</v>
      </c>
      <c r="C38" s="76" t="s">
        <v>97</v>
      </c>
      <c r="D38" s="27">
        <v>1.3</v>
      </c>
      <c r="E38" s="9" t="s">
        <v>97</v>
      </c>
      <c r="F38" s="28">
        <v>1.226</v>
      </c>
      <c r="G38" s="27">
        <v>1.5938000000000001</v>
      </c>
      <c r="H38" s="24" t="s">
        <v>97</v>
      </c>
      <c r="I38" s="24">
        <v>9.7966617776914407E-3</v>
      </c>
    </row>
    <row r="39" spans="1:14" x14ac:dyDescent="0.2">
      <c r="A39" s="10">
        <v>1</v>
      </c>
      <c r="B39" s="11" t="s">
        <v>188</v>
      </c>
      <c r="C39" s="76" t="s">
        <v>97</v>
      </c>
      <c r="D39" s="27">
        <v>4</v>
      </c>
      <c r="E39" s="9" t="s">
        <v>97</v>
      </c>
      <c r="F39" s="28">
        <v>14.975999999999999</v>
      </c>
      <c r="G39" s="27">
        <v>59.903999999999996</v>
      </c>
      <c r="H39" s="24" t="s">
        <v>97</v>
      </c>
      <c r="I39" s="24">
        <v>0.3682138456085004</v>
      </c>
    </row>
    <row r="40" spans="1:14" ht="12.75" x14ac:dyDescent="0.2">
      <c r="A40" s="10">
        <v>1</v>
      </c>
      <c r="B40" s="11" t="s">
        <v>127</v>
      </c>
      <c r="C40" s="76" t="s">
        <v>97</v>
      </c>
      <c r="D40" s="27">
        <v>257.44697689142134</v>
      </c>
      <c r="E40" s="9" t="s">
        <v>97</v>
      </c>
      <c r="F40" s="28">
        <v>0.35928467535684272</v>
      </c>
      <c r="G40" s="27">
        <v>92.496753514034907</v>
      </c>
      <c r="H40" s="24" t="s">
        <v>97</v>
      </c>
      <c r="I40" s="24">
        <v>0.56855277306531071</v>
      </c>
      <c r="L40"/>
    </row>
    <row r="41" spans="1:14" hidden="1" x14ac:dyDescent="0.2">
      <c r="A41" s="10">
        <v>0</v>
      </c>
      <c r="B41" s="26" t="s">
        <v>38</v>
      </c>
      <c r="C41" s="27" t="s">
        <v>97</v>
      </c>
      <c r="D41" s="27">
        <v>66.222222222222229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12</v>
      </c>
      <c r="C42" s="27" t="s">
        <v>97</v>
      </c>
      <c r="D42" s="27">
        <v>-7.5</v>
      </c>
      <c r="E42" s="27" t="s">
        <v>97</v>
      </c>
      <c r="F42" s="27" t="s">
        <v>97</v>
      </c>
      <c r="G42" s="27" t="s">
        <v>97</v>
      </c>
      <c r="H42" s="27" t="s">
        <v>97</v>
      </c>
      <c r="I42" s="27" t="s">
        <v>97</v>
      </c>
    </row>
    <row r="43" spans="1:14" hidden="1" x14ac:dyDescent="0.2">
      <c r="A43" s="10">
        <v>0</v>
      </c>
      <c r="B43" s="26" t="s">
        <v>39</v>
      </c>
      <c r="C43" s="27" t="s">
        <v>97</v>
      </c>
      <c r="D43" s="27">
        <v>20</v>
      </c>
      <c r="E43" s="27"/>
      <c r="F43" s="27" t="s">
        <v>97</v>
      </c>
      <c r="G43" s="27" t="s">
        <v>97</v>
      </c>
      <c r="H43" s="27" t="s">
        <v>97</v>
      </c>
      <c r="I43" s="27" t="s">
        <v>97</v>
      </c>
    </row>
    <row r="44" spans="1:14" x14ac:dyDescent="0.2">
      <c r="A44" s="10">
        <v>1</v>
      </c>
      <c r="B44" s="26" t="s">
        <v>128</v>
      </c>
      <c r="C44" s="27" t="s">
        <v>97</v>
      </c>
      <c r="D44" s="27" t="s">
        <v>97</v>
      </c>
      <c r="E44" s="27"/>
      <c r="F44" s="72" t="s">
        <v>97</v>
      </c>
      <c r="G44" s="27">
        <v>240.77599999999984</v>
      </c>
      <c r="H44" s="27" t="s">
        <v>97</v>
      </c>
      <c r="I44" s="27">
        <v>1.4799855917840585</v>
      </c>
    </row>
    <row r="45" spans="1:14" hidden="1" x14ac:dyDescent="0.2">
      <c r="A45" s="10">
        <v>0</v>
      </c>
      <c r="B45" s="26" t="s">
        <v>129</v>
      </c>
      <c r="C45" s="27" t="s">
        <v>97</v>
      </c>
      <c r="D45" s="27">
        <v>2</v>
      </c>
      <c r="E45" s="27"/>
      <c r="F45" s="72">
        <v>34.64</v>
      </c>
      <c r="G45" s="27">
        <v>69.28</v>
      </c>
      <c r="H45" s="27" t="s">
        <v>97</v>
      </c>
      <c r="I45" s="27">
        <v>0.42584560670000182</v>
      </c>
    </row>
    <row r="46" spans="1:14" hidden="1" x14ac:dyDescent="0.2">
      <c r="A46" s="10">
        <v>0</v>
      </c>
      <c r="B46" s="26" t="s">
        <v>168</v>
      </c>
      <c r="C46" s="27" t="s">
        <v>97</v>
      </c>
      <c r="D46" s="27">
        <v>2</v>
      </c>
      <c r="E46" s="27"/>
      <c r="F46" s="72">
        <v>41.14</v>
      </c>
      <c r="G46" s="27">
        <v>82.28</v>
      </c>
      <c r="H46" s="27" t="s">
        <v>97</v>
      </c>
      <c r="I46" s="27">
        <v>0.50575312527823546</v>
      </c>
    </row>
    <row r="47" spans="1:14" hidden="1" x14ac:dyDescent="0.2">
      <c r="A47" s="10">
        <v>0</v>
      </c>
      <c r="B47" s="26" t="s">
        <v>204</v>
      </c>
      <c r="C47" s="27" t="s">
        <v>97</v>
      </c>
      <c r="D47" s="27">
        <v>0.2</v>
      </c>
      <c r="E47" s="27"/>
      <c r="F47" s="72">
        <v>55.08</v>
      </c>
      <c r="G47" s="27">
        <v>11.016</v>
      </c>
      <c r="H47" s="27" t="s">
        <v>97</v>
      </c>
      <c r="I47" s="27">
        <v>6.7712401896755495E-2</v>
      </c>
    </row>
    <row r="48" spans="1:14" hidden="1" x14ac:dyDescent="0.2">
      <c r="A48" s="10">
        <v>0</v>
      </c>
      <c r="B48" s="26" t="s">
        <v>134</v>
      </c>
      <c r="C48" s="27" t="s">
        <v>97</v>
      </c>
      <c r="D48" s="27">
        <v>1</v>
      </c>
      <c r="E48" s="27"/>
      <c r="F48" s="72">
        <v>59</v>
      </c>
      <c r="G48" s="27">
        <v>59</v>
      </c>
      <c r="H48" s="27" t="s">
        <v>97</v>
      </c>
      <c r="I48" s="27">
        <v>0.36265719970121407</v>
      </c>
    </row>
    <row r="49" spans="1:14" hidden="1" x14ac:dyDescent="0.2">
      <c r="A49" s="10">
        <v>0</v>
      </c>
      <c r="B49" s="26" t="s">
        <v>136</v>
      </c>
      <c r="C49" s="27" t="s">
        <v>97</v>
      </c>
      <c r="D49" s="27">
        <v>0.8</v>
      </c>
      <c r="E49" s="27"/>
      <c r="F49" s="72">
        <v>24.000000000000004</v>
      </c>
      <c r="G49" s="27">
        <v>19.200000000000003</v>
      </c>
      <c r="H49" s="27" t="s">
        <v>97</v>
      </c>
      <c r="I49" s="27">
        <v>0.11801725820785272</v>
      </c>
    </row>
    <row r="50" spans="1:14" x14ac:dyDescent="0.2">
      <c r="A50" s="10">
        <v>1</v>
      </c>
      <c r="B50" s="26" t="s">
        <v>223</v>
      </c>
      <c r="C50" s="27" t="s">
        <v>97</v>
      </c>
      <c r="D50" s="27">
        <v>56.666666666666664</v>
      </c>
      <c r="E50" s="27"/>
      <c r="F50" s="72">
        <v>6.6078431372549016</v>
      </c>
      <c r="G50" s="27">
        <v>374.4444444444444</v>
      </c>
      <c r="H50" s="27" t="s">
        <v>97</v>
      </c>
      <c r="I50" s="27">
        <v>2.3016097231508308</v>
      </c>
    </row>
    <row r="51" spans="1:14" s="177" customFormat="1" x14ac:dyDescent="0.2">
      <c r="A51" s="10">
        <v>1</v>
      </c>
      <c r="B51" s="26" t="s">
        <v>137</v>
      </c>
      <c r="C51" s="27" t="s">
        <v>97</v>
      </c>
      <c r="D51" s="27">
        <v>2500</v>
      </c>
      <c r="E51" s="27"/>
      <c r="F51" s="72">
        <v>0.56000000000000005</v>
      </c>
      <c r="G51" s="27">
        <v>1400.0000000000002</v>
      </c>
      <c r="H51" s="92" t="s">
        <v>97</v>
      </c>
      <c r="I51" s="92">
        <v>8.6054250776559282</v>
      </c>
      <c r="L51" s="10">
        <f>SUBTOTAL(9,G52:G74)</f>
        <v>5340.8435313379305</v>
      </c>
      <c r="N51" s="221" t="e">
        <v>#VALUE!</v>
      </c>
    </row>
    <row r="52" spans="1:14" x14ac:dyDescent="0.2">
      <c r="A52" s="10">
        <v>1</v>
      </c>
      <c r="B52" s="26" t="s">
        <v>138</v>
      </c>
      <c r="C52" s="27" t="s">
        <v>97</v>
      </c>
      <c r="D52" s="27" t="s">
        <v>97</v>
      </c>
      <c r="E52" s="27"/>
      <c r="F52" s="72" t="s">
        <v>97</v>
      </c>
      <c r="G52" s="27" t="s">
        <v>97</v>
      </c>
      <c r="H52" s="27">
        <v>5340.8435313379305</v>
      </c>
      <c r="I52" s="27" t="s">
        <v>97</v>
      </c>
    </row>
    <row r="53" spans="1:14" x14ac:dyDescent="0.2">
      <c r="A53" s="10">
        <v>1</v>
      </c>
      <c r="B53" s="26" t="s">
        <v>139</v>
      </c>
      <c r="C53" s="27" t="s">
        <v>97</v>
      </c>
      <c r="D53" s="27">
        <v>1.4</v>
      </c>
      <c r="E53" s="27"/>
      <c r="F53" s="72">
        <v>45</v>
      </c>
      <c r="G53" s="27">
        <v>62.999999999999993</v>
      </c>
      <c r="H53" s="27" t="s">
        <v>97</v>
      </c>
      <c r="I53" s="27">
        <v>0.38724412849451667</v>
      </c>
    </row>
    <row r="54" spans="1:14" x14ac:dyDescent="0.2">
      <c r="A54" s="10">
        <v>1</v>
      </c>
      <c r="B54" s="26" t="s">
        <v>140</v>
      </c>
      <c r="C54" s="27" t="s">
        <v>97</v>
      </c>
      <c r="D54" s="71">
        <v>630</v>
      </c>
      <c r="E54" s="27"/>
      <c r="F54" s="73">
        <v>0.2</v>
      </c>
      <c r="G54" s="27">
        <v>126</v>
      </c>
      <c r="H54" s="27" t="s">
        <v>97</v>
      </c>
      <c r="I54" s="27">
        <v>0.77448825698903345</v>
      </c>
    </row>
    <row r="55" spans="1:14" x14ac:dyDescent="0.2">
      <c r="A55" s="10">
        <v>1</v>
      </c>
      <c r="B55" s="11" t="s">
        <v>141</v>
      </c>
      <c r="C55" s="76" t="s">
        <v>97</v>
      </c>
      <c r="D55" s="27">
        <v>800000</v>
      </c>
      <c r="E55" s="9" t="s">
        <v>97</v>
      </c>
      <c r="F55" s="28">
        <v>2.5000000000000001E-4</v>
      </c>
      <c r="G55" s="27">
        <v>200</v>
      </c>
      <c r="H55" s="96" t="s">
        <v>97</v>
      </c>
      <c r="I55" s="24">
        <v>1.2293464396651324</v>
      </c>
    </row>
    <row r="56" spans="1:14" x14ac:dyDescent="0.2">
      <c r="A56" s="10">
        <v>1</v>
      </c>
      <c r="B56" s="11" t="s">
        <v>142</v>
      </c>
      <c r="C56" s="76" t="s">
        <v>97</v>
      </c>
      <c r="D56" s="27">
        <v>25000</v>
      </c>
      <c r="E56" s="9" t="s">
        <v>97</v>
      </c>
      <c r="F56" s="28">
        <v>0.05</v>
      </c>
      <c r="G56" s="27">
        <v>1250</v>
      </c>
      <c r="H56" s="24" t="s">
        <v>97</v>
      </c>
      <c r="I56" s="24">
        <v>7.6834152479070772</v>
      </c>
    </row>
    <row r="57" spans="1:14" x14ac:dyDescent="0.2">
      <c r="A57" s="10">
        <v>1</v>
      </c>
      <c r="B57" s="11" t="s">
        <v>143</v>
      </c>
      <c r="C57" s="76" t="s">
        <v>97</v>
      </c>
      <c r="D57" s="27">
        <v>733.97</v>
      </c>
      <c r="E57" s="9" t="s">
        <v>97</v>
      </c>
      <c r="F57" s="28">
        <v>4.5037931034482757</v>
      </c>
      <c r="G57" s="27">
        <v>3305.6490241379311</v>
      </c>
      <c r="H57" s="24" t="s">
        <v>97</v>
      </c>
      <c r="I57" s="24">
        <v>20.318939293032422</v>
      </c>
    </row>
    <row r="58" spans="1:14" hidden="1" x14ac:dyDescent="0.2">
      <c r="A58" s="10">
        <v>0</v>
      </c>
      <c r="B58" s="11">
        <v>0</v>
      </c>
      <c r="C58" s="76" t="s">
        <v>97</v>
      </c>
      <c r="D58" s="27" t="s">
        <v>97</v>
      </c>
      <c r="E58" s="9" t="s">
        <v>97</v>
      </c>
      <c r="F58" s="155" t="s">
        <v>97</v>
      </c>
      <c r="G58" s="27" t="s">
        <v>97</v>
      </c>
      <c r="H58" s="24" t="s">
        <v>97</v>
      </c>
      <c r="I58" s="24" t="s">
        <v>97</v>
      </c>
    </row>
    <row r="59" spans="1:14" customFormat="1" ht="12.75" hidden="1" x14ac:dyDescent="0.2">
      <c r="A59" s="10">
        <v>0</v>
      </c>
      <c r="B59" s="4">
        <v>0</v>
      </c>
      <c r="C59" s="44" t="s">
        <v>97</v>
      </c>
      <c r="D59" s="27" t="s">
        <v>97</v>
      </c>
      <c r="E59" s="9" t="s">
        <v>97</v>
      </c>
      <c r="F59" s="28" t="s">
        <v>97</v>
      </c>
      <c r="G59" s="27" t="s">
        <v>97</v>
      </c>
      <c r="H59" s="14" t="s">
        <v>97</v>
      </c>
      <c r="I59" s="14" t="s">
        <v>97</v>
      </c>
    </row>
    <row r="60" spans="1:14" customFormat="1" ht="12.75" hidden="1" x14ac:dyDescent="0.2">
      <c r="A60" s="10">
        <v>0</v>
      </c>
      <c r="B60" s="4">
        <v>0</v>
      </c>
      <c r="C60" s="44" t="s">
        <v>97</v>
      </c>
      <c r="D60" s="27" t="s">
        <v>97</v>
      </c>
      <c r="E60" s="9" t="s">
        <v>97</v>
      </c>
      <c r="F60" s="28" t="s">
        <v>97</v>
      </c>
      <c r="G60" s="27" t="s">
        <v>97</v>
      </c>
      <c r="H60" s="3" t="s">
        <v>97</v>
      </c>
      <c r="I60" s="14" t="s">
        <v>97</v>
      </c>
    </row>
    <row r="61" spans="1:14" customFormat="1" ht="12.75" hidden="1" x14ac:dyDescent="0.2">
      <c r="A61" s="10">
        <v>0</v>
      </c>
      <c r="B61" s="4">
        <v>0</v>
      </c>
      <c r="C61" s="44" t="s">
        <v>97</v>
      </c>
      <c r="D61" s="27" t="s">
        <v>97</v>
      </c>
      <c r="E61" s="9" t="s">
        <v>97</v>
      </c>
      <c r="F61" s="28" t="s">
        <v>97</v>
      </c>
      <c r="G61" s="27" t="s">
        <v>97</v>
      </c>
      <c r="H61" s="3" t="s">
        <v>97</v>
      </c>
      <c r="I61" s="14" t="s">
        <v>97</v>
      </c>
    </row>
    <row r="62" spans="1:14" customFormat="1" ht="12.75" hidden="1" x14ac:dyDescent="0.2">
      <c r="A62" s="10">
        <v>0</v>
      </c>
      <c r="B62" s="4">
        <v>0</v>
      </c>
      <c r="C62" s="44" t="s">
        <v>97</v>
      </c>
      <c r="D62" s="27" t="s">
        <v>97</v>
      </c>
      <c r="E62" s="9" t="s">
        <v>97</v>
      </c>
      <c r="F62" s="174" t="s">
        <v>97</v>
      </c>
      <c r="G62" s="27" t="s">
        <v>97</v>
      </c>
      <c r="H62" s="3" t="s">
        <v>97</v>
      </c>
      <c r="I62" s="14" t="s">
        <v>97</v>
      </c>
    </row>
    <row r="63" spans="1:14" customFormat="1" ht="12.75" hidden="1" x14ac:dyDescent="0.2">
      <c r="A63" s="10">
        <v>0</v>
      </c>
      <c r="B63" s="4">
        <v>0</v>
      </c>
      <c r="C63" s="44" t="s">
        <v>97</v>
      </c>
      <c r="D63" s="27" t="s">
        <v>97</v>
      </c>
      <c r="E63" s="9" t="s">
        <v>97</v>
      </c>
      <c r="F63" s="174" t="s">
        <v>97</v>
      </c>
      <c r="G63" s="27" t="s">
        <v>97</v>
      </c>
      <c r="H63" s="3" t="s">
        <v>97</v>
      </c>
      <c r="I63" s="14" t="s">
        <v>97</v>
      </c>
    </row>
    <row r="64" spans="1:14" customFormat="1" ht="12.75" hidden="1" x14ac:dyDescent="0.2">
      <c r="A64" s="10">
        <v>0</v>
      </c>
      <c r="B64" s="4">
        <v>0</v>
      </c>
      <c r="C64" s="44" t="s">
        <v>97</v>
      </c>
      <c r="D64" s="27" t="s">
        <v>97</v>
      </c>
      <c r="E64" s="9" t="s">
        <v>97</v>
      </c>
      <c r="F64" s="174" t="s">
        <v>97</v>
      </c>
      <c r="G64" s="27" t="s">
        <v>97</v>
      </c>
      <c r="H64" s="3" t="s">
        <v>97</v>
      </c>
      <c r="I64" s="14" t="s">
        <v>97</v>
      </c>
    </row>
    <row r="65" spans="1:14" customFormat="1" ht="12.75" hidden="1" x14ac:dyDescent="0.2">
      <c r="A65" s="10">
        <v>0</v>
      </c>
      <c r="B65" s="4">
        <v>0</v>
      </c>
      <c r="C65" s="44" t="s">
        <v>97</v>
      </c>
      <c r="D65" s="27" t="s">
        <v>97</v>
      </c>
      <c r="E65" s="9" t="s">
        <v>97</v>
      </c>
      <c r="F65" s="174" t="s">
        <v>97</v>
      </c>
      <c r="G65" s="27" t="s">
        <v>97</v>
      </c>
      <c r="H65" s="3" t="s">
        <v>97</v>
      </c>
      <c r="I65" s="14" t="s">
        <v>97</v>
      </c>
    </row>
    <row r="66" spans="1:14" customFormat="1" ht="12.75" hidden="1" x14ac:dyDescent="0.2">
      <c r="A66" s="10">
        <v>0</v>
      </c>
      <c r="B66" s="4">
        <v>0</v>
      </c>
      <c r="C66" s="44" t="s">
        <v>97</v>
      </c>
      <c r="D66" s="27" t="s">
        <v>97</v>
      </c>
      <c r="E66" s="9" t="s">
        <v>97</v>
      </c>
      <c r="F66" s="174" t="s">
        <v>97</v>
      </c>
      <c r="G66" s="27" t="s">
        <v>97</v>
      </c>
      <c r="H66" s="3" t="s">
        <v>97</v>
      </c>
      <c r="I66" s="14" t="s">
        <v>97</v>
      </c>
    </row>
    <row r="67" spans="1:14" customFormat="1" ht="12.75" hidden="1" x14ac:dyDescent="0.2">
      <c r="A67" s="10">
        <v>0</v>
      </c>
      <c r="B67" s="4">
        <v>0</v>
      </c>
      <c r="C67" s="44" t="s">
        <v>97</v>
      </c>
      <c r="D67" s="27" t="s">
        <v>97</v>
      </c>
      <c r="E67" s="9" t="s">
        <v>97</v>
      </c>
      <c r="F67" s="174" t="s">
        <v>97</v>
      </c>
      <c r="G67" s="27" t="s">
        <v>97</v>
      </c>
      <c r="H67" s="3" t="s">
        <v>97</v>
      </c>
      <c r="I67" s="14" t="s">
        <v>97</v>
      </c>
    </row>
    <row r="68" spans="1:14" customFormat="1" ht="12.75" hidden="1" x14ac:dyDescent="0.2">
      <c r="A68" s="10">
        <v>0</v>
      </c>
      <c r="B68" s="4">
        <v>0</v>
      </c>
      <c r="C68" s="44" t="s">
        <v>97</v>
      </c>
      <c r="D68" s="27" t="s">
        <v>97</v>
      </c>
      <c r="E68" s="9" t="s">
        <v>97</v>
      </c>
      <c r="F68" s="174" t="s">
        <v>97</v>
      </c>
      <c r="G68" s="27" t="s">
        <v>97</v>
      </c>
      <c r="H68" s="3" t="s">
        <v>97</v>
      </c>
      <c r="I68" s="14" t="s">
        <v>97</v>
      </c>
    </row>
    <row r="69" spans="1:14" customFormat="1" ht="12.75" hidden="1" x14ac:dyDescent="0.2">
      <c r="A69" s="10">
        <v>0</v>
      </c>
      <c r="B69" s="4">
        <v>0</v>
      </c>
      <c r="C69" s="44" t="s">
        <v>97</v>
      </c>
      <c r="D69" s="27" t="s">
        <v>97</v>
      </c>
      <c r="E69" s="9" t="s">
        <v>97</v>
      </c>
      <c r="F69" s="174" t="s">
        <v>97</v>
      </c>
      <c r="G69" s="27" t="s">
        <v>97</v>
      </c>
      <c r="H69" s="3" t="s">
        <v>97</v>
      </c>
      <c r="I69" s="14" t="s">
        <v>97</v>
      </c>
    </row>
    <row r="70" spans="1:14" customFormat="1" ht="12.75" hidden="1" x14ac:dyDescent="0.2">
      <c r="A70" s="10">
        <v>0</v>
      </c>
      <c r="B70" s="4">
        <v>0</v>
      </c>
      <c r="C70" s="44" t="s">
        <v>97</v>
      </c>
      <c r="D70" s="27" t="s">
        <v>97</v>
      </c>
      <c r="E70" s="9" t="s">
        <v>97</v>
      </c>
      <c r="F70" s="174" t="s">
        <v>97</v>
      </c>
      <c r="G70" s="27" t="s">
        <v>97</v>
      </c>
      <c r="H70" s="3" t="s">
        <v>97</v>
      </c>
      <c r="I70" s="14" t="s">
        <v>97</v>
      </c>
    </row>
    <row r="71" spans="1:14" customFormat="1" ht="12.75" hidden="1" x14ac:dyDescent="0.2">
      <c r="A71" s="10">
        <v>0</v>
      </c>
      <c r="B71" s="4">
        <v>0</v>
      </c>
      <c r="C71" s="44" t="s">
        <v>97</v>
      </c>
      <c r="D71" s="27" t="s">
        <v>97</v>
      </c>
      <c r="E71" s="9" t="s">
        <v>97</v>
      </c>
      <c r="F71" s="174" t="s">
        <v>97</v>
      </c>
      <c r="G71" s="27" t="s">
        <v>97</v>
      </c>
      <c r="H71" s="3" t="s">
        <v>97</v>
      </c>
      <c r="I71" s="14" t="s">
        <v>97</v>
      </c>
    </row>
    <row r="72" spans="1:14" customFormat="1" ht="12.75" hidden="1" x14ac:dyDescent="0.2">
      <c r="A72" s="10">
        <v>0</v>
      </c>
      <c r="B72" s="4">
        <v>0</v>
      </c>
      <c r="C72" s="44" t="s">
        <v>97</v>
      </c>
      <c r="D72" s="27" t="s">
        <v>97</v>
      </c>
      <c r="E72" s="9" t="s">
        <v>97</v>
      </c>
      <c r="F72" s="174" t="s">
        <v>97</v>
      </c>
      <c r="G72" s="27" t="s">
        <v>97</v>
      </c>
      <c r="H72" s="3" t="s">
        <v>97</v>
      </c>
      <c r="I72" s="1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9" t="s">
        <v>97</v>
      </c>
      <c r="F73" s="28" t="s">
        <v>97</v>
      </c>
      <c r="G73" s="27">
        <v>368.12499999999994</v>
      </c>
      <c r="H73" s="24" t="s">
        <v>97</v>
      </c>
      <c r="I73" s="24">
        <v>2.262765790508634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9"/>
      <c r="F74" s="28" t="s">
        <v>97</v>
      </c>
      <c r="G74" s="27">
        <v>28.069507199999997</v>
      </c>
      <c r="H74" s="27" t="s">
        <v>97</v>
      </c>
      <c r="I74" s="27">
        <v>0.17253574369737398</v>
      </c>
    </row>
    <row r="75" spans="1:14" x14ac:dyDescent="0.2">
      <c r="A75" s="10">
        <v>1</v>
      </c>
      <c r="B75" s="104" t="s">
        <v>146</v>
      </c>
      <c r="C75" s="105" t="s">
        <v>97</v>
      </c>
      <c r="D75" s="92" t="s">
        <v>97</v>
      </c>
      <c r="E75" s="93"/>
      <c r="F75" s="94" t="s">
        <v>97</v>
      </c>
      <c r="G75" s="92" t="s">
        <v>97</v>
      </c>
      <c r="H75" s="92">
        <v>1175.44</v>
      </c>
      <c r="I75" s="27" t="s">
        <v>97</v>
      </c>
      <c r="L75" s="64">
        <f>SUM(G76:G80)</f>
        <v>1175.44</v>
      </c>
      <c r="N75" s="221">
        <v>103.33538461538463</v>
      </c>
    </row>
    <row r="76" spans="1:14" hidden="1" x14ac:dyDescent="0.2">
      <c r="A76" s="10">
        <v>0</v>
      </c>
      <c r="B76" s="26">
        <v>0</v>
      </c>
      <c r="C76" s="24" t="s">
        <v>97</v>
      </c>
      <c r="D76" s="27" t="s">
        <v>97</v>
      </c>
      <c r="E76" s="27" t="s">
        <v>97</v>
      </c>
      <c r="F76" s="27" t="s">
        <v>97</v>
      </c>
      <c r="G76" s="27" t="s">
        <v>97</v>
      </c>
      <c r="H76" s="27" t="s">
        <v>97</v>
      </c>
      <c r="I76" s="27" t="s">
        <v>97</v>
      </c>
    </row>
    <row r="77" spans="1:14" x14ac:dyDescent="0.2">
      <c r="A77" s="10">
        <v>1</v>
      </c>
      <c r="B77" s="26" t="s">
        <v>180</v>
      </c>
      <c r="C77" s="24" t="s">
        <v>97</v>
      </c>
      <c r="D77" s="27">
        <v>84</v>
      </c>
      <c r="E77" s="27"/>
      <c r="F77" s="72" t="s">
        <v>97</v>
      </c>
      <c r="G77" s="27">
        <v>700</v>
      </c>
      <c r="H77" s="27" t="s">
        <v>97</v>
      </c>
      <c r="I77" s="27">
        <v>4.3027125388279632</v>
      </c>
    </row>
    <row r="78" spans="1:14" x14ac:dyDescent="0.2">
      <c r="A78" s="10">
        <v>1</v>
      </c>
      <c r="B78" s="26" t="s">
        <v>147</v>
      </c>
      <c r="C78" s="24" t="s">
        <v>97</v>
      </c>
      <c r="D78" s="27">
        <v>0.7</v>
      </c>
      <c r="E78" s="27"/>
      <c r="F78" s="72" t="s">
        <v>97</v>
      </c>
      <c r="G78" s="27">
        <v>475.43999999999994</v>
      </c>
      <c r="H78" s="27" t="s">
        <v>97</v>
      </c>
      <c r="I78" s="27">
        <v>2.9224023563719523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2892.1240893381364</v>
      </c>
      <c r="I82" s="27" t="s">
        <v>97</v>
      </c>
      <c r="L82" s="64">
        <f>SUM(G83:G84)</f>
        <v>2892.1240893381364</v>
      </c>
      <c r="N82" s="221">
        <v>100.79049850504379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86.934512834546922</v>
      </c>
      <c r="E83" s="27"/>
      <c r="F83" s="72">
        <v>19.603742861054837</v>
      </c>
      <c r="G83" s="27">
        <v>1704.2418353595294</v>
      </c>
      <c r="H83" s="27" t="s">
        <v>97</v>
      </c>
      <c r="I83" s="27">
        <v>10.475518163138041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208.76695395307684</v>
      </c>
      <c r="E84" s="27"/>
      <c r="F84" s="72">
        <v>5.689991789819377</v>
      </c>
      <c r="G84" s="27">
        <v>1187.8822539786072</v>
      </c>
      <c r="H84" s="27" t="s">
        <v>97</v>
      </c>
      <c r="I84" s="27">
        <v>7.3015940983499661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1136.1362440756352</v>
      </c>
      <c r="I85" s="27" t="s">
        <v>97</v>
      </c>
      <c r="L85" s="64">
        <f>SUM(G87:G91)</f>
        <v>1136.1362440756352</v>
      </c>
      <c r="N85" s="221">
        <v>107.63102517299058</v>
      </c>
    </row>
    <row r="86" spans="1:14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507.64535902561067</v>
      </c>
      <c r="H87" s="27" t="s">
        <v>97</v>
      </c>
      <c r="I87" s="27">
        <v>3.1203600736533117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424.78930941546878</v>
      </c>
      <c r="H88" s="27" t="s">
        <v>97</v>
      </c>
      <c r="I88" s="27">
        <v>2.6110661256885841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203.7015756345557</v>
      </c>
      <c r="H89" s="27" t="s">
        <v>97</v>
      </c>
      <c r="I89" s="27">
        <v>1.2520990338025937</v>
      </c>
    </row>
    <row r="90" spans="1:14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4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452.76874168782143</v>
      </c>
      <c r="H92" s="27" t="s">
        <v>97</v>
      </c>
      <c r="I92" s="27">
        <v>2.7830482029279264</v>
      </c>
      <c r="L92" s="64">
        <f>+G92</f>
        <v>452.76874168782143</v>
      </c>
    </row>
    <row r="93" spans="1:14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16268.807030057285</v>
      </c>
      <c r="H94" s="38" t="s">
        <v>97</v>
      </c>
      <c r="I94" s="38">
        <v>100.00000000000003</v>
      </c>
      <c r="K94" s="64"/>
      <c r="L94" s="64">
        <f>SUM(L31:L92)</f>
        <v>16268.807030057285</v>
      </c>
    </row>
    <row r="95" spans="1:14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4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16268.807030057285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0.65075228120229145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521.60707700728153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customFormat="1" ht="12.75" hidden="1" x14ac:dyDescent="0.2">
      <c r="A110" s="10">
        <v>0</v>
      </c>
      <c r="B110" s="4" t="s">
        <v>162</v>
      </c>
      <c r="C110" s="3" t="s">
        <v>97</v>
      </c>
      <c r="D110" s="47" t="s">
        <v>97</v>
      </c>
      <c r="E110" s="48" t="s">
        <v>97</v>
      </c>
      <c r="F110" s="48" t="s">
        <v>97</v>
      </c>
      <c r="G110" s="53" t="s">
        <v>97</v>
      </c>
      <c r="H110" s="3" t="s">
        <v>97</v>
      </c>
      <c r="I110" s="3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15879.702990057285</v>
      </c>
      <c r="H112" s="35" t="s">
        <v>97</v>
      </c>
      <c r="I112" s="34" t="s">
        <v>97</v>
      </c>
      <c r="L112" s="64">
        <f>+L94-G105-G106</f>
        <v>15879.702990057285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0.63518811960229138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221">
        <v>102.0993971809649</v>
      </c>
    </row>
    <row r="114" spans="1:14" hidden="1" x14ac:dyDescent="0.2"/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8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="104" zoomScaleNormal="104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10"/>
    <col min="8" max="8" width="8.140625" style="10" customWidth="1"/>
    <col min="9" max="9" width="8.285156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96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70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22222.222222222223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7.75</v>
      </c>
      <c r="H18" s="74" t="s">
        <v>2</v>
      </c>
      <c r="I18" s="25" t="s">
        <v>97</v>
      </c>
    </row>
    <row r="19" spans="1:12" ht="12.75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  <c r="L19"/>
    </row>
    <row r="20" spans="1:12" customFormat="1" ht="12.75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ht="12.75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35000</v>
      </c>
      <c r="H21" s="24" t="s">
        <v>109</v>
      </c>
      <c r="I21" s="24" t="s">
        <v>97</v>
      </c>
      <c r="L21"/>
    </row>
    <row r="22" spans="1:12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2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2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2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2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2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2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2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120.72938602505842</v>
      </c>
      <c r="I31" s="27" t="s">
        <v>97</v>
      </c>
      <c r="L31" s="64">
        <f>+H31</f>
        <v>120.72938602505842</v>
      </c>
    </row>
    <row r="32" spans="1:12" customFormat="1" ht="12.75" hidden="1" x14ac:dyDescent="0.2">
      <c r="A32" s="10">
        <v>0</v>
      </c>
      <c r="B32" s="4" t="s">
        <v>119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3" x14ac:dyDescent="0.2">
      <c r="A33" s="10">
        <v>1</v>
      </c>
      <c r="B33" s="26" t="s">
        <v>120</v>
      </c>
      <c r="C33" s="27" t="s">
        <v>97</v>
      </c>
      <c r="D33" s="27">
        <v>10000</v>
      </c>
      <c r="E33" s="27"/>
      <c r="F33" s="72">
        <v>1.2072938602505842E-2</v>
      </c>
      <c r="G33" s="27">
        <v>120.72938602505842</v>
      </c>
      <c r="H33" s="27" t="s">
        <v>97</v>
      </c>
      <c r="I33" s="27">
        <v>0.88534804963910241</v>
      </c>
    </row>
    <row r="34" spans="1:13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4823.1400222691054</v>
      </c>
      <c r="I34" s="27" t="s">
        <v>97</v>
      </c>
      <c r="L34" s="10">
        <f>SUBTOTAL(9,G35:G53)</f>
        <v>4823.1400222691054</v>
      </c>
    </row>
    <row r="35" spans="1:13" x14ac:dyDescent="0.2">
      <c r="A35" s="10">
        <v>1</v>
      </c>
      <c r="B35" s="26" t="s">
        <v>122</v>
      </c>
      <c r="C35" s="27" t="s">
        <v>97</v>
      </c>
      <c r="D35" s="27">
        <v>35000</v>
      </c>
      <c r="E35" s="27"/>
      <c r="F35" s="72">
        <v>2.2584929714285714E-2</v>
      </c>
      <c r="G35" s="27">
        <v>790.47253999999998</v>
      </c>
      <c r="H35" s="27" t="s">
        <v>97</v>
      </c>
      <c r="I35" s="27">
        <v>5.7967935117056664</v>
      </c>
      <c r="M35" s="10">
        <v>100.66042707676772</v>
      </c>
    </row>
    <row r="36" spans="1:13" x14ac:dyDescent="0.2">
      <c r="A36" s="10">
        <v>1</v>
      </c>
      <c r="B36" s="26" t="s">
        <v>123</v>
      </c>
      <c r="C36" s="27" t="s">
        <v>97</v>
      </c>
      <c r="D36" s="27">
        <v>35000</v>
      </c>
      <c r="E36" s="27"/>
      <c r="F36" s="72">
        <v>4.7818846153846149E-2</v>
      </c>
      <c r="G36" s="27">
        <v>1673.6596153846153</v>
      </c>
      <c r="H36" s="27" t="s">
        <v>97</v>
      </c>
      <c r="I36" s="27">
        <v>12.273493016297996</v>
      </c>
      <c r="M36" s="10">
        <v>100.52494446342266</v>
      </c>
    </row>
    <row r="37" spans="1:13" x14ac:dyDescent="0.2">
      <c r="A37" s="10">
        <v>1</v>
      </c>
      <c r="B37" s="26" t="s">
        <v>124</v>
      </c>
      <c r="C37" s="27" t="s">
        <v>97</v>
      </c>
      <c r="D37" s="27">
        <v>2</v>
      </c>
      <c r="E37" s="27"/>
      <c r="F37" s="72">
        <v>3.5533333333333332</v>
      </c>
      <c r="G37" s="27">
        <v>7.1066666666666665</v>
      </c>
      <c r="H37" s="27" t="s">
        <v>97</v>
      </c>
      <c r="I37" s="27">
        <v>5.2115509569995014E-2</v>
      </c>
    </row>
    <row r="38" spans="1:13" x14ac:dyDescent="0.2">
      <c r="A38" s="10">
        <v>1</v>
      </c>
      <c r="B38" s="11" t="s">
        <v>125</v>
      </c>
      <c r="C38" s="76" t="s">
        <v>97</v>
      </c>
      <c r="D38" s="27">
        <v>1.3</v>
      </c>
      <c r="E38" s="9" t="s">
        <v>97</v>
      </c>
      <c r="F38" s="28">
        <v>1.226</v>
      </c>
      <c r="G38" s="27">
        <v>1.5938000000000001</v>
      </c>
      <c r="H38" s="24" t="s">
        <v>97</v>
      </c>
      <c r="I38" s="24">
        <v>1.1687856353563517E-2</v>
      </c>
    </row>
    <row r="39" spans="1:13" x14ac:dyDescent="0.2">
      <c r="A39" s="10">
        <v>1</v>
      </c>
      <c r="B39" s="11" t="s">
        <v>126</v>
      </c>
      <c r="C39" s="76" t="s">
        <v>97</v>
      </c>
      <c r="D39" s="27">
        <v>4</v>
      </c>
      <c r="E39" s="9" t="s">
        <v>97</v>
      </c>
      <c r="F39" s="28">
        <v>7.5</v>
      </c>
      <c r="G39" s="27">
        <v>30</v>
      </c>
      <c r="H39" s="24" t="s">
        <v>97</v>
      </c>
      <c r="I39" s="24">
        <v>0.21999980587708964</v>
      </c>
    </row>
    <row r="40" spans="1:13" ht="12.75" x14ac:dyDescent="0.2">
      <c r="A40" s="10">
        <v>1</v>
      </c>
      <c r="B40" s="11" t="s">
        <v>127</v>
      </c>
      <c r="C40" s="76" t="s">
        <v>97</v>
      </c>
      <c r="D40" s="27">
        <v>1181.0383032605255</v>
      </c>
      <c r="E40" s="9" t="s">
        <v>97</v>
      </c>
      <c r="F40" s="28">
        <v>0.3952674514696462</v>
      </c>
      <c r="G40" s="27">
        <v>466.82600021782304</v>
      </c>
      <c r="H40" s="24" t="s">
        <v>97</v>
      </c>
      <c r="I40" s="24">
        <v>3.4233876475433092</v>
      </c>
      <c r="L40"/>
      <c r="M40" s="10">
        <v>86.102766674334987</v>
      </c>
    </row>
    <row r="41" spans="1:13" hidden="1" x14ac:dyDescent="0.2">
      <c r="A41" s="10">
        <v>0</v>
      </c>
      <c r="B41" s="26" t="s">
        <v>38</v>
      </c>
      <c r="C41" s="27" t="s">
        <v>97</v>
      </c>
      <c r="D41" s="27">
        <v>157.11111111111111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3" hidden="1" x14ac:dyDescent="0.2">
      <c r="A42" s="10">
        <v>0</v>
      </c>
      <c r="B42" s="26" t="s">
        <v>12</v>
      </c>
      <c r="C42" s="27" t="s">
        <v>97</v>
      </c>
      <c r="D42" s="27">
        <v>42.000000000000007</v>
      </c>
      <c r="E42" s="27" t="s">
        <v>97</v>
      </c>
      <c r="F42" s="27" t="s">
        <v>97</v>
      </c>
      <c r="G42" s="27" t="s">
        <v>97</v>
      </c>
      <c r="H42" s="27" t="s">
        <v>97</v>
      </c>
      <c r="I42" s="27" t="s">
        <v>97</v>
      </c>
    </row>
    <row r="43" spans="1:13" hidden="1" x14ac:dyDescent="0.2">
      <c r="A43" s="10">
        <v>0</v>
      </c>
      <c r="B43" s="26" t="s">
        <v>39</v>
      </c>
      <c r="C43" s="27" t="s">
        <v>97</v>
      </c>
      <c r="D43" s="27">
        <v>213.33333333333331</v>
      </c>
      <c r="E43" s="27"/>
      <c r="F43" s="27" t="s">
        <v>97</v>
      </c>
      <c r="G43" s="27" t="s">
        <v>97</v>
      </c>
      <c r="H43" s="27" t="s">
        <v>97</v>
      </c>
      <c r="I43" s="27" t="s">
        <v>97</v>
      </c>
    </row>
    <row r="44" spans="1:13" x14ac:dyDescent="0.2">
      <c r="A44" s="10">
        <v>1</v>
      </c>
      <c r="B44" s="26" t="s">
        <v>128</v>
      </c>
      <c r="C44" s="27" t="s">
        <v>97</v>
      </c>
      <c r="D44" s="27" t="s">
        <v>97</v>
      </c>
      <c r="E44" s="27"/>
      <c r="F44" s="72" t="s">
        <v>97</v>
      </c>
      <c r="G44" s="27">
        <v>453.48139999999967</v>
      </c>
      <c r="H44" s="27" t="s">
        <v>97</v>
      </c>
      <c r="I44" s="27">
        <v>3.3255273322956929</v>
      </c>
    </row>
    <row r="45" spans="1:13" hidden="1" x14ac:dyDescent="0.2">
      <c r="A45" s="10">
        <v>0</v>
      </c>
      <c r="B45" s="26" t="s">
        <v>129</v>
      </c>
      <c r="C45" s="27" t="s">
        <v>97</v>
      </c>
      <c r="D45" s="27">
        <v>2</v>
      </c>
      <c r="E45" s="27"/>
      <c r="F45" s="72">
        <v>34.64</v>
      </c>
      <c r="G45" s="27">
        <v>69.28</v>
      </c>
      <c r="H45" s="27" t="s">
        <v>97</v>
      </c>
      <c r="I45" s="27">
        <v>0.50805288503882573</v>
      </c>
    </row>
    <row r="46" spans="1:13" hidden="1" x14ac:dyDescent="0.2">
      <c r="A46" s="10">
        <v>0</v>
      </c>
      <c r="B46" s="26" t="s">
        <v>130</v>
      </c>
      <c r="C46" s="27" t="s">
        <v>97</v>
      </c>
      <c r="D46" s="27">
        <v>2</v>
      </c>
      <c r="E46" s="27"/>
      <c r="F46" s="72">
        <v>47.45</v>
      </c>
      <c r="G46" s="27">
        <v>94.9</v>
      </c>
      <c r="H46" s="27" t="s">
        <v>97</v>
      </c>
      <c r="I46" s="27">
        <v>0.69593271925786038</v>
      </c>
    </row>
    <row r="47" spans="1:13" hidden="1" x14ac:dyDescent="0.2">
      <c r="A47" s="10">
        <v>0</v>
      </c>
      <c r="B47" s="26" t="s">
        <v>131</v>
      </c>
      <c r="C47" s="27" t="s">
        <v>97</v>
      </c>
      <c r="D47" s="27">
        <v>0.17</v>
      </c>
      <c r="E47" s="27"/>
      <c r="F47" s="72">
        <v>123.77</v>
      </c>
      <c r="G47" s="27">
        <v>21.040900000000001</v>
      </c>
      <c r="H47" s="27" t="s">
        <v>97</v>
      </c>
      <c r="I47" s="27">
        <v>0.15429979718264186</v>
      </c>
    </row>
    <row r="48" spans="1:13" hidden="1" x14ac:dyDescent="0.2">
      <c r="A48" s="10">
        <v>0</v>
      </c>
      <c r="B48" s="26" t="s">
        <v>132</v>
      </c>
      <c r="C48" s="27" t="s">
        <v>97</v>
      </c>
      <c r="D48" s="27">
        <v>1.5</v>
      </c>
      <c r="E48" s="27"/>
      <c r="F48" s="72">
        <v>26.53</v>
      </c>
      <c r="G48" s="27">
        <v>39.795000000000002</v>
      </c>
      <c r="H48" s="27" t="s">
        <v>97</v>
      </c>
      <c r="I48" s="27">
        <v>0.29182974249595944</v>
      </c>
    </row>
    <row r="49" spans="1:15" hidden="1" x14ac:dyDescent="0.2">
      <c r="A49" s="10">
        <v>0</v>
      </c>
      <c r="B49" s="26" t="s">
        <v>133</v>
      </c>
      <c r="C49" s="27" t="s">
        <v>97</v>
      </c>
      <c r="D49" s="27">
        <v>0.45</v>
      </c>
      <c r="E49" s="27"/>
      <c r="F49" s="72">
        <v>40.590000000000003</v>
      </c>
      <c r="G49" s="27">
        <v>18.265500000000003</v>
      </c>
      <c r="H49" s="27" t="s">
        <v>97</v>
      </c>
      <c r="I49" s="27">
        <v>0.13394688180826606</v>
      </c>
    </row>
    <row r="50" spans="1:15" hidden="1" x14ac:dyDescent="0.2">
      <c r="A50" s="10">
        <v>0</v>
      </c>
      <c r="B50" s="26" t="s">
        <v>134</v>
      </c>
      <c r="C50" s="27" t="s">
        <v>97</v>
      </c>
      <c r="D50" s="27">
        <v>1</v>
      </c>
      <c r="E50" s="27"/>
      <c r="F50" s="72">
        <v>59</v>
      </c>
      <c r="G50" s="27">
        <v>59</v>
      </c>
      <c r="H50" s="27" t="s">
        <v>97</v>
      </c>
      <c r="I50" s="27">
        <v>0.43266628489160963</v>
      </c>
    </row>
    <row r="51" spans="1:15" hidden="1" x14ac:dyDescent="0.2">
      <c r="A51" s="10">
        <v>0</v>
      </c>
      <c r="B51" s="26" t="s">
        <v>135</v>
      </c>
      <c r="C51" s="27" t="s">
        <v>97</v>
      </c>
      <c r="D51" s="27">
        <v>2</v>
      </c>
      <c r="E51" s="27"/>
      <c r="F51" s="72">
        <v>42</v>
      </c>
      <c r="G51" s="27">
        <v>84</v>
      </c>
      <c r="H51" s="27" t="s">
        <v>97</v>
      </c>
      <c r="I51" s="27">
        <v>0.61599945645585108</v>
      </c>
      <c r="L51" s="64"/>
    </row>
    <row r="52" spans="1:15" hidden="1" x14ac:dyDescent="0.2">
      <c r="A52" s="10">
        <v>0</v>
      </c>
      <c r="B52" s="26" t="s">
        <v>136</v>
      </c>
      <c r="C52" s="27" t="s">
        <v>97</v>
      </c>
      <c r="D52" s="27">
        <v>2.8000000000000003</v>
      </c>
      <c r="E52" s="27"/>
      <c r="F52" s="72">
        <v>24</v>
      </c>
      <c r="G52" s="27">
        <v>67.2</v>
      </c>
      <c r="H52" s="27" t="s">
        <v>97</v>
      </c>
      <c r="I52" s="27">
        <v>0.49279956516468088</v>
      </c>
    </row>
    <row r="53" spans="1:15" s="177" customFormat="1" x14ac:dyDescent="0.2">
      <c r="A53" s="177">
        <v>1</v>
      </c>
      <c r="B53" s="26" t="s">
        <v>137</v>
      </c>
      <c r="C53" s="27" t="s">
        <v>97</v>
      </c>
      <c r="D53" s="27">
        <v>2500</v>
      </c>
      <c r="E53" s="27"/>
      <c r="F53" s="72">
        <v>0.56000000000000005</v>
      </c>
      <c r="G53" s="27">
        <v>1400.0000000000002</v>
      </c>
      <c r="H53" s="27" t="s">
        <v>97</v>
      </c>
      <c r="I53" s="27">
        <v>10.266657607597519</v>
      </c>
      <c r="L53" s="10">
        <f>SUBTOTAL(9,G54:G74)</f>
        <v>4211.5390244413793</v>
      </c>
      <c r="N53" s="10"/>
      <c r="O53" s="10"/>
    </row>
    <row r="54" spans="1:15" x14ac:dyDescent="0.2">
      <c r="A54" s="10">
        <v>1</v>
      </c>
      <c r="B54" s="43" t="s">
        <v>138</v>
      </c>
      <c r="C54" s="92" t="s">
        <v>97</v>
      </c>
      <c r="D54" s="179" t="s">
        <v>97</v>
      </c>
      <c r="E54" s="92"/>
      <c r="F54" s="94" t="s">
        <v>97</v>
      </c>
      <c r="G54" s="92" t="s">
        <v>97</v>
      </c>
      <c r="H54" s="92">
        <v>4211.5390244413793</v>
      </c>
      <c r="I54" s="92" t="s">
        <v>97</v>
      </c>
    </row>
    <row r="55" spans="1:15" x14ac:dyDescent="0.2">
      <c r="A55" s="10">
        <v>1</v>
      </c>
      <c r="B55" s="11" t="s">
        <v>139</v>
      </c>
      <c r="C55" s="76" t="s">
        <v>97</v>
      </c>
      <c r="D55" s="27">
        <v>1.4</v>
      </c>
      <c r="E55" s="9" t="s">
        <v>97</v>
      </c>
      <c r="F55" s="28">
        <v>45</v>
      </c>
      <c r="G55" s="27">
        <v>62.999999999999993</v>
      </c>
      <c r="H55" s="96" t="s">
        <v>97</v>
      </c>
      <c r="I55" s="24">
        <v>0.4619995923418882</v>
      </c>
    </row>
    <row r="56" spans="1:15" x14ac:dyDescent="0.2">
      <c r="A56" s="10">
        <v>1</v>
      </c>
      <c r="B56" s="11" t="s">
        <v>140</v>
      </c>
      <c r="C56" s="76" t="s">
        <v>97</v>
      </c>
      <c r="D56" s="27">
        <v>398</v>
      </c>
      <c r="E56" s="9" t="s">
        <v>97</v>
      </c>
      <c r="F56" s="155">
        <v>0.2</v>
      </c>
      <c r="G56" s="27">
        <v>79.600000000000009</v>
      </c>
      <c r="H56" s="24" t="s">
        <v>97</v>
      </c>
      <c r="I56" s="24">
        <v>0.58373281826054468</v>
      </c>
      <c r="M56" s="10">
        <v>24.875000000000004</v>
      </c>
    </row>
    <row r="57" spans="1:15" x14ac:dyDescent="0.2">
      <c r="A57" s="10">
        <v>1</v>
      </c>
      <c r="B57" s="11" t="s">
        <v>141</v>
      </c>
      <c r="C57" s="76" t="s">
        <v>97</v>
      </c>
      <c r="D57" s="27">
        <v>1600000</v>
      </c>
      <c r="E57" s="9" t="s">
        <v>97</v>
      </c>
      <c r="F57" s="28">
        <v>2.5000000000000001E-4</v>
      </c>
      <c r="G57" s="27">
        <v>400</v>
      </c>
      <c r="H57" s="24" t="s">
        <v>97</v>
      </c>
      <c r="I57" s="24">
        <v>2.9333307450278623</v>
      </c>
    </row>
    <row r="58" spans="1:15" x14ac:dyDescent="0.2">
      <c r="A58" s="10">
        <v>1</v>
      </c>
      <c r="B58" s="11" t="s">
        <v>142</v>
      </c>
      <c r="C58" s="76" t="s">
        <v>97</v>
      </c>
      <c r="D58" s="27">
        <v>20000</v>
      </c>
      <c r="E58" s="9" t="s">
        <v>97</v>
      </c>
      <c r="F58" s="155">
        <v>0.05</v>
      </c>
      <c r="G58" s="27">
        <v>1000</v>
      </c>
      <c r="H58" s="24" t="s">
        <v>97</v>
      </c>
      <c r="I58" s="24">
        <v>7.3333268625696562</v>
      </c>
    </row>
    <row r="59" spans="1:15" customFormat="1" ht="12.75" x14ac:dyDescent="0.2">
      <c r="A59" s="10">
        <v>1</v>
      </c>
      <c r="B59" s="4" t="s">
        <v>143</v>
      </c>
      <c r="C59" s="44" t="s">
        <v>97</v>
      </c>
      <c r="D59" s="27">
        <v>418</v>
      </c>
      <c r="E59" s="9" t="s">
        <v>97</v>
      </c>
      <c r="F59" s="28">
        <v>4.5037931034482757</v>
      </c>
      <c r="G59" s="27">
        <v>1882.5855172413792</v>
      </c>
      <c r="H59" s="14" t="s">
        <v>97</v>
      </c>
      <c r="I59" s="14">
        <v>13.805614944670793</v>
      </c>
    </row>
    <row r="60" spans="1:15" customFormat="1" ht="12.75" hidden="1" x14ac:dyDescent="0.2">
      <c r="A60" s="10">
        <v>0</v>
      </c>
      <c r="B60" s="4">
        <v>0</v>
      </c>
      <c r="C60" s="44" t="s">
        <v>97</v>
      </c>
      <c r="D60" s="27" t="s">
        <v>97</v>
      </c>
      <c r="E60" s="9" t="s">
        <v>97</v>
      </c>
      <c r="F60" s="28" t="s">
        <v>97</v>
      </c>
      <c r="G60" s="27" t="s">
        <v>97</v>
      </c>
      <c r="H60" s="3" t="s">
        <v>97</v>
      </c>
      <c r="I60" s="14" t="s">
        <v>97</v>
      </c>
    </row>
    <row r="61" spans="1:15" customFormat="1" ht="12.75" hidden="1" x14ac:dyDescent="0.2">
      <c r="A61" s="10">
        <v>0</v>
      </c>
      <c r="B61" s="4">
        <v>0</v>
      </c>
      <c r="C61" s="44" t="s">
        <v>97</v>
      </c>
      <c r="D61" s="27" t="s">
        <v>97</v>
      </c>
      <c r="E61" s="9" t="s">
        <v>97</v>
      </c>
      <c r="F61" s="28" t="s">
        <v>97</v>
      </c>
      <c r="G61" s="27" t="s">
        <v>97</v>
      </c>
      <c r="H61" s="3" t="s">
        <v>97</v>
      </c>
      <c r="I61" s="14" t="s">
        <v>97</v>
      </c>
    </row>
    <row r="62" spans="1:15" customFormat="1" ht="12.75" hidden="1" x14ac:dyDescent="0.2">
      <c r="A62" s="10">
        <v>0</v>
      </c>
      <c r="B62" s="4">
        <v>0</v>
      </c>
      <c r="C62" s="44" t="s">
        <v>97</v>
      </c>
      <c r="D62" s="27" t="s">
        <v>97</v>
      </c>
      <c r="E62" s="9" t="s">
        <v>97</v>
      </c>
      <c r="F62" s="174" t="s">
        <v>97</v>
      </c>
      <c r="G62" s="27" t="s">
        <v>97</v>
      </c>
      <c r="H62" s="3" t="s">
        <v>97</v>
      </c>
      <c r="I62" s="14" t="s">
        <v>97</v>
      </c>
    </row>
    <row r="63" spans="1:15" customFormat="1" ht="12.75" hidden="1" x14ac:dyDescent="0.2">
      <c r="A63" s="10">
        <v>0</v>
      </c>
      <c r="B63" s="4">
        <v>0</v>
      </c>
      <c r="C63" s="44" t="s">
        <v>97</v>
      </c>
      <c r="D63" s="27" t="s">
        <v>97</v>
      </c>
      <c r="E63" s="9" t="s">
        <v>97</v>
      </c>
      <c r="F63" s="174" t="s">
        <v>97</v>
      </c>
      <c r="G63" s="27" t="s">
        <v>97</v>
      </c>
      <c r="H63" s="3" t="s">
        <v>97</v>
      </c>
      <c r="I63" s="14" t="s">
        <v>97</v>
      </c>
    </row>
    <row r="64" spans="1:15" customFormat="1" ht="12.75" hidden="1" x14ac:dyDescent="0.2">
      <c r="A64" s="10">
        <v>0</v>
      </c>
      <c r="B64" s="4">
        <v>0</v>
      </c>
      <c r="C64" s="44" t="s">
        <v>97</v>
      </c>
      <c r="D64" s="27" t="s">
        <v>97</v>
      </c>
      <c r="E64" s="9" t="s">
        <v>97</v>
      </c>
      <c r="F64" s="174" t="s">
        <v>97</v>
      </c>
      <c r="G64" s="27" t="s">
        <v>97</v>
      </c>
      <c r="H64" s="3" t="s">
        <v>97</v>
      </c>
      <c r="I64" s="14" t="s">
        <v>97</v>
      </c>
    </row>
    <row r="65" spans="1:12" customFormat="1" ht="12.75" hidden="1" x14ac:dyDescent="0.2">
      <c r="A65" s="10">
        <v>0</v>
      </c>
      <c r="B65" s="4">
        <v>0</v>
      </c>
      <c r="C65" s="44" t="s">
        <v>97</v>
      </c>
      <c r="D65" s="27" t="s">
        <v>97</v>
      </c>
      <c r="E65" s="9" t="s">
        <v>97</v>
      </c>
      <c r="F65" s="174" t="s">
        <v>97</v>
      </c>
      <c r="G65" s="27" t="s">
        <v>97</v>
      </c>
      <c r="H65" s="3" t="s">
        <v>97</v>
      </c>
      <c r="I65" s="14" t="s">
        <v>97</v>
      </c>
    </row>
    <row r="66" spans="1:12" customFormat="1" ht="12.75" hidden="1" x14ac:dyDescent="0.2">
      <c r="A66" s="10">
        <v>0</v>
      </c>
      <c r="B66" s="4">
        <v>0</v>
      </c>
      <c r="C66" s="44" t="s">
        <v>97</v>
      </c>
      <c r="D66" s="27" t="s">
        <v>97</v>
      </c>
      <c r="E66" s="9" t="s">
        <v>97</v>
      </c>
      <c r="F66" s="174" t="s">
        <v>97</v>
      </c>
      <c r="G66" s="27" t="s">
        <v>97</v>
      </c>
      <c r="H66" s="3" t="s">
        <v>97</v>
      </c>
      <c r="I66" s="14" t="s">
        <v>97</v>
      </c>
    </row>
    <row r="67" spans="1:12" customFormat="1" ht="12.75" hidden="1" x14ac:dyDescent="0.2">
      <c r="A67" s="10">
        <v>0</v>
      </c>
      <c r="B67" s="4">
        <v>0</v>
      </c>
      <c r="C67" s="44" t="s">
        <v>97</v>
      </c>
      <c r="D67" s="27" t="s">
        <v>97</v>
      </c>
      <c r="E67" s="9" t="s">
        <v>97</v>
      </c>
      <c r="F67" s="174" t="s">
        <v>97</v>
      </c>
      <c r="G67" s="27" t="s">
        <v>97</v>
      </c>
      <c r="H67" s="3" t="s">
        <v>97</v>
      </c>
      <c r="I67" s="14" t="s">
        <v>97</v>
      </c>
    </row>
    <row r="68" spans="1:12" customFormat="1" ht="12.75" hidden="1" x14ac:dyDescent="0.2">
      <c r="A68" s="10">
        <v>0</v>
      </c>
      <c r="B68" s="4">
        <v>0</v>
      </c>
      <c r="C68" s="44" t="s">
        <v>97</v>
      </c>
      <c r="D68" s="27" t="s">
        <v>97</v>
      </c>
      <c r="E68" s="9" t="s">
        <v>97</v>
      </c>
      <c r="F68" s="174" t="s">
        <v>97</v>
      </c>
      <c r="G68" s="27" t="s">
        <v>97</v>
      </c>
      <c r="H68" s="3" t="s">
        <v>97</v>
      </c>
      <c r="I68" s="14" t="s">
        <v>97</v>
      </c>
    </row>
    <row r="69" spans="1:12" customFormat="1" ht="12.75" hidden="1" x14ac:dyDescent="0.2">
      <c r="A69" s="10">
        <v>0</v>
      </c>
      <c r="B69" s="4">
        <v>0</v>
      </c>
      <c r="C69" s="44" t="s">
        <v>97</v>
      </c>
      <c r="D69" s="27" t="s">
        <v>97</v>
      </c>
      <c r="E69" s="9" t="s">
        <v>97</v>
      </c>
      <c r="F69" s="174" t="s">
        <v>97</v>
      </c>
      <c r="G69" s="27" t="s">
        <v>97</v>
      </c>
      <c r="H69" s="3" t="s">
        <v>97</v>
      </c>
      <c r="I69" s="14" t="s">
        <v>97</v>
      </c>
    </row>
    <row r="70" spans="1:12" customFormat="1" ht="12.75" hidden="1" x14ac:dyDescent="0.2">
      <c r="A70" s="10">
        <v>0</v>
      </c>
      <c r="B70" s="4">
        <v>0</v>
      </c>
      <c r="C70" s="44" t="s">
        <v>97</v>
      </c>
      <c r="D70" s="27" t="s">
        <v>97</v>
      </c>
      <c r="E70" s="9" t="s">
        <v>97</v>
      </c>
      <c r="F70" s="174" t="s">
        <v>97</v>
      </c>
      <c r="G70" s="27" t="s">
        <v>97</v>
      </c>
      <c r="H70" s="3" t="s">
        <v>97</v>
      </c>
      <c r="I70" s="14" t="s">
        <v>97</v>
      </c>
    </row>
    <row r="71" spans="1:12" customFormat="1" ht="12.75" hidden="1" x14ac:dyDescent="0.2">
      <c r="A71" s="10">
        <v>0</v>
      </c>
      <c r="B71" s="4">
        <v>0</v>
      </c>
      <c r="C71" s="44" t="s">
        <v>97</v>
      </c>
      <c r="D71" s="27" t="s">
        <v>97</v>
      </c>
      <c r="E71" s="9" t="s">
        <v>97</v>
      </c>
      <c r="F71" s="174" t="s">
        <v>97</v>
      </c>
      <c r="G71" s="27" t="s">
        <v>97</v>
      </c>
      <c r="H71" s="3" t="s">
        <v>97</v>
      </c>
      <c r="I71" s="14" t="s">
        <v>97</v>
      </c>
    </row>
    <row r="72" spans="1:12" customFormat="1" ht="12.75" hidden="1" x14ac:dyDescent="0.2">
      <c r="A72" s="10">
        <v>0</v>
      </c>
      <c r="B72" s="4">
        <v>0</v>
      </c>
      <c r="C72" s="44" t="s">
        <v>97</v>
      </c>
      <c r="D72" s="27" t="s">
        <v>97</v>
      </c>
      <c r="E72" s="9" t="s">
        <v>97</v>
      </c>
      <c r="F72" s="174" t="s">
        <v>97</v>
      </c>
      <c r="G72" s="27" t="s">
        <v>97</v>
      </c>
      <c r="H72" s="3" t="s">
        <v>97</v>
      </c>
      <c r="I72" s="1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7" t="s">
        <v>97</v>
      </c>
      <c r="E73" s="9" t="s">
        <v>97</v>
      </c>
      <c r="F73" s="28" t="s">
        <v>97</v>
      </c>
      <c r="G73" s="27">
        <v>775</v>
      </c>
      <c r="H73" s="24" t="s">
        <v>97</v>
      </c>
      <c r="I73" s="24">
        <v>5.6833283184914833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9"/>
      <c r="F74" s="28" t="s">
        <v>97</v>
      </c>
      <c r="G74" s="27">
        <v>11.353507199999999</v>
      </c>
      <c r="H74" s="27" t="s">
        <v>97</v>
      </c>
      <c r="I74" s="27">
        <v>8.3258979334137992E-2</v>
      </c>
    </row>
    <row r="75" spans="1:12" x14ac:dyDescent="0.2">
      <c r="A75" s="10">
        <v>1</v>
      </c>
      <c r="B75" s="104" t="s">
        <v>146</v>
      </c>
      <c r="C75" s="105" t="s">
        <v>97</v>
      </c>
      <c r="D75" s="92" t="s">
        <v>97</v>
      </c>
      <c r="E75" s="93"/>
      <c r="F75" s="94" t="s">
        <v>97</v>
      </c>
      <c r="G75" s="92" t="s">
        <v>97</v>
      </c>
      <c r="H75" s="92">
        <v>475.43999999999994</v>
      </c>
      <c r="I75" s="27" t="s">
        <v>97</v>
      </c>
      <c r="L75" s="64">
        <f>SUM(G76:G80)</f>
        <v>475.43999999999994</v>
      </c>
    </row>
    <row r="76" spans="1:12" hidden="1" x14ac:dyDescent="0.2">
      <c r="A76" s="10">
        <v>0</v>
      </c>
      <c r="B76" s="26">
        <v>0</v>
      </c>
      <c r="C76" s="24" t="s">
        <v>97</v>
      </c>
      <c r="D76" s="27" t="s">
        <v>97</v>
      </c>
      <c r="E76" s="27" t="s">
        <v>97</v>
      </c>
      <c r="F76" s="27" t="s">
        <v>97</v>
      </c>
      <c r="G76" s="27" t="s">
        <v>97</v>
      </c>
      <c r="H76" s="27" t="s">
        <v>97</v>
      </c>
      <c r="I76" s="27" t="s">
        <v>97</v>
      </c>
    </row>
    <row r="77" spans="1:12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72" t="s">
        <v>97</v>
      </c>
      <c r="G77" s="27" t="s">
        <v>97</v>
      </c>
      <c r="H77" s="27" t="s">
        <v>97</v>
      </c>
      <c r="I77" s="27" t="s">
        <v>97</v>
      </c>
    </row>
    <row r="78" spans="1:12" x14ac:dyDescent="0.2">
      <c r="A78" s="10">
        <v>1</v>
      </c>
      <c r="B78" s="26" t="s">
        <v>147</v>
      </c>
      <c r="C78" s="24" t="s">
        <v>97</v>
      </c>
      <c r="D78" s="27">
        <v>0.7</v>
      </c>
      <c r="E78" s="27"/>
      <c r="F78" s="72" t="s">
        <v>97</v>
      </c>
      <c r="G78" s="27">
        <v>475.43999999999994</v>
      </c>
      <c r="H78" s="27" t="s">
        <v>97</v>
      </c>
      <c r="I78" s="27">
        <v>3.4865569235401161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3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3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2750.786453990037</v>
      </c>
      <c r="I82" s="27" t="s">
        <v>97</v>
      </c>
      <c r="L82" s="64">
        <f>SUM(G83:G84)</f>
        <v>2750.786453990037</v>
      </c>
    </row>
    <row r="83" spans="1:13" x14ac:dyDescent="0.2">
      <c r="A83" s="10">
        <v>1</v>
      </c>
      <c r="B83" s="31" t="s">
        <v>149</v>
      </c>
      <c r="C83" s="24" t="s">
        <v>97</v>
      </c>
      <c r="D83" s="27">
        <v>97.146187476079504</v>
      </c>
      <c r="E83" s="27"/>
      <c r="F83" s="72">
        <v>18.853490734099186</v>
      </c>
      <c r="G83" s="27">
        <v>1831.5447454333273</v>
      </c>
      <c r="H83" s="27" t="s">
        <v>97</v>
      </c>
      <c r="I83" s="27">
        <v>13.431316281684518</v>
      </c>
      <c r="M83" s="10">
        <v>105.87591323857319</v>
      </c>
    </row>
    <row r="84" spans="1:13" x14ac:dyDescent="0.2">
      <c r="A84" s="10">
        <v>1</v>
      </c>
      <c r="B84" s="31" t="s">
        <v>150</v>
      </c>
      <c r="C84" s="24" t="s">
        <v>97</v>
      </c>
      <c r="D84" s="27">
        <v>161.55413619426153</v>
      </c>
      <c r="E84" s="27"/>
      <c r="F84" s="72">
        <v>5.689991789819377</v>
      </c>
      <c r="G84" s="27">
        <v>919.24170855670957</v>
      </c>
      <c r="H84" s="27" t="s">
        <v>97</v>
      </c>
      <c r="I84" s="27">
        <v>6.7410999145533443</v>
      </c>
      <c r="M84" s="10">
        <v>100.27026518686351</v>
      </c>
    </row>
    <row r="85" spans="1:13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918.20120118349985</v>
      </c>
      <c r="I85" s="27" t="s">
        <v>97</v>
      </c>
      <c r="L85" s="64">
        <f>SUM(G87:G91)</f>
        <v>918.20120118349985</v>
      </c>
    </row>
    <row r="86" spans="1:13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3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392.84094497466128</v>
      </c>
      <c r="H87" s="27" t="s">
        <v>97</v>
      </c>
      <c r="I87" s="27">
        <v>2.8808310544999314</v>
      </c>
    </row>
    <row r="88" spans="1:13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328.72285889939104</v>
      </c>
      <c r="H88" s="27" t="s">
        <v>97</v>
      </c>
      <c r="I88" s="27">
        <v>2.4106321715075989</v>
      </c>
    </row>
    <row r="89" spans="1:13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196.63739730944746</v>
      </c>
      <c r="H89" s="27" t="s">
        <v>97</v>
      </c>
      <c r="I89" s="27">
        <v>1.4420063078751533</v>
      </c>
    </row>
    <row r="90" spans="1:13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3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3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336.53958087696981</v>
      </c>
      <c r="H92" s="27" t="s">
        <v>97</v>
      </c>
      <c r="I92" s="27">
        <v>2.4679547487630158</v>
      </c>
      <c r="L92" s="64">
        <f>+G92</f>
        <v>336.53958087696981</v>
      </c>
    </row>
    <row r="93" spans="1:13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3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13636.375668786051</v>
      </c>
      <c r="H94" s="38" t="s">
        <v>97</v>
      </c>
      <c r="I94" s="38">
        <v>99.999999999999986</v>
      </c>
      <c r="K94" s="64"/>
      <c r="L94" s="64">
        <f>SUM(L31:L92)</f>
        <v>13636.37566878605</v>
      </c>
    </row>
    <row r="95" spans="1:13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3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13636.375668786051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59">
        <v>0.68181878343930258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582.87712485647705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customFormat="1" ht="12.75" hidden="1" x14ac:dyDescent="0.2">
      <c r="A110" s="10">
        <v>0</v>
      </c>
      <c r="B110" s="4" t="s">
        <v>162</v>
      </c>
      <c r="C110" s="3" t="s">
        <v>97</v>
      </c>
      <c r="D110" s="47" t="s">
        <v>97</v>
      </c>
      <c r="E110" s="48" t="s">
        <v>97</v>
      </c>
      <c r="F110" s="48" t="s">
        <v>97</v>
      </c>
      <c r="G110" s="53" t="s">
        <v>97</v>
      </c>
      <c r="H110" s="3" t="s">
        <v>97</v>
      </c>
      <c r="I110" s="3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13247.271628786051</v>
      </c>
      <c r="H112" s="35" t="s">
        <v>97</v>
      </c>
      <c r="I112" s="34" t="s">
        <v>97</v>
      </c>
      <c r="L112" s="64">
        <f>+L94-G105-G106</f>
        <v>13247.271628786049</v>
      </c>
    </row>
    <row r="113" spans="1:13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0.66236358143930252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M113" s="10">
        <v>99.657425483945076</v>
      </c>
    </row>
    <row r="114" spans="1:13" hidden="1" x14ac:dyDescent="0.2"/>
    <row r="115" spans="1:13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7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7109375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164</v>
      </c>
      <c r="C7" s="24"/>
      <c r="D7" s="62"/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35000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38888.888888888891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6.43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165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750000</v>
      </c>
      <c r="H21" s="24" t="s">
        <v>166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2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167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2144.5535638022538</v>
      </c>
      <c r="I33" s="92" t="s">
        <v>97</v>
      </c>
      <c r="L33" s="10">
        <f>SUBTOTAL(9,G34:G54)</f>
        <v>2144.5535638022538</v>
      </c>
      <c r="N33" s="221">
        <v>104.436908020752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750000</v>
      </c>
      <c r="E34" s="27"/>
      <c r="F34" s="72">
        <v>1.3305600000000002E-3</v>
      </c>
      <c r="G34" s="27">
        <v>997.92000000000007</v>
      </c>
      <c r="H34" s="27" t="s">
        <v>97</v>
      </c>
      <c r="I34" s="27">
        <v>8.267631261393861</v>
      </c>
      <c r="M34" s="221">
        <v>110.88000000000002</v>
      </c>
    </row>
    <row r="35" spans="1:14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2.0314485983784016E-2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5.8877765249357693E-2</v>
      </c>
    </row>
    <row r="37" spans="1:14" x14ac:dyDescent="0.2">
      <c r="A37" s="10">
        <v>1</v>
      </c>
      <c r="B37" s="26" t="s">
        <v>127</v>
      </c>
      <c r="C37" s="27" t="s">
        <v>97</v>
      </c>
      <c r="D37" s="27">
        <v>626.62393162393164</v>
      </c>
      <c r="E37" s="27"/>
      <c r="F37" s="72">
        <v>0.44028464795558481</v>
      </c>
      <c r="G37" s="27">
        <v>275.89289713558719</v>
      </c>
      <c r="H37" s="27" t="s">
        <v>97</v>
      </c>
      <c r="I37" s="27">
        <v>2.2857350701005101</v>
      </c>
      <c r="M37" s="221">
        <v>83.278858333385813</v>
      </c>
    </row>
    <row r="38" spans="1:14" hidden="1" x14ac:dyDescent="0.2">
      <c r="A38" s="10">
        <v>0</v>
      </c>
      <c r="B38" s="11" t="s">
        <v>38</v>
      </c>
      <c r="C38" s="76" t="s">
        <v>97</v>
      </c>
      <c r="D38" s="27">
        <v>84</v>
      </c>
      <c r="E38" s="9" t="s">
        <v>97</v>
      </c>
      <c r="F38" s="28" t="s">
        <v>97</v>
      </c>
      <c r="G38" s="27" t="s">
        <v>97</v>
      </c>
      <c r="H38" s="24" t="s">
        <v>97</v>
      </c>
      <c r="I38" s="24" t="s">
        <v>97</v>
      </c>
    </row>
    <row r="39" spans="1:14" hidden="1" x14ac:dyDescent="0.2">
      <c r="A39" s="10">
        <v>0</v>
      </c>
      <c r="B39" s="11" t="s">
        <v>12</v>
      </c>
      <c r="C39" s="76" t="s">
        <v>97</v>
      </c>
      <c r="D39" s="83">
        <v>52.500000000000007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39</v>
      </c>
      <c r="C40" s="76" t="s">
        <v>97</v>
      </c>
      <c r="D40" s="83">
        <v>126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x14ac:dyDescent="0.2">
      <c r="A41" s="10">
        <v>1</v>
      </c>
      <c r="B41" s="26" t="s">
        <v>128</v>
      </c>
      <c r="C41" s="27" t="s">
        <v>97</v>
      </c>
      <c r="D41" s="27" t="s">
        <v>97</v>
      </c>
      <c r="E41" s="27" t="s">
        <v>97</v>
      </c>
      <c r="F41" s="71" t="s">
        <v>97</v>
      </c>
      <c r="G41" s="27">
        <v>700.18199999999979</v>
      </c>
      <c r="H41" s="27" t="s">
        <v>97</v>
      </c>
      <c r="I41" s="27">
        <v>5.8009124898441495</v>
      </c>
    </row>
    <row r="42" spans="1:14" hidden="1" x14ac:dyDescent="0.2">
      <c r="A42" s="10">
        <v>0</v>
      </c>
      <c r="B42" s="26" t="s">
        <v>168</v>
      </c>
      <c r="C42" s="27" t="s">
        <v>97</v>
      </c>
      <c r="D42" s="27">
        <v>0.6</v>
      </c>
      <c r="E42" s="27" t="s">
        <v>97</v>
      </c>
      <c r="F42" s="72">
        <v>41.14</v>
      </c>
      <c r="G42" s="27">
        <v>24.684000000000001</v>
      </c>
      <c r="H42" s="27" t="s">
        <v>97</v>
      </c>
      <c r="I42" s="27">
        <v>0.20450357749744072</v>
      </c>
    </row>
    <row r="43" spans="1:14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0.46560934432653422</v>
      </c>
    </row>
    <row r="44" spans="1:14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0.2874516336432994</v>
      </c>
    </row>
    <row r="45" spans="1:14" hidden="1" x14ac:dyDescent="0.2">
      <c r="A45" s="10">
        <v>0</v>
      </c>
      <c r="B45" s="26" t="s">
        <v>171</v>
      </c>
      <c r="C45" s="27" t="s">
        <v>97</v>
      </c>
      <c r="D45" s="27">
        <v>0.6</v>
      </c>
      <c r="E45" s="27"/>
      <c r="F45" s="72">
        <v>14.000000000000002</v>
      </c>
      <c r="G45" s="27">
        <v>8.4</v>
      </c>
      <c r="H45" s="27" t="s">
        <v>97</v>
      </c>
      <c r="I45" s="27">
        <v>6.9592855735638559E-2</v>
      </c>
    </row>
    <row r="46" spans="1:14" hidden="1" x14ac:dyDescent="0.2">
      <c r="A46" s="10">
        <v>0</v>
      </c>
      <c r="B46" s="26" t="s">
        <v>172</v>
      </c>
      <c r="C46" s="27" t="s">
        <v>97</v>
      </c>
      <c r="D46" s="27">
        <v>0.45</v>
      </c>
      <c r="E46" s="27"/>
      <c r="F46" s="72">
        <v>239.2</v>
      </c>
      <c r="G46" s="27">
        <v>107.64</v>
      </c>
      <c r="H46" s="27" t="s">
        <v>97</v>
      </c>
      <c r="I46" s="27">
        <v>0.89178273706953981</v>
      </c>
    </row>
    <row r="47" spans="1:14" hidden="1" x14ac:dyDescent="0.2">
      <c r="A47" s="10">
        <v>0</v>
      </c>
      <c r="B47" s="26" t="s">
        <v>173</v>
      </c>
      <c r="C47" s="27" t="s">
        <v>97</v>
      </c>
      <c r="D47" s="27">
        <v>7</v>
      </c>
      <c r="E47" s="27"/>
      <c r="F47" s="72">
        <v>10.66</v>
      </c>
      <c r="G47" s="27">
        <v>74.62</v>
      </c>
      <c r="H47" s="27" t="s">
        <v>97</v>
      </c>
      <c r="I47" s="27">
        <v>0.61821653511825581</v>
      </c>
    </row>
    <row r="48" spans="1:14" hidden="1" x14ac:dyDescent="0.2">
      <c r="A48" s="10">
        <v>0</v>
      </c>
      <c r="B48" s="26" t="s">
        <v>174</v>
      </c>
      <c r="C48" s="27" t="s">
        <v>97</v>
      </c>
      <c r="D48" s="27">
        <v>1</v>
      </c>
      <c r="E48" s="27"/>
      <c r="F48" s="72">
        <v>132.68</v>
      </c>
      <c r="G48" s="27">
        <v>132.68</v>
      </c>
      <c r="H48" s="27" t="s">
        <v>97</v>
      </c>
      <c r="I48" s="27">
        <v>1.0992357260719672</v>
      </c>
    </row>
    <row r="49" spans="1:14" hidden="1" x14ac:dyDescent="0.2">
      <c r="A49" s="10">
        <v>0</v>
      </c>
      <c r="B49" s="26" t="s">
        <v>175</v>
      </c>
      <c r="C49" s="27" t="s">
        <v>97</v>
      </c>
      <c r="D49" s="27">
        <v>1</v>
      </c>
      <c r="E49" s="27"/>
      <c r="F49" s="72">
        <v>64.78</v>
      </c>
      <c r="G49" s="27">
        <v>64.78</v>
      </c>
      <c r="H49" s="27" t="s">
        <v>97</v>
      </c>
      <c r="I49" s="27">
        <v>0.53669347554222202</v>
      </c>
    </row>
    <row r="50" spans="1:14" hidden="1" x14ac:dyDescent="0.2">
      <c r="A50" s="10">
        <v>0</v>
      </c>
      <c r="B50" s="26" t="s">
        <v>135</v>
      </c>
      <c r="C50" s="27" t="s">
        <v>97</v>
      </c>
      <c r="D50" s="27">
        <v>1</v>
      </c>
      <c r="E50" s="27"/>
      <c r="F50" s="72">
        <v>42</v>
      </c>
      <c r="G50" s="27">
        <v>42</v>
      </c>
      <c r="H50" s="27" t="s">
        <v>97</v>
      </c>
      <c r="I50" s="27">
        <v>0.34796427867819274</v>
      </c>
    </row>
    <row r="51" spans="1:14" hidden="1" x14ac:dyDescent="0.2">
      <c r="A51" s="10">
        <v>0</v>
      </c>
      <c r="B51" s="26" t="s">
        <v>176</v>
      </c>
      <c r="C51" s="27" t="s">
        <v>97</v>
      </c>
      <c r="D51" s="27">
        <v>2</v>
      </c>
      <c r="E51" s="27"/>
      <c r="F51" s="72">
        <v>7.42</v>
      </c>
      <c r="G51" s="27">
        <v>14.84</v>
      </c>
      <c r="H51" s="27" t="s">
        <v>97</v>
      </c>
      <c r="I51" s="27">
        <v>0.12294737846629478</v>
      </c>
      <c r="L51" s="64"/>
    </row>
    <row r="52" spans="1:14" hidden="1" x14ac:dyDescent="0.2">
      <c r="A52" s="10">
        <v>0</v>
      </c>
      <c r="B52" s="26" t="s">
        <v>177</v>
      </c>
      <c r="C52" s="27" t="s">
        <v>97</v>
      </c>
      <c r="D52" s="27">
        <v>5</v>
      </c>
      <c r="E52" s="27"/>
      <c r="F52" s="72">
        <v>22.95</v>
      </c>
      <c r="G52" s="27">
        <v>114.75</v>
      </c>
      <c r="H52" s="27" t="s">
        <v>97</v>
      </c>
      <c r="I52" s="27">
        <v>0.95068811853149093</v>
      </c>
    </row>
    <row r="53" spans="1:14" hidden="1" x14ac:dyDescent="0.2">
      <c r="A53" s="10">
        <v>0</v>
      </c>
      <c r="B53" s="26" t="s">
        <v>178</v>
      </c>
      <c r="C53" s="27" t="s">
        <v>97</v>
      </c>
      <c r="D53" s="27">
        <v>1.4000000000000001</v>
      </c>
      <c r="E53" s="27"/>
      <c r="F53" s="72">
        <v>17.78</v>
      </c>
      <c r="G53" s="27">
        <v>24.892000000000003</v>
      </c>
      <c r="H53" s="27" t="s">
        <v>97</v>
      </c>
      <c r="I53" s="27">
        <v>0.20622682916327562</v>
      </c>
    </row>
    <row r="54" spans="1:14" s="177" customFormat="1" x14ac:dyDescent="0.2">
      <c r="A54" s="10">
        <v>1</v>
      </c>
      <c r="B54" s="26" t="s">
        <v>179</v>
      </c>
      <c r="C54" s="27" t="s">
        <v>97</v>
      </c>
      <c r="D54" s="27">
        <v>3500</v>
      </c>
      <c r="E54" s="27"/>
      <c r="F54" s="72">
        <v>4.5999999999999999E-2</v>
      </c>
      <c r="G54" s="27">
        <v>161</v>
      </c>
      <c r="H54" s="27" t="s">
        <v>97</v>
      </c>
      <c r="I54" s="27">
        <v>1.3338630682664057</v>
      </c>
      <c r="L54" s="75">
        <f>SUM(G55:G74)</f>
        <v>4074.4570574896552</v>
      </c>
      <c r="N54" s="221" t="e">
        <v>#VALUE!</v>
      </c>
    </row>
    <row r="55" spans="1:14" x14ac:dyDescent="0.2">
      <c r="A55" s="177">
        <v>1</v>
      </c>
      <c r="B55" s="89" t="s">
        <v>138</v>
      </c>
      <c r="C55" s="168" t="s">
        <v>97</v>
      </c>
      <c r="D55" s="251" t="s">
        <v>97</v>
      </c>
      <c r="E55" s="169" t="s">
        <v>97</v>
      </c>
      <c r="F55" s="170" t="s">
        <v>97</v>
      </c>
      <c r="G55" s="92" t="s">
        <v>97</v>
      </c>
      <c r="H55" s="96">
        <v>4074.4570574896552</v>
      </c>
      <c r="I55" s="96" t="s">
        <v>97</v>
      </c>
    </row>
    <row r="56" spans="1:14" x14ac:dyDescent="0.2">
      <c r="A56" s="10">
        <v>1</v>
      </c>
      <c r="B56" s="11" t="s">
        <v>139</v>
      </c>
      <c r="C56" s="76" t="s">
        <v>97</v>
      </c>
      <c r="D56" s="27">
        <v>1.6</v>
      </c>
      <c r="E56" s="9" t="s">
        <v>97</v>
      </c>
      <c r="F56" s="28">
        <v>45</v>
      </c>
      <c r="G56" s="27">
        <v>72</v>
      </c>
      <c r="H56" s="9" t="s">
        <v>97</v>
      </c>
      <c r="I56" s="24">
        <v>0.59651019201975908</v>
      </c>
    </row>
    <row r="57" spans="1:14" x14ac:dyDescent="0.2">
      <c r="A57" s="10">
        <v>1</v>
      </c>
      <c r="B57" s="11" t="s">
        <v>140</v>
      </c>
      <c r="C57" s="76" t="s">
        <v>97</v>
      </c>
      <c r="D57" s="27">
        <v>3569</v>
      </c>
      <c r="E57" s="9" t="s">
        <v>97</v>
      </c>
      <c r="F57" s="155">
        <v>0.2</v>
      </c>
      <c r="G57" s="27">
        <v>713.80000000000007</v>
      </c>
      <c r="H57" s="9" t="s">
        <v>97</v>
      </c>
      <c r="I57" s="24">
        <v>5.9137357647736675</v>
      </c>
    </row>
    <row r="58" spans="1:14" x14ac:dyDescent="0.2">
      <c r="A58" s="10">
        <v>1</v>
      </c>
      <c r="B58" s="11" t="s">
        <v>141</v>
      </c>
      <c r="C58" s="76" t="s">
        <v>97</v>
      </c>
      <c r="D58" s="7">
        <v>1000000</v>
      </c>
      <c r="E58" s="9" t="s">
        <v>97</v>
      </c>
      <c r="F58" s="28">
        <v>2.5000000000000001E-4</v>
      </c>
      <c r="G58" s="27">
        <v>250</v>
      </c>
      <c r="H58" s="9" t="s">
        <v>97</v>
      </c>
      <c r="I58" s="24">
        <v>2.0712159445130522</v>
      </c>
    </row>
    <row r="59" spans="1:14" x14ac:dyDescent="0.2">
      <c r="A59" s="10">
        <v>1</v>
      </c>
      <c r="B59" s="11" t="s">
        <v>142</v>
      </c>
      <c r="C59" s="76" t="s">
        <v>97</v>
      </c>
      <c r="D59" s="7">
        <v>35000</v>
      </c>
      <c r="E59" s="9" t="s">
        <v>97</v>
      </c>
      <c r="F59" s="198">
        <v>0.05</v>
      </c>
      <c r="G59" s="7">
        <v>1750</v>
      </c>
      <c r="H59" s="9" t="s">
        <v>97</v>
      </c>
      <c r="I59" s="24">
        <v>14.498511611591367</v>
      </c>
    </row>
    <row r="60" spans="1:14" x14ac:dyDescent="0.2">
      <c r="A60" s="10">
        <v>1</v>
      </c>
      <c r="B60" s="11" t="s">
        <v>143</v>
      </c>
      <c r="C60" s="76" t="s">
        <v>97</v>
      </c>
      <c r="D60" s="7">
        <v>171</v>
      </c>
      <c r="E60" s="9" t="s">
        <v>97</v>
      </c>
      <c r="F60" s="9">
        <v>4.5037931034482757</v>
      </c>
      <c r="G60" s="7">
        <v>770.1486206896551</v>
      </c>
      <c r="H60" s="9" t="s">
        <v>97</v>
      </c>
      <c r="I60" s="24">
        <v>6.380576411268593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482.24999999999994</v>
      </c>
      <c r="H73" s="24" t="s">
        <v>97</v>
      </c>
      <c r="I73" s="24">
        <v>3.9953755569656773</v>
      </c>
      <c r="M73" s="221">
        <v>110.43309351776631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36.258436799999998</v>
      </c>
      <c r="H74" s="27" t="s">
        <v>97</v>
      </c>
      <c r="I74" s="27">
        <v>0.3003962096931152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1518.36</v>
      </c>
      <c r="I75" s="92" t="s">
        <v>97</v>
      </c>
      <c r="L75" s="64">
        <f>SUM(G76:G81)</f>
        <v>1518.36</v>
      </c>
      <c r="N75" s="221">
        <v>102.93966101694913</v>
      </c>
    </row>
    <row r="76" spans="1:14" x14ac:dyDescent="0.2">
      <c r="A76" s="10">
        <v>1</v>
      </c>
      <c r="B76" s="26" t="s">
        <v>180</v>
      </c>
      <c r="C76" s="24" t="s">
        <v>97</v>
      </c>
      <c r="D76" s="27">
        <v>117</v>
      </c>
      <c r="E76" s="27" t="s">
        <v>97</v>
      </c>
      <c r="F76" s="72" t="s">
        <v>97</v>
      </c>
      <c r="G76" s="27">
        <v>975</v>
      </c>
      <c r="H76" s="27" t="s">
        <v>97</v>
      </c>
      <c r="I76" s="27">
        <v>8.077742183600904</v>
      </c>
    </row>
    <row r="77" spans="1:14" x14ac:dyDescent="0.2">
      <c r="A77" s="10">
        <v>1</v>
      </c>
      <c r="B77" s="26" t="s">
        <v>147</v>
      </c>
      <c r="C77" s="24" t="s">
        <v>97</v>
      </c>
      <c r="D77" s="71">
        <v>0.8</v>
      </c>
      <c r="E77" s="27"/>
      <c r="F77" s="72" t="s">
        <v>97</v>
      </c>
      <c r="G77" s="27">
        <v>543.3599999999999</v>
      </c>
      <c r="H77" s="27" t="s">
        <v>97</v>
      </c>
      <c r="I77" s="27">
        <v>4.5016635824424469</v>
      </c>
      <c r="M77" s="221">
        <v>108.672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1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71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71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2865.7541027095058</v>
      </c>
      <c r="I82" s="92" t="s">
        <v>97</v>
      </c>
      <c r="L82" s="64">
        <f>SUM(G83:G84)</f>
        <v>2865.7541027095058</v>
      </c>
      <c r="N82" s="221">
        <v>103.70266938510491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101.05156246656433</v>
      </c>
      <c r="E83" s="27"/>
      <c r="F83" s="72">
        <v>18.756347674245454</v>
      </c>
      <c r="G83" s="27">
        <v>1895.3582386486132</v>
      </c>
      <c r="H83" s="27" t="s">
        <v>97</v>
      </c>
      <c r="I83" s="27">
        <v>15.702784817812729</v>
      </c>
      <c r="M83" s="221">
        <v>105.56575346323685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170.54433466795859</v>
      </c>
      <c r="E84" s="27"/>
      <c r="F84" s="72">
        <v>5.689991789819377</v>
      </c>
      <c r="G84" s="27">
        <v>970.39586406089256</v>
      </c>
      <c r="H84" s="27" t="s">
        <v>97</v>
      </c>
      <c r="I84" s="27">
        <v>8.0395975445297641</v>
      </c>
      <c r="M84" s="221">
        <v>100.24706943782864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969.76428130909414</v>
      </c>
      <c r="I85" s="92" t="s">
        <v>97</v>
      </c>
      <c r="L85" s="64">
        <f>SUM(G86:G91)</f>
        <v>969.76428130909414</v>
      </c>
      <c r="N85" s="221">
        <v>114.50433710392099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414.7018403197992</v>
      </c>
      <c r="H87" s="27" t="s">
        <v>97</v>
      </c>
      <c r="I87" s="27">
        <v>3.4357482555570953</v>
      </c>
      <c r="M87" s="221">
        <v>104.50458889052547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347.01569753518459</v>
      </c>
      <c r="H88" s="27" t="s">
        <v>97</v>
      </c>
      <c r="I88" s="27">
        <v>2.874977782924772</v>
      </c>
      <c r="M88" s="221">
        <v>109.31573527158176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208.04674345411036</v>
      </c>
      <c r="H89" s="27" t="s">
        <v>97</v>
      </c>
      <c r="I89" s="27">
        <v>1.7236389289846794</v>
      </c>
      <c r="M89" s="221">
        <v>156.83450342594128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497.31548796243169</v>
      </c>
      <c r="H92" s="27" t="s">
        <v>97</v>
      </c>
      <c r="I92" s="27">
        <v>4.1201910724843094</v>
      </c>
      <c r="L92" s="64">
        <f>+G92</f>
        <v>497.31548796243169</v>
      </c>
      <c r="M92" s="221">
        <v>103.64437125195576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12070.20449327294</v>
      </c>
      <c r="H94" s="38" t="s">
        <v>97</v>
      </c>
      <c r="I94" s="38">
        <v>100.00000000000001</v>
      </c>
      <c r="K94" s="64"/>
      <c r="L94" s="64">
        <f>SUM(L31:L92)</f>
        <v>12070.20449327294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12070.20449327294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0.344862985522084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606.30937479938598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11681.10045327294</v>
      </c>
      <c r="H112" s="35" t="s">
        <v>97</v>
      </c>
      <c r="I112" s="34" t="s">
        <v>97</v>
      </c>
      <c r="L112" s="64">
        <f>+L94-G105-G106</f>
        <v>11681.10045327294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0.33374572723636975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104.35072122354347</v>
      </c>
    </row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6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87" sqref="S8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0" style="10" hidden="1" customWidth="1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181</v>
      </c>
      <c r="C7" s="96"/>
      <c r="D7" s="62"/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35000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38888.888888888891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6.43</v>
      </c>
      <c r="H18" s="74" t="s">
        <v>2</v>
      </c>
      <c r="I18" s="25" t="s">
        <v>97</v>
      </c>
    </row>
    <row r="19" spans="1:12" customFormat="1" ht="12.75" x14ac:dyDescent="0.2">
      <c r="A19" s="10">
        <v>1</v>
      </c>
      <c r="B19" s="24" t="s">
        <v>97</v>
      </c>
      <c r="C19" s="21" t="s">
        <v>97</v>
      </c>
      <c r="D19" s="69" t="s">
        <v>97</v>
      </c>
      <c r="E19" s="70" t="s">
        <v>97</v>
      </c>
      <c r="F19" s="70" t="s">
        <v>97</v>
      </c>
      <c r="G19" s="70" t="s">
        <v>97</v>
      </c>
      <c r="H19" s="70" t="s">
        <v>97</v>
      </c>
      <c r="I19" s="69" t="s">
        <v>97</v>
      </c>
    </row>
    <row r="20" spans="1:12" customFormat="1" ht="12.75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customFormat="1" ht="12.75" x14ac:dyDescent="0.2">
      <c r="A21" s="10">
        <v>1</v>
      </c>
      <c r="B21" s="24" t="s">
        <v>165</v>
      </c>
      <c r="C21" s="15" t="s">
        <v>97</v>
      </c>
      <c r="D21" s="15" t="s">
        <v>97</v>
      </c>
      <c r="E21" s="14" t="s">
        <v>97</v>
      </c>
      <c r="F21" s="14" t="s">
        <v>97</v>
      </c>
      <c r="G21" s="219">
        <v>750000</v>
      </c>
      <c r="H21" s="14" t="s">
        <v>166</v>
      </c>
      <c r="I21" s="14" t="s">
        <v>97</v>
      </c>
    </row>
    <row r="22" spans="1:12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2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2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2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2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2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2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167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2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2164.2068684927026</v>
      </c>
      <c r="I33" s="92" t="s">
        <v>97</v>
      </c>
      <c r="L33" s="10">
        <f>SUBTOTAL(9,G34:G54)</f>
        <v>2164.2068684927017</v>
      </c>
    </row>
    <row r="34" spans="1:12" x14ac:dyDescent="0.2">
      <c r="A34" s="10">
        <v>1</v>
      </c>
      <c r="B34" s="26" t="s">
        <v>122</v>
      </c>
      <c r="C34" s="27" t="s">
        <v>97</v>
      </c>
      <c r="D34" s="27">
        <v>750000</v>
      </c>
      <c r="E34" s="27"/>
      <c r="F34" s="72">
        <v>1.3305600000000002E-3</v>
      </c>
      <c r="G34" s="27">
        <v>997.92000000000007</v>
      </c>
      <c r="H34" s="27" t="s">
        <v>97</v>
      </c>
      <c r="I34" s="27">
        <v>7.5734659169876064</v>
      </c>
    </row>
    <row r="35" spans="1:12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1.860884482569105E-2</v>
      </c>
    </row>
    <row r="36" spans="1:12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5.3934281088055078E-2</v>
      </c>
    </row>
    <row r="37" spans="1:12" x14ac:dyDescent="0.2">
      <c r="A37" s="10">
        <v>1</v>
      </c>
      <c r="B37" s="26" t="s">
        <v>127</v>
      </c>
      <c r="C37" s="27" t="s">
        <v>97</v>
      </c>
      <c r="D37" s="27">
        <v>725.27777777777783</v>
      </c>
      <c r="E37" s="27"/>
      <c r="F37" s="72">
        <v>0.40749380565826476</v>
      </c>
      <c r="G37" s="27">
        <v>295.54620182603594</v>
      </c>
      <c r="H37" s="27" t="s">
        <v>97</v>
      </c>
      <c r="I37" s="27">
        <v>2.2429744733291481</v>
      </c>
    </row>
    <row r="38" spans="1:12" hidden="1" x14ac:dyDescent="0.2">
      <c r="A38" s="10">
        <v>0</v>
      </c>
      <c r="B38" s="11" t="s">
        <v>38</v>
      </c>
      <c r="C38" s="76" t="s">
        <v>97</v>
      </c>
      <c r="D38" s="27">
        <v>84</v>
      </c>
      <c r="E38" s="9" t="s">
        <v>97</v>
      </c>
      <c r="F38" s="28" t="s">
        <v>97</v>
      </c>
      <c r="G38" s="27" t="s">
        <v>97</v>
      </c>
      <c r="H38" s="24" t="s">
        <v>97</v>
      </c>
      <c r="I38" s="24" t="s">
        <v>97</v>
      </c>
    </row>
    <row r="39" spans="1:12" s="154" customFormat="1" ht="12.75" hidden="1" x14ac:dyDescent="0.2">
      <c r="A39" s="153">
        <v>0</v>
      </c>
      <c r="B39" s="4" t="s">
        <v>12</v>
      </c>
      <c r="C39" s="44" t="s">
        <v>97</v>
      </c>
      <c r="D39" s="46">
        <v>52.500000000000007</v>
      </c>
      <c r="E39" s="3" t="s">
        <v>97</v>
      </c>
      <c r="F39" s="6" t="s">
        <v>97</v>
      </c>
      <c r="G39" s="15" t="s">
        <v>97</v>
      </c>
      <c r="H39" s="14" t="s">
        <v>97</v>
      </c>
      <c r="I39" s="14" t="s">
        <v>97</v>
      </c>
    </row>
    <row r="40" spans="1:12" s="154" customFormat="1" ht="12.75" hidden="1" x14ac:dyDescent="0.2">
      <c r="A40" s="153">
        <v>0</v>
      </c>
      <c r="B40" s="4" t="s">
        <v>39</v>
      </c>
      <c r="C40" s="44" t="s">
        <v>97</v>
      </c>
      <c r="D40" s="46">
        <v>126</v>
      </c>
      <c r="E40" s="3" t="s">
        <v>97</v>
      </c>
      <c r="F40" s="6" t="s">
        <v>97</v>
      </c>
      <c r="G40" s="15" t="s">
        <v>97</v>
      </c>
      <c r="H40" s="14" t="s">
        <v>97</v>
      </c>
      <c r="I40" s="14" t="s">
        <v>97</v>
      </c>
    </row>
    <row r="41" spans="1:12" s="153" customFormat="1" x14ac:dyDescent="0.2">
      <c r="A41" s="153">
        <v>1</v>
      </c>
      <c r="B41" s="99" t="s">
        <v>128</v>
      </c>
      <c r="C41" s="100" t="s">
        <v>97</v>
      </c>
      <c r="D41" s="100" t="s">
        <v>97</v>
      </c>
      <c r="E41" s="100" t="s">
        <v>97</v>
      </c>
      <c r="F41" s="101" t="s">
        <v>97</v>
      </c>
      <c r="G41" s="100">
        <v>700.18199999999888</v>
      </c>
      <c r="H41" s="100" t="s">
        <v>97</v>
      </c>
      <c r="I41" s="100">
        <v>5.3138573359469774</v>
      </c>
    </row>
    <row r="42" spans="1:12" hidden="1" x14ac:dyDescent="0.2">
      <c r="A42" s="10">
        <v>0</v>
      </c>
      <c r="B42" s="26" t="s">
        <v>168</v>
      </c>
      <c r="C42" s="27" t="s">
        <v>97</v>
      </c>
      <c r="D42" s="27">
        <v>0.6</v>
      </c>
      <c r="E42" s="27" t="s">
        <v>97</v>
      </c>
      <c r="F42" s="72">
        <v>41.14</v>
      </c>
      <c r="G42" s="27">
        <v>24.684000000000001</v>
      </c>
      <c r="H42" s="27" t="s">
        <v>97</v>
      </c>
      <c r="I42" s="27">
        <v>0.18733308551278871</v>
      </c>
    </row>
    <row r="43" spans="1:12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0.4265159376850885</v>
      </c>
    </row>
    <row r="44" spans="1:12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0.26331667213384036</v>
      </c>
    </row>
    <row r="45" spans="1:12" hidden="1" x14ac:dyDescent="0.2">
      <c r="A45" s="10">
        <v>0</v>
      </c>
      <c r="B45" s="26" t="s">
        <v>171</v>
      </c>
      <c r="C45" s="27" t="s">
        <v>97</v>
      </c>
      <c r="D45" s="27">
        <v>0.6</v>
      </c>
      <c r="E45" s="27"/>
      <c r="F45" s="72">
        <v>14.000000000000002</v>
      </c>
      <c r="G45" s="27">
        <v>8.4</v>
      </c>
      <c r="H45" s="27" t="s">
        <v>97</v>
      </c>
      <c r="I45" s="27">
        <v>6.3749713105956285E-2</v>
      </c>
    </row>
    <row r="46" spans="1:12" hidden="1" x14ac:dyDescent="0.2">
      <c r="A46" s="10">
        <v>0</v>
      </c>
      <c r="B46" s="26" t="s">
        <v>172</v>
      </c>
      <c r="C46" s="27" t="s">
        <v>97</v>
      </c>
      <c r="D46" s="27">
        <v>0.45</v>
      </c>
      <c r="E46" s="27"/>
      <c r="F46" s="72">
        <v>239.2</v>
      </c>
      <c r="G46" s="27">
        <v>107.64</v>
      </c>
      <c r="H46" s="27" t="s">
        <v>97</v>
      </c>
      <c r="I46" s="27">
        <v>0.81690703794346842</v>
      </c>
    </row>
    <row r="47" spans="1:12" hidden="1" x14ac:dyDescent="0.2">
      <c r="A47" s="10">
        <v>0</v>
      </c>
      <c r="B47" s="26" t="s">
        <v>173</v>
      </c>
      <c r="C47" s="27" t="s">
        <v>97</v>
      </c>
      <c r="D47" s="27">
        <v>7</v>
      </c>
      <c r="E47" s="27"/>
      <c r="F47" s="72">
        <v>10.66</v>
      </c>
      <c r="G47" s="27">
        <v>74.62</v>
      </c>
      <c r="H47" s="27" t="s">
        <v>97</v>
      </c>
      <c r="I47" s="27">
        <v>0.56630995142457841</v>
      </c>
    </row>
    <row r="48" spans="1:12" hidden="1" x14ac:dyDescent="0.2">
      <c r="A48" s="10">
        <v>0</v>
      </c>
      <c r="B48" s="26" t="s">
        <v>174</v>
      </c>
      <c r="C48" s="27" t="s">
        <v>97</v>
      </c>
      <c r="D48" s="27">
        <v>1</v>
      </c>
      <c r="E48" s="27"/>
      <c r="F48" s="72">
        <v>132.68</v>
      </c>
      <c r="G48" s="27">
        <v>132.68</v>
      </c>
      <c r="H48" s="27" t="s">
        <v>97</v>
      </c>
      <c r="I48" s="27">
        <v>1.0069418970117001</v>
      </c>
    </row>
    <row r="49" spans="1:12" hidden="1" x14ac:dyDescent="0.2">
      <c r="A49" s="10">
        <v>0</v>
      </c>
      <c r="B49" s="26" t="s">
        <v>175</v>
      </c>
      <c r="C49" s="27" t="s">
        <v>97</v>
      </c>
      <c r="D49" s="27">
        <v>1</v>
      </c>
      <c r="E49" s="27"/>
      <c r="F49" s="72">
        <v>64.78</v>
      </c>
      <c r="G49" s="27">
        <v>64.78</v>
      </c>
      <c r="H49" s="27" t="s">
        <v>97</v>
      </c>
      <c r="I49" s="27">
        <v>0.49163171607188672</v>
      </c>
    </row>
    <row r="50" spans="1:12" hidden="1" x14ac:dyDescent="0.2">
      <c r="A50" s="10">
        <v>0</v>
      </c>
      <c r="B50" s="26" t="s">
        <v>135</v>
      </c>
      <c r="C50" s="27" t="s">
        <v>97</v>
      </c>
      <c r="D50" s="27">
        <v>1</v>
      </c>
      <c r="E50" s="27"/>
      <c r="F50" s="72">
        <v>42</v>
      </c>
      <c r="G50" s="27">
        <v>42</v>
      </c>
      <c r="H50" s="27" t="s">
        <v>97</v>
      </c>
      <c r="I50" s="27">
        <v>0.31874856552978142</v>
      </c>
    </row>
    <row r="51" spans="1:12" hidden="1" x14ac:dyDescent="0.2">
      <c r="A51" s="10">
        <v>0</v>
      </c>
      <c r="B51" s="26" t="s">
        <v>176</v>
      </c>
      <c r="C51" s="27" t="s">
        <v>97</v>
      </c>
      <c r="D51" s="27">
        <v>2</v>
      </c>
      <c r="E51" s="27"/>
      <c r="F51" s="72">
        <v>7.42</v>
      </c>
      <c r="G51" s="27">
        <v>14.84</v>
      </c>
      <c r="H51" s="27" t="s">
        <v>97</v>
      </c>
      <c r="I51" s="27">
        <v>0.11262449315385611</v>
      </c>
      <c r="L51" s="64"/>
    </row>
    <row r="52" spans="1:12" hidden="1" x14ac:dyDescent="0.2">
      <c r="A52" s="10">
        <v>0</v>
      </c>
      <c r="B52" s="26" t="s">
        <v>177</v>
      </c>
      <c r="C52" s="27" t="s">
        <v>97</v>
      </c>
      <c r="D52" s="27">
        <v>5</v>
      </c>
      <c r="E52" s="27"/>
      <c r="F52" s="72">
        <v>22.95</v>
      </c>
      <c r="G52" s="27">
        <v>114.75</v>
      </c>
      <c r="H52" s="27" t="s">
        <v>97</v>
      </c>
      <c r="I52" s="27">
        <v>0.87086661653672426</v>
      </c>
      <c r="L52" s="153"/>
    </row>
    <row r="53" spans="1:12" hidden="1" x14ac:dyDescent="0.2">
      <c r="A53" s="10">
        <v>0</v>
      </c>
      <c r="B53" s="26" t="s">
        <v>178</v>
      </c>
      <c r="C53" s="27" t="s">
        <v>97</v>
      </c>
      <c r="D53" s="27">
        <v>1.4000000000000001</v>
      </c>
      <c r="E53" s="27"/>
      <c r="F53" s="72">
        <v>17.78</v>
      </c>
      <c r="G53" s="27">
        <v>24.892000000000003</v>
      </c>
      <c r="H53" s="27" t="s">
        <v>97</v>
      </c>
      <c r="I53" s="27">
        <v>0.18891164983731715</v>
      </c>
      <c r="L53" s="153"/>
    </row>
    <row r="54" spans="1:12" s="177" customFormat="1" x14ac:dyDescent="0.2">
      <c r="A54" s="10">
        <v>1</v>
      </c>
      <c r="B54" s="26" t="s">
        <v>179</v>
      </c>
      <c r="C54" s="27" t="s">
        <v>97</v>
      </c>
      <c r="D54" s="27">
        <v>3500</v>
      </c>
      <c r="E54" s="27"/>
      <c r="F54" s="72">
        <v>4.5999999999999999E-2</v>
      </c>
      <c r="G54" s="27">
        <v>161</v>
      </c>
      <c r="H54" s="27" t="s">
        <v>97</v>
      </c>
      <c r="I54" s="27">
        <v>1.2218695011974954</v>
      </c>
      <c r="L54" s="227">
        <f>SUM(G55:G74)</f>
        <v>5412.0836092137934</v>
      </c>
    </row>
    <row r="55" spans="1:12" x14ac:dyDescent="0.2">
      <c r="A55" s="177">
        <v>1</v>
      </c>
      <c r="B55" s="89" t="s">
        <v>138</v>
      </c>
      <c r="C55" s="168" t="s">
        <v>97</v>
      </c>
      <c r="D55" s="251" t="s">
        <v>97</v>
      </c>
      <c r="E55" s="169" t="s">
        <v>97</v>
      </c>
      <c r="F55" s="170" t="s">
        <v>97</v>
      </c>
      <c r="G55" s="92" t="s">
        <v>97</v>
      </c>
      <c r="H55" s="96">
        <v>5412.0836092137934</v>
      </c>
      <c r="I55" s="96" t="s">
        <v>97</v>
      </c>
    </row>
    <row r="56" spans="1:12" x14ac:dyDescent="0.2">
      <c r="A56" s="10">
        <v>1</v>
      </c>
      <c r="B56" s="11" t="s">
        <v>139</v>
      </c>
      <c r="C56" s="76" t="s">
        <v>97</v>
      </c>
      <c r="D56" s="27">
        <v>1.6</v>
      </c>
      <c r="E56" s="9" t="s">
        <v>97</v>
      </c>
      <c r="F56" s="28">
        <v>45</v>
      </c>
      <c r="G56" s="27">
        <v>72</v>
      </c>
      <c r="H56" s="9" t="s">
        <v>97</v>
      </c>
      <c r="I56" s="24">
        <v>0.54642611233676808</v>
      </c>
    </row>
    <row r="57" spans="1:12" ht="12.75" x14ac:dyDescent="0.2">
      <c r="A57" s="10">
        <v>1</v>
      </c>
      <c r="B57" s="11" t="s">
        <v>140</v>
      </c>
      <c r="C57" s="76" t="s">
        <v>97</v>
      </c>
      <c r="D57" s="27">
        <v>3569</v>
      </c>
      <c r="E57" s="9" t="s">
        <v>97</v>
      </c>
      <c r="F57" s="155">
        <v>0.2</v>
      </c>
      <c r="G57" s="27">
        <v>713.80000000000007</v>
      </c>
      <c r="H57" s="9" t="s">
        <v>97</v>
      </c>
      <c r="I57" s="24">
        <v>5.417207763694238</v>
      </c>
      <c r="L57"/>
    </row>
    <row r="58" spans="1:12" ht="12.75" x14ac:dyDescent="0.2">
      <c r="A58" s="10">
        <v>1</v>
      </c>
      <c r="B58" s="11" t="s">
        <v>141</v>
      </c>
      <c r="C58" s="76" t="s">
        <v>97</v>
      </c>
      <c r="D58" s="27">
        <v>1000000</v>
      </c>
      <c r="E58" s="9" t="s">
        <v>97</v>
      </c>
      <c r="F58" s="28">
        <v>2.5000000000000001E-4</v>
      </c>
      <c r="G58" s="27">
        <v>250</v>
      </c>
      <c r="H58" s="9" t="s">
        <v>97</v>
      </c>
      <c r="I58" s="24">
        <v>1.897312890058223</v>
      </c>
      <c r="L58"/>
    </row>
    <row r="59" spans="1:12" customFormat="1" ht="12.75" x14ac:dyDescent="0.2">
      <c r="A59" s="10">
        <v>1</v>
      </c>
      <c r="B59" s="4" t="s">
        <v>142</v>
      </c>
      <c r="C59" s="44" t="s">
        <v>97</v>
      </c>
      <c r="D59" s="1">
        <v>35000</v>
      </c>
      <c r="E59" s="3" t="s">
        <v>97</v>
      </c>
      <c r="F59" s="220">
        <v>0.05</v>
      </c>
      <c r="G59" s="1">
        <v>1750</v>
      </c>
      <c r="H59" s="3" t="s">
        <v>97</v>
      </c>
      <c r="I59" s="14">
        <v>13.28119023040756</v>
      </c>
    </row>
    <row r="60" spans="1:12" customFormat="1" ht="12.75" x14ac:dyDescent="0.2">
      <c r="A60" s="10">
        <v>1</v>
      </c>
      <c r="B60" s="4" t="s">
        <v>143</v>
      </c>
      <c r="C60" s="44" t="s">
        <v>97</v>
      </c>
      <c r="D60" s="1">
        <v>468</v>
      </c>
      <c r="E60" s="3" t="s">
        <v>97</v>
      </c>
      <c r="F60" s="3">
        <v>4.5037931034482757</v>
      </c>
      <c r="G60" s="1">
        <v>2107.7751724137929</v>
      </c>
      <c r="H60" s="3" t="s">
        <v>97</v>
      </c>
      <c r="I60" s="14">
        <v>15.996436015861528</v>
      </c>
    </row>
    <row r="61" spans="1:12" customFormat="1" ht="12.75" hidden="1" x14ac:dyDescent="0.2">
      <c r="A61" s="10">
        <v>0</v>
      </c>
      <c r="B61" s="4">
        <v>0</v>
      </c>
      <c r="C61" s="44" t="s">
        <v>97</v>
      </c>
      <c r="D61" s="1" t="s">
        <v>97</v>
      </c>
      <c r="E61" s="3" t="s">
        <v>97</v>
      </c>
      <c r="F61" s="3" t="s">
        <v>97</v>
      </c>
      <c r="G61" s="1" t="s">
        <v>97</v>
      </c>
      <c r="H61" s="3" t="s">
        <v>97</v>
      </c>
      <c r="I61" s="14" t="s">
        <v>97</v>
      </c>
    </row>
    <row r="62" spans="1:12" customFormat="1" ht="12.75" hidden="1" x14ac:dyDescent="0.2">
      <c r="A62" s="10">
        <v>0</v>
      </c>
      <c r="B62" s="4">
        <v>0</v>
      </c>
      <c r="C62" s="44" t="s">
        <v>97</v>
      </c>
      <c r="D62" s="1" t="s">
        <v>97</v>
      </c>
      <c r="E62" s="3" t="s">
        <v>97</v>
      </c>
      <c r="F62" s="3" t="s">
        <v>97</v>
      </c>
      <c r="G62" s="1" t="s">
        <v>97</v>
      </c>
      <c r="H62" s="3" t="s">
        <v>97</v>
      </c>
      <c r="I62" s="14" t="s">
        <v>97</v>
      </c>
    </row>
    <row r="63" spans="1:12" customFormat="1" ht="12.75" hidden="1" x14ac:dyDescent="0.2">
      <c r="A63" s="10">
        <v>0</v>
      </c>
      <c r="B63" s="4">
        <v>0</v>
      </c>
      <c r="C63" s="44" t="s">
        <v>97</v>
      </c>
      <c r="D63" s="1" t="s">
        <v>97</v>
      </c>
      <c r="E63" s="3" t="s">
        <v>97</v>
      </c>
      <c r="F63" s="3" t="s">
        <v>97</v>
      </c>
      <c r="G63" s="1" t="s">
        <v>97</v>
      </c>
      <c r="H63" s="3" t="s">
        <v>97</v>
      </c>
      <c r="I63" s="14" t="s">
        <v>97</v>
      </c>
    </row>
    <row r="64" spans="1:12" customFormat="1" ht="12.75" hidden="1" x14ac:dyDescent="0.2">
      <c r="A64" s="10">
        <v>0</v>
      </c>
      <c r="B64" s="4">
        <v>0</v>
      </c>
      <c r="C64" s="44" t="s">
        <v>97</v>
      </c>
      <c r="D64" s="1" t="s">
        <v>97</v>
      </c>
      <c r="E64" s="3" t="s">
        <v>97</v>
      </c>
      <c r="F64" s="3" t="s">
        <v>97</v>
      </c>
      <c r="G64" s="1" t="s">
        <v>97</v>
      </c>
      <c r="H64" s="3" t="s">
        <v>97</v>
      </c>
      <c r="I64" s="14" t="s">
        <v>97</v>
      </c>
    </row>
    <row r="65" spans="1:12" customFormat="1" ht="12.75" hidden="1" x14ac:dyDescent="0.2">
      <c r="A65" s="10">
        <v>0</v>
      </c>
      <c r="B65" s="4">
        <v>0</v>
      </c>
      <c r="C65" s="44" t="s">
        <v>97</v>
      </c>
      <c r="D65" s="1" t="s">
        <v>97</v>
      </c>
      <c r="E65" s="3" t="s">
        <v>97</v>
      </c>
      <c r="F65" s="3" t="s">
        <v>97</v>
      </c>
      <c r="G65" s="1" t="s">
        <v>97</v>
      </c>
      <c r="H65" s="3" t="s">
        <v>97</v>
      </c>
      <c r="I65" s="14" t="s">
        <v>97</v>
      </c>
    </row>
    <row r="66" spans="1:12" customFormat="1" ht="12.75" hidden="1" x14ac:dyDescent="0.2">
      <c r="A66" s="10">
        <v>0</v>
      </c>
      <c r="B66" s="4">
        <v>0</v>
      </c>
      <c r="C66" s="44" t="s">
        <v>97</v>
      </c>
      <c r="D66" s="1" t="s">
        <v>97</v>
      </c>
      <c r="E66" s="3" t="s">
        <v>97</v>
      </c>
      <c r="F66" s="3" t="s">
        <v>97</v>
      </c>
      <c r="G66" s="1" t="s">
        <v>97</v>
      </c>
      <c r="H66" s="3" t="s">
        <v>97</v>
      </c>
      <c r="I66" s="14" t="s">
        <v>97</v>
      </c>
    </row>
    <row r="67" spans="1:12" customFormat="1" ht="12.75" hidden="1" x14ac:dyDescent="0.2">
      <c r="A67" s="10">
        <v>0</v>
      </c>
      <c r="B67" s="4">
        <v>0</v>
      </c>
      <c r="C67" s="44" t="s">
        <v>97</v>
      </c>
      <c r="D67" s="1" t="s">
        <v>97</v>
      </c>
      <c r="E67" s="3" t="s">
        <v>97</v>
      </c>
      <c r="F67" s="3" t="s">
        <v>97</v>
      </c>
      <c r="G67" s="1" t="s">
        <v>97</v>
      </c>
      <c r="H67" s="3" t="s">
        <v>97</v>
      </c>
      <c r="I67" s="14" t="s">
        <v>97</v>
      </c>
    </row>
    <row r="68" spans="1:12" customFormat="1" ht="12.75" hidden="1" x14ac:dyDescent="0.2">
      <c r="A68" s="10">
        <v>0</v>
      </c>
      <c r="B68" s="4">
        <v>0</v>
      </c>
      <c r="C68" s="44" t="s">
        <v>97</v>
      </c>
      <c r="D68" s="1" t="s">
        <v>97</v>
      </c>
      <c r="E68" s="3" t="s">
        <v>97</v>
      </c>
      <c r="F68" s="3" t="s">
        <v>97</v>
      </c>
      <c r="G68" s="1" t="s">
        <v>97</v>
      </c>
      <c r="H68" s="3" t="s">
        <v>97</v>
      </c>
      <c r="I68" s="14" t="s">
        <v>97</v>
      </c>
    </row>
    <row r="69" spans="1:12" customFormat="1" ht="12.75" hidden="1" x14ac:dyDescent="0.2">
      <c r="A69" s="10">
        <v>0</v>
      </c>
      <c r="B69" s="4">
        <v>0</v>
      </c>
      <c r="C69" s="44" t="s">
        <v>97</v>
      </c>
      <c r="D69" s="1" t="s">
        <v>97</v>
      </c>
      <c r="E69" s="3" t="s">
        <v>97</v>
      </c>
      <c r="F69" s="3" t="s">
        <v>97</v>
      </c>
      <c r="G69" s="1" t="s">
        <v>97</v>
      </c>
      <c r="H69" s="3" t="s">
        <v>97</v>
      </c>
      <c r="I69" s="14" t="s">
        <v>97</v>
      </c>
    </row>
    <row r="70" spans="1:12" customFormat="1" ht="12.75" hidden="1" x14ac:dyDescent="0.2">
      <c r="A70" s="10">
        <v>0</v>
      </c>
      <c r="B70" s="4">
        <v>0</v>
      </c>
      <c r="C70" s="44" t="s">
        <v>97</v>
      </c>
      <c r="D70" s="1" t="s">
        <v>97</v>
      </c>
      <c r="E70" s="3" t="s">
        <v>97</v>
      </c>
      <c r="F70" s="3" t="s">
        <v>97</v>
      </c>
      <c r="G70" s="1" t="s">
        <v>97</v>
      </c>
      <c r="H70" s="3" t="s">
        <v>97</v>
      </c>
      <c r="I70" s="14" t="s">
        <v>97</v>
      </c>
    </row>
    <row r="71" spans="1:12" customFormat="1" ht="12.75" hidden="1" x14ac:dyDescent="0.2">
      <c r="A71" s="10">
        <v>0</v>
      </c>
      <c r="B71" s="4">
        <v>0</v>
      </c>
      <c r="C71" s="44" t="s">
        <v>97</v>
      </c>
      <c r="D71" s="1" t="s">
        <v>97</v>
      </c>
      <c r="E71" s="3" t="s">
        <v>97</v>
      </c>
      <c r="F71" s="3" t="s">
        <v>97</v>
      </c>
      <c r="G71" s="1" t="s">
        <v>97</v>
      </c>
      <c r="H71" s="3" t="s">
        <v>97</v>
      </c>
      <c r="I71" s="14" t="s">
        <v>97</v>
      </c>
    </row>
    <row r="72" spans="1:12" customFormat="1" ht="12.75" hidden="1" x14ac:dyDescent="0.2">
      <c r="A72" s="10">
        <v>0</v>
      </c>
      <c r="B72" s="4">
        <v>0</v>
      </c>
      <c r="C72" s="44" t="s">
        <v>97</v>
      </c>
      <c r="D72" s="1" t="s">
        <v>97</v>
      </c>
      <c r="E72" s="3" t="s">
        <v>97</v>
      </c>
      <c r="F72" s="3" t="s">
        <v>97</v>
      </c>
      <c r="G72" s="1" t="s">
        <v>97</v>
      </c>
      <c r="H72" s="3" t="s">
        <v>97</v>
      </c>
      <c r="I72" s="1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482.24999999999994</v>
      </c>
      <c r="H73" s="24" t="s">
        <v>97</v>
      </c>
      <c r="I73" s="24">
        <v>3.6599165649223115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36.258436799999998</v>
      </c>
      <c r="H74" s="27" t="s">
        <v>97</v>
      </c>
      <c r="I74" s="27">
        <v>0.27517439805600569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1518.36</v>
      </c>
      <c r="I75" s="92" t="s">
        <v>97</v>
      </c>
      <c r="L75" s="64">
        <f>SUM(G76:G81)</f>
        <v>1518.36</v>
      </c>
    </row>
    <row r="76" spans="1:12" x14ac:dyDescent="0.2">
      <c r="A76" s="10">
        <v>1</v>
      </c>
      <c r="B76" s="26" t="s">
        <v>180</v>
      </c>
      <c r="C76" s="24" t="s">
        <v>97</v>
      </c>
      <c r="D76" s="27">
        <v>117</v>
      </c>
      <c r="E76" s="27" t="s">
        <v>97</v>
      </c>
      <c r="F76" s="72" t="s">
        <v>97</v>
      </c>
      <c r="G76" s="27">
        <v>975</v>
      </c>
      <c r="H76" s="27" t="s">
        <v>97</v>
      </c>
      <c r="I76" s="27">
        <v>7.3995202712270682</v>
      </c>
    </row>
    <row r="77" spans="1:12" x14ac:dyDescent="0.2">
      <c r="A77" s="10">
        <v>1</v>
      </c>
      <c r="B77" s="26" t="s">
        <v>147</v>
      </c>
      <c r="C77" s="24" t="s">
        <v>97</v>
      </c>
      <c r="D77" s="27">
        <v>0.8</v>
      </c>
      <c r="E77" s="27"/>
      <c r="F77" s="72" t="s">
        <v>97</v>
      </c>
      <c r="G77" s="27">
        <v>543.3599999999999</v>
      </c>
      <c r="H77" s="27" t="s">
        <v>97</v>
      </c>
      <c r="I77" s="27">
        <v>4.1236957277681432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1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71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71" t="s">
        <v>97</v>
      </c>
      <c r="G80" s="27" t="s">
        <v>97</v>
      </c>
      <c r="H80" s="27" t="s">
        <v>97</v>
      </c>
      <c r="I80" s="27" t="s">
        <v>97</v>
      </c>
    </row>
    <row r="81" spans="1:12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2576.9555793858926</v>
      </c>
      <c r="I82" s="92" t="s">
        <v>97</v>
      </c>
      <c r="L82" s="64">
        <f>SUM(G83:G84)</f>
        <v>2576.9555793858926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90.841024005025872</v>
      </c>
      <c r="E83" s="27"/>
      <c r="F83" s="72">
        <v>16.884307513861632</v>
      </c>
      <c r="G83" s="27">
        <v>1533.7877841749432</v>
      </c>
      <c r="H83" s="27" t="s">
        <v>97</v>
      </c>
      <c r="I83" s="27">
        <v>11.640301334115836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183.33379620642012</v>
      </c>
      <c r="E84" s="27"/>
      <c r="F84" s="72">
        <v>5.689991789819377</v>
      </c>
      <c r="G84" s="27">
        <v>1043.1677952109494</v>
      </c>
      <c r="H84" s="27" t="s">
        <v>97</v>
      </c>
      <c r="I84" s="27">
        <v>7.9168628173894025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1031.6564498708374</v>
      </c>
      <c r="I85" s="92" t="s">
        <v>97</v>
      </c>
      <c r="L85" s="64">
        <f>SUM(G86:G91)</f>
        <v>1031.6564498708374</v>
      </c>
    </row>
    <row r="86" spans="1:12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445.80116265745141</v>
      </c>
      <c r="H87" s="27" t="s">
        <v>97</v>
      </c>
      <c r="I87" s="27">
        <v>3.3832971692517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373.03910033838815</v>
      </c>
      <c r="H88" s="27" t="s">
        <v>97</v>
      </c>
      <c r="I88" s="27">
        <v>2.831087574270986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212.81618687499787</v>
      </c>
      <c r="H89" s="27" t="s">
        <v>97</v>
      </c>
      <c r="I89" s="27">
        <v>1.6151155782838922</v>
      </c>
    </row>
    <row r="90" spans="1:12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2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473.26737959271418</v>
      </c>
      <c r="H92" s="27" t="s">
        <v>97</v>
      </c>
      <c r="I92" s="27">
        <v>3.591745198981338</v>
      </c>
      <c r="L92" s="64">
        <f>+G92</f>
        <v>473.26737959271418</v>
      </c>
    </row>
    <row r="93" spans="1:12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13176.529886555942</v>
      </c>
      <c r="H94" s="38" t="s">
        <v>97</v>
      </c>
      <c r="I94" s="38">
        <v>99.999999999999972</v>
      </c>
      <c r="K94" s="64"/>
      <c r="L94" s="64">
        <f>SUM(L31:L92)</f>
        <v>13176.52988655594</v>
      </c>
    </row>
    <row r="95" spans="1:12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2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13176.529886555942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0.37647228247302689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545.04614403015523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12787.425846555941</v>
      </c>
      <c r="H112" s="35" t="s">
        <v>97</v>
      </c>
      <c r="I112" s="34" t="s">
        <v>97</v>
      </c>
      <c r="L112" s="64">
        <f>+L94-G105-G106</f>
        <v>12787.42584655594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0.36535502418731264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104.40384516162007</v>
      </c>
    </row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5" priority="1" stopIfTrue="1" operator="equal">
      <formula>0</formula>
    </cfRule>
  </conditionalFormatting>
  <pageMargins left="0.75" right="0.75" top="1" bottom="1" header="0" footer="0"/>
  <pageSetup paperSize="9" scale="86" orientation="portrait" verticalDpi="0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3" width="9.140625" style="10" hidden="1" customWidth="1"/>
    <col min="14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182</v>
      </c>
      <c r="C7" s="24"/>
      <c r="D7" s="62"/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35000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38888.888888888891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6.43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165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600</v>
      </c>
      <c r="H21" s="24" t="s">
        <v>166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167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2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2816.2868684927025</v>
      </c>
      <c r="I33" s="92" t="s">
        <v>97</v>
      </c>
      <c r="L33" s="10">
        <f>SUBTOTAL(9,G34:G54)</f>
        <v>2816.2868684927025</v>
      </c>
    </row>
    <row r="34" spans="1:12" x14ac:dyDescent="0.2">
      <c r="A34" s="10">
        <v>1</v>
      </c>
      <c r="B34" s="26" t="s">
        <v>183</v>
      </c>
      <c r="C34" s="27" t="s">
        <v>97</v>
      </c>
      <c r="D34" s="27">
        <v>600</v>
      </c>
      <c r="E34" s="27"/>
      <c r="F34" s="72">
        <v>2.75</v>
      </c>
      <c r="G34" s="27">
        <v>1650</v>
      </c>
      <c r="H34" s="27" t="s">
        <v>97</v>
      </c>
      <c r="I34" s="27">
        <v>12.982642127403295</v>
      </c>
    </row>
    <row r="35" spans="1:12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1.9292993028116896E-2</v>
      </c>
    </row>
    <row r="36" spans="1:12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5.5917157607320855E-2</v>
      </c>
    </row>
    <row r="37" spans="1:12" x14ac:dyDescent="0.2">
      <c r="A37" s="10">
        <v>1</v>
      </c>
      <c r="B37" s="26" t="s">
        <v>127</v>
      </c>
      <c r="C37" s="27" t="s">
        <v>97</v>
      </c>
      <c r="D37" s="27">
        <v>725.27777777777783</v>
      </c>
      <c r="E37" s="27"/>
      <c r="F37" s="72">
        <v>0.40749380565826476</v>
      </c>
      <c r="G37" s="27">
        <v>295.54620182603594</v>
      </c>
      <c r="H37" s="27" t="s">
        <v>97</v>
      </c>
      <c r="I37" s="27">
        <v>2.3254367093458974</v>
      </c>
    </row>
    <row r="38" spans="1:12" hidden="1" x14ac:dyDescent="0.2">
      <c r="A38" s="10">
        <v>0</v>
      </c>
      <c r="B38" s="11" t="s">
        <v>38</v>
      </c>
      <c r="C38" s="76" t="s">
        <v>97</v>
      </c>
      <c r="D38" s="27">
        <v>84</v>
      </c>
      <c r="E38" s="9" t="s">
        <v>97</v>
      </c>
      <c r="F38" s="28" t="s">
        <v>97</v>
      </c>
      <c r="G38" s="27" t="s">
        <v>97</v>
      </c>
      <c r="H38" s="24" t="s">
        <v>97</v>
      </c>
      <c r="I38" s="24" t="s">
        <v>97</v>
      </c>
    </row>
    <row r="39" spans="1:12" hidden="1" x14ac:dyDescent="0.2">
      <c r="A39" s="10">
        <v>0</v>
      </c>
      <c r="B39" s="11" t="s">
        <v>12</v>
      </c>
      <c r="C39" s="76" t="s">
        <v>97</v>
      </c>
      <c r="D39" s="83">
        <v>52.500000000000007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2" hidden="1" x14ac:dyDescent="0.2">
      <c r="A40" s="10">
        <v>0</v>
      </c>
      <c r="B40" s="11" t="s">
        <v>39</v>
      </c>
      <c r="C40" s="76" t="s">
        <v>97</v>
      </c>
      <c r="D40" s="83">
        <v>126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2" x14ac:dyDescent="0.2">
      <c r="A41" s="10">
        <v>1</v>
      </c>
      <c r="B41" s="26" t="s">
        <v>128</v>
      </c>
      <c r="C41" s="27" t="s">
        <v>97</v>
      </c>
      <c r="D41" s="27" t="s">
        <v>97</v>
      </c>
      <c r="E41" s="27" t="s">
        <v>97</v>
      </c>
      <c r="F41" s="71" t="s">
        <v>97</v>
      </c>
      <c r="G41" s="27">
        <v>700.18199999999979</v>
      </c>
      <c r="H41" s="27" t="s">
        <v>97</v>
      </c>
      <c r="I41" s="27">
        <v>5.5092195939693891</v>
      </c>
    </row>
    <row r="42" spans="1:12" hidden="1" x14ac:dyDescent="0.2">
      <c r="A42" s="10">
        <v>0</v>
      </c>
      <c r="B42" s="26" t="s">
        <v>168</v>
      </c>
      <c r="C42" s="27" t="s">
        <v>97</v>
      </c>
      <c r="D42" s="27">
        <v>0.6</v>
      </c>
      <c r="E42" s="27" t="s">
        <v>97</v>
      </c>
      <c r="F42" s="72">
        <v>41.14</v>
      </c>
      <c r="G42" s="27">
        <v>24.684000000000001</v>
      </c>
      <c r="H42" s="27" t="s">
        <v>97</v>
      </c>
      <c r="I42" s="27">
        <v>0.19422032622595331</v>
      </c>
    </row>
    <row r="43" spans="1:12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0.44219665912731226</v>
      </c>
    </row>
    <row r="44" spans="1:12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0.27299742500144525</v>
      </c>
    </row>
    <row r="45" spans="1:12" hidden="1" x14ac:dyDescent="0.2">
      <c r="A45" s="10">
        <v>0</v>
      </c>
      <c r="B45" s="26" t="s">
        <v>171</v>
      </c>
      <c r="C45" s="27" t="s">
        <v>97</v>
      </c>
      <c r="D45" s="27">
        <v>0.6</v>
      </c>
      <c r="E45" s="27"/>
      <c r="F45" s="72">
        <v>14.000000000000002</v>
      </c>
      <c r="G45" s="27">
        <v>8.4</v>
      </c>
      <c r="H45" s="27" t="s">
        <v>97</v>
      </c>
      <c r="I45" s="27">
        <v>6.6093450830416775E-2</v>
      </c>
    </row>
    <row r="46" spans="1:12" hidden="1" x14ac:dyDescent="0.2">
      <c r="A46" s="10">
        <v>0</v>
      </c>
      <c r="B46" s="26" t="s">
        <v>172</v>
      </c>
      <c r="C46" s="27" t="s">
        <v>97</v>
      </c>
      <c r="D46" s="27">
        <v>0.45</v>
      </c>
      <c r="E46" s="27"/>
      <c r="F46" s="72">
        <v>239.2</v>
      </c>
      <c r="G46" s="27">
        <v>107.64</v>
      </c>
      <c r="H46" s="27" t="s">
        <v>97</v>
      </c>
      <c r="I46" s="27">
        <v>0.84694036278405493</v>
      </c>
    </row>
    <row r="47" spans="1:12" hidden="1" x14ac:dyDescent="0.2">
      <c r="A47" s="10">
        <v>0</v>
      </c>
      <c r="B47" s="26" t="s">
        <v>173</v>
      </c>
      <c r="C47" s="27" t="s">
        <v>97</v>
      </c>
      <c r="D47" s="27">
        <v>7</v>
      </c>
      <c r="E47" s="27"/>
      <c r="F47" s="72">
        <v>10.66</v>
      </c>
      <c r="G47" s="27">
        <v>74.62</v>
      </c>
      <c r="H47" s="27" t="s">
        <v>97</v>
      </c>
      <c r="I47" s="27">
        <v>0.58713015487686904</v>
      </c>
    </row>
    <row r="48" spans="1:12" hidden="1" x14ac:dyDescent="0.2">
      <c r="A48" s="10">
        <v>0</v>
      </c>
      <c r="B48" s="26" t="s">
        <v>174</v>
      </c>
      <c r="C48" s="27" t="s">
        <v>97</v>
      </c>
      <c r="D48" s="27">
        <v>1</v>
      </c>
      <c r="E48" s="27"/>
      <c r="F48" s="72">
        <v>132.68</v>
      </c>
      <c r="G48" s="27">
        <v>132.68</v>
      </c>
      <c r="H48" s="27" t="s">
        <v>97</v>
      </c>
      <c r="I48" s="27">
        <v>1.043961792402345</v>
      </c>
    </row>
    <row r="49" spans="1:12" hidden="1" x14ac:dyDescent="0.2">
      <c r="A49" s="10">
        <v>0</v>
      </c>
      <c r="B49" s="26" t="s">
        <v>175</v>
      </c>
      <c r="C49" s="27" t="s">
        <v>97</v>
      </c>
      <c r="D49" s="27">
        <v>1</v>
      </c>
      <c r="E49" s="27"/>
      <c r="F49" s="72">
        <v>64.78</v>
      </c>
      <c r="G49" s="27">
        <v>64.78</v>
      </c>
      <c r="H49" s="27" t="s">
        <v>97</v>
      </c>
      <c r="I49" s="27">
        <v>0.50970639818980934</v>
      </c>
    </row>
    <row r="50" spans="1:12" hidden="1" x14ac:dyDescent="0.2">
      <c r="A50" s="10">
        <v>0</v>
      </c>
      <c r="B50" s="26" t="s">
        <v>135</v>
      </c>
      <c r="C50" s="27" t="s">
        <v>97</v>
      </c>
      <c r="D50" s="27">
        <v>1</v>
      </c>
      <c r="E50" s="27"/>
      <c r="F50" s="72">
        <v>42</v>
      </c>
      <c r="G50" s="27">
        <v>42</v>
      </c>
      <c r="H50" s="27" t="s">
        <v>97</v>
      </c>
      <c r="I50" s="27">
        <v>0.33046725415208389</v>
      </c>
    </row>
    <row r="51" spans="1:12" hidden="1" x14ac:dyDescent="0.2">
      <c r="A51" s="10">
        <v>0</v>
      </c>
      <c r="B51" s="26" t="s">
        <v>176</v>
      </c>
      <c r="C51" s="27" t="s">
        <v>97</v>
      </c>
      <c r="D51" s="27">
        <v>2</v>
      </c>
      <c r="E51" s="27"/>
      <c r="F51" s="72">
        <v>7.42</v>
      </c>
      <c r="G51" s="27">
        <v>14.84</v>
      </c>
      <c r="H51" s="27" t="s">
        <v>97</v>
      </c>
      <c r="I51" s="27">
        <v>0.11676509646706963</v>
      </c>
      <c r="L51" s="64"/>
    </row>
    <row r="52" spans="1:12" hidden="1" x14ac:dyDescent="0.2">
      <c r="A52" s="10">
        <v>0</v>
      </c>
      <c r="B52" s="26" t="s">
        <v>177</v>
      </c>
      <c r="C52" s="27" t="s">
        <v>97</v>
      </c>
      <c r="D52" s="27">
        <v>5</v>
      </c>
      <c r="E52" s="27"/>
      <c r="F52" s="72">
        <v>22.95</v>
      </c>
      <c r="G52" s="27">
        <v>114.75</v>
      </c>
      <c r="H52" s="27" t="s">
        <v>97</v>
      </c>
      <c r="I52" s="27">
        <v>0.90288374795122928</v>
      </c>
    </row>
    <row r="53" spans="1:12" hidden="1" x14ac:dyDescent="0.2">
      <c r="A53" s="10">
        <v>0</v>
      </c>
      <c r="B53" s="26" t="s">
        <v>178</v>
      </c>
      <c r="C53" s="27" t="s">
        <v>97</v>
      </c>
      <c r="D53" s="27">
        <v>1.4000000000000001</v>
      </c>
      <c r="E53" s="27"/>
      <c r="F53" s="72">
        <v>17.78</v>
      </c>
      <c r="G53" s="27">
        <v>24.892000000000003</v>
      </c>
      <c r="H53" s="27" t="s">
        <v>97</v>
      </c>
      <c r="I53" s="27">
        <v>0.19585692596080173</v>
      </c>
    </row>
    <row r="54" spans="1:12" s="177" customFormat="1" x14ac:dyDescent="0.2">
      <c r="A54" s="10">
        <v>1</v>
      </c>
      <c r="B54" s="26" t="s">
        <v>179</v>
      </c>
      <c r="C54" s="27" t="s">
        <v>97</v>
      </c>
      <c r="D54" s="27">
        <v>3500</v>
      </c>
      <c r="E54" s="27"/>
      <c r="F54" s="72">
        <v>4.5999999999999999E-2</v>
      </c>
      <c r="G54" s="27">
        <v>161</v>
      </c>
      <c r="H54" s="27" t="s">
        <v>97</v>
      </c>
      <c r="I54" s="27">
        <v>1.2667911409163215</v>
      </c>
      <c r="L54" s="75">
        <f>SUM(G55:G74)</f>
        <v>4024.4570574896552</v>
      </c>
    </row>
    <row r="55" spans="1:12" ht="11.25" customHeight="1" x14ac:dyDescent="0.2">
      <c r="A55" s="177">
        <v>1</v>
      </c>
      <c r="B55" s="89" t="s">
        <v>138</v>
      </c>
      <c r="C55" s="168" t="s">
        <v>97</v>
      </c>
      <c r="D55" s="251" t="s">
        <v>97</v>
      </c>
      <c r="E55" s="169" t="s">
        <v>97</v>
      </c>
      <c r="F55" s="170" t="s">
        <v>97</v>
      </c>
      <c r="G55" s="92" t="s">
        <v>97</v>
      </c>
      <c r="H55" s="92">
        <v>4024.4570574896552</v>
      </c>
      <c r="I55" s="96" t="s">
        <v>97</v>
      </c>
    </row>
    <row r="56" spans="1:12" x14ac:dyDescent="0.2">
      <c r="A56" s="10">
        <v>1</v>
      </c>
      <c r="B56" s="11" t="s">
        <v>139</v>
      </c>
      <c r="C56" s="76" t="s">
        <v>97</v>
      </c>
      <c r="D56" s="144">
        <v>1.6</v>
      </c>
      <c r="E56" s="9" t="s">
        <v>97</v>
      </c>
      <c r="F56" s="28">
        <v>45</v>
      </c>
      <c r="G56" s="27">
        <v>72</v>
      </c>
      <c r="H56" s="9" t="s">
        <v>97</v>
      </c>
      <c r="I56" s="24">
        <v>0.56651529283214375</v>
      </c>
    </row>
    <row r="57" spans="1:12" x14ac:dyDescent="0.2">
      <c r="A57" s="10">
        <v>1</v>
      </c>
      <c r="B57" s="11" t="s">
        <v>140</v>
      </c>
      <c r="C57" s="76" t="s">
        <v>97</v>
      </c>
      <c r="D57" s="144">
        <v>3569</v>
      </c>
      <c r="E57" s="9" t="s">
        <v>97</v>
      </c>
      <c r="F57" s="155">
        <v>0.2</v>
      </c>
      <c r="G57" s="27">
        <v>713.80000000000007</v>
      </c>
      <c r="H57" s="9" t="s">
        <v>97</v>
      </c>
      <c r="I57" s="24">
        <v>5.6163696669942258</v>
      </c>
    </row>
    <row r="58" spans="1:12" x14ac:dyDescent="0.2">
      <c r="A58" s="10">
        <v>1</v>
      </c>
      <c r="B58" s="11" t="s">
        <v>141</v>
      </c>
      <c r="C58" s="76" t="s">
        <v>97</v>
      </c>
      <c r="D58" s="7">
        <v>800000</v>
      </c>
      <c r="E58" s="9" t="s">
        <v>97</v>
      </c>
      <c r="F58" s="28">
        <v>2.5000000000000001E-4</v>
      </c>
      <c r="G58" s="27">
        <v>200</v>
      </c>
      <c r="H58" s="9" t="s">
        <v>97</v>
      </c>
      <c r="I58" s="24">
        <v>1.5736535912003993</v>
      </c>
    </row>
    <row r="59" spans="1:12" x14ac:dyDescent="0.2">
      <c r="A59" s="10">
        <v>1</v>
      </c>
      <c r="B59" s="11" t="s">
        <v>142</v>
      </c>
      <c r="C59" s="76" t="s">
        <v>97</v>
      </c>
      <c r="D59" s="7">
        <v>35000</v>
      </c>
      <c r="E59" s="9" t="s">
        <v>97</v>
      </c>
      <c r="F59" s="198">
        <v>0.05</v>
      </c>
      <c r="G59" s="7">
        <v>1750</v>
      </c>
      <c r="H59" s="9" t="s">
        <v>97</v>
      </c>
      <c r="I59" s="24">
        <v>13.769468923003494</v>
      </c>
    </row>
    <row r="60" spans="1:12" x14ac:dyDescent="0.2">
      <c r="A60" s="10">
        <v>1</v>
      </c>
      <c r="B60" s="11" t="s">
        <v>143</v>
      </c>
      <c r="C60" s="76" t="s">
        <v>97</v>
      </c>
      <c r="D60" s="7">
        <v>171</v>
      </c>
      <c r="E60" s="9" t="s">
        <v>97</v>
      </c>
      <c r="F60" s="9">
        <v>4.5037931034482757</v>
      </c>
      <c r="G60" s="7">
        <v>770.1486206896551</v>
      </c>
      <c r="H60" s="9" t="s">
        <v>97</v>
      </c>
      <c r="I60" s="24">
        <v>6.0597357135315502</v>
      </c>
    </row>
    <row r="61" spans="1:12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482.24999999999994</v>
      </c>
      <c r="H73" s="24" t="s">
        <v>97</v>
      </c>
      <c r="I73" s="24">
        <v>3.7944722217819624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36.258436799999998</v>
      </c>
      <c r="H74" s="27" t="s">
        <v>97</v>
      </c>
      <c r="I74" s="27">
        <v>0.28529109640816358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1518.36</v>
      </c>
      <c r="I75" s="92" t="s">
        <v>97</v>
      </c>
      <c r="L75" s="64">
        <f>SUM(G76:G81)</f>
        <v>1518.36</v>
      </c>
    </row>
    <row r="76" spans="1:12" x14ac:dyDescent="0.2">
      <c r="A76" s="10">
        <v>1</v>
      </c>
      <c r="B76" s="26" t="s">
        <v>180</v>
      </c>
      <c r="C76" s="24" t="s">
        <v>97</v>
      </c>
      <c r="D76" s="27">
        <v>117</v>
      </c>
      <c r="E76" s="27" t="s">
        <v>97</v>
      </c>
      <c r="F76" s="72" t="s">
        <v>97</v>
      </c>
      <c r="G76" s="27">
        <v>975</v>
      </c>
      <c r="H76" s="27" t="s">
        <v>97</v>
      </c>
      <c r="I76" s="27">
        <v>7.6715612571019474</v>
      </c>
    </row>
    <row r="77" spans="1:12" x14ac:dyDescent="0.2">
      <c r="A77" s="10">
        <v>1</v>
      </c>
      <c r="B77" s="26" t="s">
        <v>147</v>
      </c>
      <c r="C77" s="24" t="s">
        <v>97</v>
      </c>
      <c r="D77" s="27">
        <v>0.8</v>
      </c>
      <c r="E77" s="27"/>
      <c r="F77" s="72" t="s">
        <v>97</v>
      </c>
      <c r="G77" s="27">
        <v>543.3599999999999</v>
      </c>
      <c r="H77" s="27" t="s">
        <v>97</v>
      </c>
      <c r="I77" s="27">
        <v>4.2753020765732446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1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71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71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2837.5513433497699</v>
      </c>
      <c r="I82" s="92" t="s">
        <v>97</v>
      </c>
      <c r="L82" s="64">
        <f>SUM(G83:G84)</f>
        <v>2837.5513433497699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93.841024005025872</v>
      </c>
      <c r="E83" s="27"/>
      <c r="F83" s="72">
        <v>19.545966277705158</v>
      </c>
      <c r="G83" s="27">
        <v>1834.213490667556</v>
      </c>
      <c r="H83" s="27" t="s">
        <v>97</v>
      </c>
      <c r="I83" s="27">
        <v>14.432083233086098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176.33379620642012</v>
      </c>
      <c r="E84" s="27"/>
      <c r="F84" s="72">
        <v>5.689991789819377</v>
      </c>
      <c r="G84" s="27">
        <v>1003.3378526822137</v>
      </c>
      <c r="H84" s="27" t="s">
        <v>97</v>
      </c>
      <c r="I84" s="27">
        <v>7.8945310753033144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1004.4096477473925</v>
      </c>
      <c r="I85" s="92" t="s">
        <v>97</v>
      </c>
      <c r="L85" s="64">
        <f>SUM(G86:G91)</f>
        <v>1004.4096477473925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428.77970669475167</v>
      </c>
      <c r="H87" s="27" t="s">
        <v>97</v>
      </c>
      <c r="I87" s="27">
        <v>3.3737536263702497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358.79582519544277</v>
      </c>
      <c r="H88" s="27" t="s">
        <v>97</v>
      </c>
      <c r="I88" s="27">
        <v>2.8231016941325962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216.83411585719801</v>
      </c>
      <c r="H89" s="27" t="s">
        <v>97</v>
      </c>
      <c r="I89" s="27">
        <v>1.7061089255672155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508.21246889447076</v>
      </c>
      <c r="H92" s="27" t="s">
        <v>97</v>
      </c>
      <c r="I92" s="27">
        <v>3.9987518838430263</v>
      </c>
      <c r="L92" s="64">
        <f>+G92</f>
        <v>508.21246889447076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12709.277385973994</v>
      </c>
      <c r="H94" s="38" t="s">
        <v>97</v>
      </c>
      <c r="I94" s="38">
        <v>99.999999999999986</v>
      </c>
      <c r="K94" s="64"/>
      <c r="L94" s="64">
        <f>SUM(L31:L92)</f>
        <v>12709.277385973992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12709.277385973994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0.36312221102782838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563.04614403015523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12320.173345973993</v>
      </c>
      <c r="H112" s="35" t="s">
        <v>97</v>
      </c>
      <c r="I112" s="34" t="s">
        <v>97</v>
      </c>
      <c r="L112" s="64">
        <f>+L94-G105-G106</f>
        <v>12320.173345973992</v>
      </c>
    </row>
    <row r="113" spans="1:13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0.35200495274211407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M113" s="10">
        <v>103.41739076378424</v>
      </c>
    </row>
    <row r="115" spans="1:13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4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184</v>
      </c>
      <c r="C7" s="96"/>
      <c r="D7" s="62"/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35000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200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38888.888888888891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6.43</v>
      </c>
      <c r="H18" s="74" t="s">
        <v>2</v>
      </c>
      <c r="I18" s="25" t="s">
        <v>97</v>
      </c>
    </row>
    <row r="19" spans="1:12" customFormat="1" ht="12.75" x14ac:dyDescent="0.2">
      <c r="A19" s="10">
        <v>1</v>
      </c>
      <c r="B19" s="24" t="s">
        <v>97</v>
      </c>
      <c r="C19" s="21" t="s">
        <v>97</v>
      </c>
      <c r="D19" s="69" t="s">
        <v>97</v>
      </c>
      <c r="E19" s="70" t="s">
        <v>97</v>
      </c>
      <c r="F19" s="70" t="s">
        <v>97</v>
      </c>
      <c r="G19" s="70" t="s">
        <v>97</v>
      </c>
      <c r="H19" s="70" t="s">
        <v>97</v>
      </c>
      <c r="I19" s="69" t="s">
        <v>97</v>
      </c>
    </row>
    <row r="20" spans="1:12" customFormat="1" ht="12.75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customFormat="1" ht="12.75" x14ac:dyDescent="0.2">
      <c r="A21" s="10">
        <v>1</v>
      </c>
      <c r="B21" s="24" t="s">
        <v>165</v>
      </c>
      <c r="C21" s="15" t="s">
        <v>97</v>
      </c>
      <c r="D21" s="15" t="s">
        <v>97</v>
      </c>
      <c r="E21" s="14" t="s">
        <v>97</v>
      </c>
      <c r="F21" s="14" t="s">
        <v>97</v>
      </c>
      <c r="G21" s="219">
        <v>600</v>
      </c>
      <c r="H21" s="14" t="s">
        <v>166</v>
      </c>
      <c r="I21" s="14" t="s">
        <v>97</v>
      </c>
    </row>
    <row r="22" spans="1:12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2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2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2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2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2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2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167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2816.2868684927025</v>
      </c>
      <c r="I33" s="92" t="s">
        <v>97</v>
      </c>
      <c r="L33" s="10">
        <f>SUBTOTAL(9,G34:G54)</f>
        <v>2816.2868684927016</v>
      </c>
      <c r="N33" s="10">
        <v>100.45810551764367</v>
      </c>
    </row>
    <row r="34" spans="1:14" x14ac:dyDescent="0.2">
      <c r="A34" s="10">
        <v>1</v>
      </c>
      <c r="B34" s="26" t="s">
        <v>183</v>
      </c>
      <c r="C34" s="27" t="s">
        <v>97</v>
      </c>
      <c r="D34" s="27">
        <v>600</v>
      </c>
      <c r="E34" s="27"/>
      <c r="F34" s="72">
        <v>2.75</v>
      </c>
      <c r="G34" s="27">
        <v>1650</v>
      </c>
      <c r="H34" s="27" t="s">
        <v>97</v>
      </c>
      <c r="I34" s="27">
        <v>11.961354816474842</v>
      </c>
      <c r="M34" s="10">
        <v>100</v>
      </c>
    </row>
    <row r="35" spans="1:14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1.777529818787655E-2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5.151840094691789E-2</v>
      </c>
    </row>
    <row r="37" spans="1:14" x14ac:dyDescent="0.2">
      <c r="A37" s="10">
        <v>1</v>
      </c>
      <c r="B37" s="26" t="s">
        <v>127</v>
      </c>
      <c r="C37" s="27" t="s">
        <v>97</v>
      </c>
      <c r="D37" s="27">
        <v>725.27777777777783</v>
      </c>
      <c r="E37" s="27"/>
      <c r="F37" s="72">
        <v>0.40749380565826476</v>
      </c>
      <c r="G37" s="27">
        <v>295.54620182603594</v>
      </c>
      <c r="H37" s="27" t="s">
        <v>97</v>
      </c>
      <c r="I37" s="27">
        <v>2.1425048392137578</v>
      </c>
    </row>
    <row r="38" spans="1:14" hidden="1" x14ac:dyDescent="0.2">
      <c r="A38" s="10">
        <v>0</v>
      </c>
      <c r="B38" s="11" t="s">
        <v>38</v>
      </c>
      <c r="C38" s="76" t="s">
        <v>97</v>
      </c>
      <c r="D38" s="27">
        <v>84</v>
      </c>
      <c r="E38" s="9" t="s">
        <v>97</v>
      </c>
      <c r="F38" s="28" t="s">
        <v>97</v>
      </c>
      <c r="G38" s="27" t="s">
        <v>97</v>
      </c>
      <c r="H38" s="24" t="s">
        <v>97</v>
      </c>
      <c r="I38" s="24" t="s">
        <v>97</v>
      </c>
    </row>
    <row r="39" spans="1:14" s="154" customFormat="1" ht="12.75" hidden="1" x14ac:dyDescent="0.2">
      <c r="A39" s="153">
        <v>0</v>
      </c>
      <c r="B39" s="4" t="s">
        <v>12</v>
      </c>
      <c r="C39" s="44" t="s">
        <v>97</v>
      </c>
      <c r="D39" s="46">
        <v>52.500000000000007</v>
      </c>
      <c r="E39" s="3" t="s">
        <v>97</v>
      </c>
      <c r="F39" s="6" t="s">
        <v>97</v>
      </c>
      <c r="G39" s="15" t="s">
        <v>97</v>
      </c>
      <c r="H39" s="14" t="s">
        <v>97</v>
      </c>
      <c r="I39" s="14" t="s">
        <v>97</v>
      </c>
    </row>
    <row r="40" spans="1:14" s="154" customFormat="1" ht="12.75" hidden="1" x14ac:dyDescent="0.2">
      <c r="A40" s="153">
        <v>0</v>
      </c>
      <c r="B40" s="4" t="s">
        <v>39</v>
      </c>
      <c r="C40" s="44" t="s">
        <v>97</v>
      </c>
      <c r="D40" s="46">
        <v>126</v>
      </c>
      <c r="E40" s="3" t="s">
        <v>97</v>
      </c>
      <c r="F40" s="6" t="s">
        <v>97</v>
      </c>
      <c r="G40" s="15" t="s">
        <v>97</v>
      </c>
      <c r="H40" s="14" t="s">
        <v>97</v>
      </c>
      <c r="I40" s="14" t="s">
        <v>97</v>
      </c>
    </row>
    <row r="41" spans="1:14" s="153" customFormat="1" x14ac:dyDescent="0.2">
      <c r="A41" s="153">
        <v>1</v>
      </c>
      <c r="B41" s="99" t="s">
        <v>128</v>
      </c>
      <c r="C41" s="100" t="s">
        <v>97</v>
      </c>
      <c r="D41" s="100" t="s">
        <v>97</v>
      </c>
      <c r="E41" s="100" t="s">
        <v>97</v>
      </c>
      <c r="F41" s="101" t="s">
        <v>97</v>
      </c>
      <c r="G41" s="100">
        <v>700.18199999999888</v>
      </c>
      <c r="H41" s="100" t="s">
        <v>97</v>
      </c>
      <c r="I41" s="100">
        <v>5.0758335382478625</v>
      </c>
    </row>
    <row r="42" spans="1:14" hidden="1" x14ac:dyDescent="0.2">
      <c r="A42" s="10">
        <v>0</v>
      </c>
      <c r="B42" s="26" t="s">
        <v>168</v>
      </c>
      <c r="C42" s="27" t="s">
        <v>97</v>
      </c>
      <c r="D42" s="27">
        <v>0.6</v>
      </c>
      <c r="E42" s="27" t="s">
        <v>97</v>
      </c>
      <c r="F42" s="72">
        <v>41.14</v>
      </c>
      <c r="G42" s="27">
        <v>24.684000000000001</v>
      </c>
      <c r="H42" s="27" t="s">
        <v>97</v>
      </c>
      <c r="I42" s="27">
        <v>0.17894186805446363</v>
      </c>
    </row>
    <row r="43" spans="1:14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0.40741099435508243</v>
      </c>
    </row>
    <row r="44" spans="1:14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0.25152191921964306</v>
      </c>
    </row>
    <row r="45" spans="1:14" hidden="1" x14ac:dyDescent="0.2">
      <c r="A45" s="10">
        <v>0</v>
      </c>
      <c r="B45" s="26" t="s">
        <v>171</v>
      </c>
      <c r="C45" s="27" t="s">
        <v>97</v>
      </c>
      <c r="D45" s="27">
        <v>0.6</v>
      </c>
      <c r="E45" s="27"/>
      <c r="F45" s="72">
        <v>14.000000000000002</v>
      </c>
      <c r="G45" s="27">
        <v>8.4</v>
      </c>
      <c r="H45" s="27" t="s">
        <v>97</v>
      </c>
      <c r="I45" s="27">
        <v>6.0894169974781018E-2</v>
      </c>
    </row>
    <row r="46" spans="1:14" hidden="1" x14ac:dyDescent="0.2">
      <c r="A46" s="10">
        <v>0</v>
      </c>
      <c r="B46" s="26" t="s">
        <v>172</v>
      </c>
      <c r="C46" s="27" t="s">
        <v>97</v>
      </c>
      <c r="D46" s="27">
        <v>0.45</v>
      </c>
      <c r="E46" s="27"/>
      <c r="F46" s="72">
        <v>239.2</v>
      </c>
      <c r="G46" s="27">
        <v>107.64</v>
      </c>
      <c r="H46" s="27" t="s">
        <v>97</v>
      </c>
      <c r="I46" s="27">
        <v>0.78031529239112229</v>
      </c>
    </row>
    <row r="47" spans="1:14" hidden="1" x14ac:dyDescent="0.2">
      <c r="A47" s="10">
        <v>0</v>
      </c>
      <c r="B47" s="26" t="s">
        <v>173</v>
      </c>
      <c r="C47" s="27" t="s">
        <v>97</v>
      </c>
      <c r="D47" s="27">
        <v>7</v>
      </c>
      <c r="E47" s="27"/>
      <c r="F47" s="72">
        <v>10.66</v>
      </c>
      <c r="G47" s="27">
        <v>74.62</v>
      </c>
      <c r="H47" s="27" t="s">
        <v>97</v>
      </c>
      <c r="I47" s="27">
        <v>0.540943209942638</v>
      </c>
    </row>
    <row r="48" spans="1:14" hidden="1" x14ac:dyDescent="0.2">
      <c r="A48" s="10">
        <v>0</v>
      </c>
      <c r="B48" s="26" t="s">
        <v>174</v>
      </c>
      <c r="C48" s="27" t="s">
        <v>97</v>
      </c>
      <c r="D48" s="27">
        <v>1</v>
      </c>
      <c r="E48" s="27"/>
      <c r="F48" s="72">
        <v>132.68</v>
      </c>
      <c r="G48" s="27">
        <v>132.68</v>
      </c>
      <c r="H48" s="27" t="s">
        <v>97</v>
      </c>
      <c r="I48" s="27">
        <v>0.96183791336356472</v>
      </c>
    </row>
    <row r="49" spans="1:14" hidden="1" x14ac:dyDescent="0.2">
      <c r="A49" s="10">
        <v>0</v>
      </c>
      <c r="B49" s="26" t="s">
        <v>175</v>
      </c>
      <c r="C49" s="27" t="s">
        <v>97</v>
      </c>
      <c r="D49" s="27">
        <v>1</v>
      </c>
      <c r="E49" s="27"/>
      <c r="F49" s="73">
        <v>64.78</v>
      </c>
      <c r="G49" s="27">
        <v>64.78</v>
      </c>
      <c r="H49" s="27" t="s">
        <v>97</v>
      </c>
      <c r="I49" s="27">
        <v>0.46961003940075169</v>
      </c>
    </row>
    <row r="50" spans="1:14" hidden="1" x14ac:dyDescent="0.2">
      <c r="A50" s="10">
        <v>0</v>
      </c>
      <c r="B50" s="26" t="s">
        <v>135</v>
      </c>
      <c r="C50" s="27" t="s">
        <v>97</v>
      </c>
      <c r="D50" s="27">
        <v>1</v>
      </c>
      <c r="E50" s="27"/>
      <c r="F50" s="72">
        <v>42</v>
      </c>
      <c r="G50" s="27">
        <v>42</v>
      </c>
      <c r="H50" s="27" t="s">
        <v>97</v>
      </c>
      <c r="I50" s="27">
        <v>0.30447084987390505</v>
      </c>
    </row>
    <row r="51" spans="1:14" hidden="1" x14ac:dyDescent="0.2">
      <c r="A51" s="10">
        <v>0</v>
      </c>
      <c r="B51" s="26" t="s">
        <v>176</v>
      </c>
      <c r="C51" s="27" t="s">
        <v>97</v>
      </c>
      <c r="D51" s="27">
        <v>2</v>
      </c>
      <c r="E51" s="27"/>
      <c r="F51" s="72">
        <v>7.42</v>
      </c>
      <c r="G51" s="27">
        <v>14.84</v>
      </c>
      <c r="H51" s="27" t="s">
        <v>97</v>
      </c>
      <c r="I51" s="27">
        <v>0.10757970028877978</v>
      </c>
      <c r="L51" s="64"/>
    </row>
    <row r="52" spans="1:14" hidden="1" x14ac:dyDescent="0.2">
      <c r="A52" s="10">
        <v>0</v>
      </c>
      <c r="B52" s="26" t="s">
        <v>177</v>
      </c>
      <c r="C52" s="27" t="s">
        <v>97</v>
      </c>
      <c r="D52" s="27">
        <v>5</v>
      </c>
      <c r="E52" s="27"/>
      <c r="F52" s="72">
        <v>22.95</v>
      </c>
      <c r="G52" s="27">
        <v>114.75</v>
      </c>
      <c r="H52" s="27" t="s">
        <v>97</v>
      </c>
      <c r="I52" s="27">
        <v>0.83185785769120479</v>
      </c>
      <c r="L52" s="153"/>
    </row>
    <row r="53" spans="1:14" hidden="1" x14ac:dyDescent="0.2">
      <c r="A53" s="10">
        <v>0</v>
      </c>
      <c r="B53" s="26" t="s">
        <v>178</v>
      </c>
      <c r="C53" s="27" t="s">
        <v>97</v>
      </c>
      <c r="D53" s="27">
        <v>1.4000000000000001</v>
      </c>
      <c r="E53" s="27"/>
      <c r="F53" s="72">
        <v>17.78</v>
      </c>
      <c r="G53" s="27">
        <v>24.892000000000003</v>
      </c>
      <c r="H53" s="27" t="s">
        <v>97</v>
      </c>
      <c r="I53" s="27">
        <v>0.1804497236919344</v>
      </c>
      <c r="L53" s="153"/>
    </row>
    <row r="54" spans="1:14" s="177" customFormat="1" x14ac:dyDescent="0.2">
      <c r="A54" s="10">
        <v>1</v>
      </c>
      <c r="B54" s="26" t="s">
        <v>179</v>
      </c>
      <c r="C54" s="27" t="s">
        <v>97</v>
      </c>
      <c r="D54" s="27">
        <v>3500</v>
      </c>
      <c r="E54" s="27"/>
      <c r="F54" s="72">
        <v>4.5999999999999999E-2</v>
      </c>
      <c r="G54" s="27">
        <v>161</v>
      </c>
      <c r="H54" s="27" t="s">
        <v>97</v>
      </c>
      <c r="I54" s="27">
        <v>1.1671382578499694</v>
      </c>
      <c r="L54" s="227">
        <f>SUM(G55:G74)</f>
        <v>5362.0836092137934</v>
      </c>
      <c r="N54" s="10" t="e">
        <v>#VALUE!</v>
      </c>
    </row>
    <row r="55" spans="1:14" x14ac:dyDescent="0.2">
      <c r="A55" s="177">
        <v>1</v>
      </c>
      <c r="B55" s="89" t="s">
        <v>138</v>
      </c>
      <c r="C55" s="168" t="s">
        <v>97</v>
      </c>
      <c r="D55" s="251" t="s">
        <v>97</v>
      </c>
      <c r="E55" s="169" t="s">
        <v>97</v>
      </c>
      <c r="F55" s="170" t="s">
        <v>97</v>
      </c>
      <c r="G55" s="92" t="s">
        <v>97</v>
      </c>
      <c r="H55" s="92">
        <v>5362.0836092137934</v>
      </c>
      <c r="I55" s="96" t="s">
        <v>97</v>
      </c>
    </row>
    <row r="56" spans="1:14" x14ac:dyDescent="0.2">
      <c r="A56" s="10">
        <v>1</v>
      </c>
      <c r="B56" s="11" t="s">
        <v>139</v>
      </c>
      <c r="C56" s="76" t="s">
        <v>97</v>
      </c>
      <c r="D56" s="29">
        <v>1.6</v>
      </c>
      <c r="E56" s="9" t="s">
        <v>97</v>
      </c>
      <c r="F56" s="28">
        <v>45</v>
      </c>
      <c r="G56" s="27">
        <v>72</v>
      </c>
      <c r="H56" s="9" t="s">
        <v>97</v>
      </c>
      <c r="I56" s="24">
        <v>0.52195002835526583</v>
      </c>
    </row>
    <row r="57" spans="1:14" ht="12.75" x14ac:dyDescent="0.2">
      <c r="A57" s="10">
        <v>1</v>
      </c>
      <c r="B57" s="11" t="s">
        <v>140</v>
      </c>
      <c r="C57" s="76" t="s">
        <v>97</v>
      </c>
      <c r="D57" s="29">
        <v>3569</v>
      </c>
      <c r="E57" s="9" t="s">
        <v>97</v>
      </c>
      <c r="F57" s="155">
        <v>0.2</v>
      </c>
      <c r="G57" s="27">
        <v>713.80000000000007</v>
      </c>
      <c r="H57" s="9" t="s">
        <v>97</v>
      </c>
      <c r="I57" s="24">
        <v>5.1745545866665106</v>
      </c>
      <c r="L57"/>
    </row>
    <row r="58" spans="1:14" ht="12.75" x14ac:dyDescent="0.2">
      <c r="A58" s="10">
        <v>1</v>
      </c>
      <c r="B58" s="11" t="s">
        <v>141</v>
      </c>
      <c r="C58" s="76" t="s">
        <v>97</v>
      </c>
      <c r="D58" s="29">
        <v>800000</v>
      </c>
      <c r="E58" s="9" t="s">
        <v>97</v>
      </c>
      <c r="F58" s="28">
        <v>2.5000000000000001E-4</v>
      </c>
      <c r="G58" s="27">
        <v>200</v>
      </c>
      <c r="H58" s="9" t="s">
        <v>97</v>
      </c>
      <c r="I58" s="24">
        <v>1.4498611898757383</v>
      </c>
      <c r="L58"/>
    </row>
    <row r="59" spans="1:14" ht="12.75" x14ac:dyDescent="0.2">
      <c r="A59" s="10">
        <v>1</v>
      </c>
      <c r="B59" s="11" t="s">
        <v>142</v>
      </c>
      <c r="C59" s="76" t="s">
        <v>97</v>
      </c>
      <c r="D59" s="7">
        <v>35000</v>
      </c>
      <c r="E59" s="9" t="s">
        <v>97</v>
      </c>
      <c r="F59" s="28">
        <v>0.05</v>
      </c>
      <c r="G59" s="7">
        <v>1750</v>
      </c>
      <c r="H59" s="9" t="s">
        <v>97</v>
      </c>
      <c r="I59" s="24">
        <v>12.68628541141271</v>
      </c>
      <c r="L59"/>
    </row>
    <row r="60" spans="1:14" customFormat="1" ht="12.75" x14ac:dyDescent="0.2">
      <c r="A60" s="10">
        <v>1</v>
      </c>
      <c r="B60" s="4" t="s">
        <v>143</v>
      </c>
      <c r="C60" s="44" t="s">
        <v>97</v>
      </c>
      <c r="D60" s="1">
        <v>468</v>
      </c>
      <c r="E60" s="3" t="s">
        <v>97</v>
      </c>
      <c r="F60" s="3">
        <v>4.5037931034482757</v>
      </c>
      <c r="G60" s="1">
        <v>2107.7751724137929</v>
      </c>
      <c r="H60" s="3" t="s">
        <v>97</v>
      </c>
      <c r="I60" s="14">
        <v>15.279907097332007</v>
      </c>
    </row>
    <row r="61" spans="1:14" customFormat="1" ht="12.75" hidden="1" x14ac:dyDescent="0.2">
      <c r="A61" s="10">
        <v>0</v>
      </c>
      <c r="B61" s="4">
        <v>0</v>
      </c>
      <c r="C61" s="44" t="s">
        <v>97</v>
      </c>
      <c r="D61" s="1" t="s">
        <v>97</v>
      </c>
      <c r="E61" s="3" t="s">
        <v>97</v>
      </c>
      <c r="F61" s="3" t="s">
        <v>97</v>
      </c>
      <c r="G61" s="1" t="s">
        <v>97</v>
      </c>
      <c r="H61" s="3" t="s">
        <v>97</v>
      </c>
      <c r="I61" s="14" t="s">
        <v>97</v>
      </c>
    </row>
    <row r="62" spans="1:14" customFormat="1" ht="12.75" hidden="1" x14ac:dyDescent="0.2">
      <c r="A62" s="10">
        <v>0</v>
      </c>
      <c r="B62" s="4">
        <v>0</v>
      </c>
      <c r="C62" s="44" t="s">
        <v>97</v>
      </c>
      <c r="D62" s="1" t="s">
        <v>97</v>
      </c>
      <c r="E62" s="3" t="s">
        <v>97</v>
      </c>
      <c r="F62" s="3" t="s">
        <v>97</v>
      </c>
      <c r="G62" s="1" t="s">
        <v>97</v>
      </c>
      <c r="H62" s="3" t="s">
        <v>97</v>
      </c>
      <c r="I62" s="14" t="s">
        <v>97</v>
      </c>
    </row>
    <row r="63" spans="1:14" customFormat="1" ht="12.75" hidden="1" x14ac:dyDescent="0.2">
      <c r="A63" s="10">
        <v>0</v>
      </c>
      <c r="B63" s="4">
        <v>0</v>
      </c>
      <c r="C63" s="44" t="s">
        <v>97</v>
      </c>
      <c r="D63" s="1" t="s">
        <v>97</v>
      </c>
      <c r="E63" s="3" t="s">
        <v>97</v>
      </c>
      <c r="F63" s="3" t="s">
        <v>97</v>
      </c>
      <c r="G63" s="1" t="s">
        <v>97</v>
      </c>
      <c r="H63" s="3" t="s">
        <v>97</v>
      </c>
      <c r="I63" s="14" t="s">
        <v>97</v>
      </c>
    </row>
    <row r="64" spans="1:14" customFormat="1" ht="12.75" hidden="1" x14ac:dyDescent="0.2">
      <c r="A64" s="10">
        <v>0</v>
      </c>
      <c r="B64" s="4">
        <v>0</v>
      </c>
      <c r="C64" s="44" t="s">
        <v>97</v>
      </c>
      <c r="D64" s="1" t="s">
        <v>97</v>
      </c>
      <c r="E64" s="3" t="s">
        <v>97</v>
      </c>
      <c r="F64" s="3" t="s">
        <v>97</v>
      </c>
      <c r="G64" s="1" t="s">
        <v>97</v>
      </c>
      <c r="H64" s="3" t="s">
        <v>97</v>
      </c>
      <c r="I64" s="14" t="s">
        <v>97</v>
      </c>
    </row>
    <row r="65" spans="1:14" customFormat="1" ht="12.75" hidden="1" x14ac:dyDescent="0.2">
      <c r="A65" s="10">
        <v>0</v>
      </c>
      <c r="B65" s="4">
        <v>0</v>
      </c>
      <c r="C65" s="44" t="s">
        <v>97</v>
      </c>
      <c r="D65" s="1" t="s">
        <v>97</v>
      </c>
      <c r="E65" s="3" t="s">
        <v>97</v>
      </c>
      <c r="F65" s="3" t="s">
        <v>97</v>
      </c>
      <c r="G65" s="1" t="s">
        <v>97</v>
      </c>
      <c r="H65" s="3" t="s">
        <v>97</v>
      </c>
      <c r="I65" s="14" t="s">
        <v>97</v>
      </c>
    </row>
    <row r="66" spans="1:14" customFormat="1" ht="12.75" hidden="1" x14ac:dyDescent="0.2">
      <c r="A66" s="10">
        <v>0</v>
      </c>
      <c r="B66" s="4">
        <v>0</v>
      </c>
      <c r="C66" s="44" t="s">
        <v>97</v>
      </c>
      <c r="D66" s="1" t="s">
        <v>97</v>
      </c>
      <c r="E66" s="3" t="s">
        <v>97</v>
      </c>
      <c r="F66" s="3" t="s">
        <v>97</v>
      </c>
      <c r="G66" s="1" t="s">
        <v>97</v>
      </c>
      <c r="H66" s="3" t="s">
        <v>97</v>
      </c>
      <c r="I66" s="14" t="s">
        <v>97</v>
      </c>
    </row>
    <row r="67" spans="1:14" customFormat="1" ht="12.75" hidden="1" x14ac:dyDescent="0.2">
      <c r="A67" s="10">
        <v>0</v>
      </c>
      <c r="B67" s="4">
        <v>0</v>
      </c>
      <c r="C67" s="44" t="s">
        <v>97</v>
      </c>
      <c r="D67" s="1" t="s">
        <v>97</v>
      </c>
      <c r="E67" s="3" t="s">
        <v>97</v>
      </c>
      <c r="F67" s="3" t="s">
        <v>97</v>
      </c>
      <c r="G67" s="1" t="s">
        <v>97</v>
      </c>
      <c r="H67" s="3" t="s">
        <v>97</v>
      </c>
      <c r="I67" s="14" t="s">
        <v>97</v>
      </c>
    </row>
    <row r="68" spans="1:14" customFormat="1" ht="12.75" hidden="1" x14ac:dyDescent="0.2">
      <c r="A68" s="10">
        <v>0</v>
      </c>
      <c r="B68" s="4">
        <v>0</v>
      </c>
      <c r="C68" s="44" t="s">
        <v>97</v>
      </c>
      <c r="D68" s="1" t="s">
        <v>97</v>
      </c>
      <c r="E68" s="3" t="s">
        <v>97</v>
      </c>
      <c r="F68" s="3" t="s">
        <v>97</v>
      </c>
      <c r="G68" s="1" t="s">
        <v>97</v>
      </c>
      <c r="H68" s="3" t="s">
        <v>97</v>
      </c>
      <c r="I68" s="14" t="s">
        <v>97</v>
      </c>
    </row>
    <row r="69" spans="1:14" customFormat="1" ht="12.75" hidden="1" x14ac:dyDescent="0.2">
      <c r="A69" s="10">
        <v>0</v>
      </c>
      <c r="B69" s="4">
        <v>0</v>
      </c>
      <c r="C69" s="44" t="s">
        <v>97</v>
      </c>
      <c r="D69" s="1" t="s">
        <v>97</v>
      </c>
      <c r="E69" s="3" t="s">
        <v>97</v>
      </c>
      <c r="F69" s="3" t="s">
        <v>97</v>
      </c>
      <c r="G69" s="1" t="s">
        <v>97</v>
      </c>
      <c r="H69" s="3" t="s">
        <v>97</v>
      </c>
      <c r="I69" s="14" t="s">
        <v>97</v>
      </c>
    </row>
    <row r="70" spans="1:14" customFormat="1" ht="12.75" hidden="1" x14ac:dyDescent="0.2">
      <c r="A70" s="10">
        <v>0</v>
      </c>
      <c r="B70" s="4">
        <v>0</v>
      </c>
      <c r="C70" s="44" t="s">
        <v>97</v>
      </c>
      <c r="D70" s="1" t="s">
        <v>97</v>
      </c>
      <c r="E70" s="3" t="s">
        <v>97</v>
      </c>
      <c r="F70" s="3" t="s">
        <v>97</v>
      </c>
      <c r="G70" s="1" t="s">
        <v>97</v>
      </c>
      <c r="H70" s="3" t="s">
        <v>97</v>
      </c>
      <c r="I70" s="14" t="s">
        <v>97</v>
      </c>
    </row>
    <row r="71" spans="1:14" customFormat="1" ht="12.75" hidden="1" x14ac:dyDescent="0.2">
      <c r="A71" s="10">
        <v>0</v>
      </c>
      <c r="B71" s="4">
        <v>0</v>
      </c>
      <c r="C71" s="44" t="s">
        <v>97</v>
      </c>
      <c r="D71" s="1" t="s">
        <v>97</v>
      </c>
      <c r="E71" s="3" t="s">
        <v>97</v>
      </c>
      <c r="F71" s="3" t="s">
        <v>97</v>
      </c>
      <c r="G71" s="1" t="s">
        <v>97</v>
      </c>
      <c r="H71" s="3" t="s">
        <v>97</v>
      </c>
      <c r="I71" s="14" t="s">
        <v>97</v>
      </c>
    </row>
    <row r="72" spans="1:14" customFormat="1" ht="12.75" hidden="1" x14ac:dyDescent="0.2">
      <c r="A72" s="10">
        <v>0</v>
      </c>
      <c r="B72" s="4">
        <v>0</v>
      </c>
      <c r="C72" s="44" t="s">
        <v>97</v>
      </c>
      <c r="D72" s="1" t="s">
        <v>97</v>
      </c>
      <c r="E72" s="3" t="s">
        <v>97</v>
      </c>
      <c r="F72" s="3" t="s">
        <v>97</v>
      </c>
      <c r="G72" s="1" t="s">
        <v>97</v>
      </c>
      <c r="H72" s="3" t="s">
        <v>97</v>
      </c>
      <c r="I72" s="1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482.24999999999994</v>
      </c>
      <c r="H73" s="24" t="s">
        <v>97</v>
      </c>
      <c r="I73" s="24">
        <v>3.4959777940878736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36.258436799999998</v>
      </c>
      <c r="H74" s="27" t="s">
        <v>97</v>
      </c>
      <c r="I74" s="27">
        <v>0.26284850160941131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1518.36</v>
      </c>
      <c r="I75" s="92" t="s">
        <v>97</v>
      </c>
      <c r="L75" s="64">
        <f>SUM(G76:G81)</f>
        <v>1518.36</v>
      </c>
      <c r="N75" s="10">
        <v>102.93966101694913</v>
      </c>
    </row>
    <row r="76" spans="1:14" x14ac:dyDescent="0.2">
      <c r="A76" s="10">
        <v>1</v>
      </c>
      <c r="B76" s="26" t="s">
        <v>180</v>
      </c>
      <c r="C76" s="24" t="s">
        <v>97</v>
      </c>
      <c r="D76" s="27">
        <v>117</v>
      </c>
      <c r="E76" s="27" t="s">
        <v>97</v>
      </c>
      <c r="F76" s="72" t="s">
        <v>97</v>
      </c>
      <c r="G76" s="27">
        <v>975</v>
      </c>
      <c r="H76" s="27" t="s">
        <v>97</v>
      </c>
      <c r="I76" s="27">
        <v>7.0680733006442242</v>
      </c>
    </row>
    <row r="77" spans="1:14" x14ac:dyDescent="0.2">
      <c r="A77" s="10">
        <v>1</v>
      </c>
      <c r="B77" s="26" t="s">
        <v>147</v>
      </c>
      <c r="C77" s="24" t="s">
        <v>97</v>
      </c>
      <c r="D77" s="27">
        <v>0.8</v>
      </c>
      <c r="E77" s="27"/>
      <c r="F77" s="72" t="s">
        <v>97</v>
      </c>
      <c r="G77" s="27">
        <v>543.3599999999999</v>
      </c>
      <c r="H77" s="27" t="s">
        <v>97</v>
      </c>
      <c r="I77" s="27">
        <v>3.9389828806544047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1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71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71" t="s">
        <v>97</v>
      </c>
      <c r="G80" s="27" t="s">
        <v>97</v>
      </c>
      <c r="H80" s="27" t="s">
        <v>97</v>
      </c>
      <c r="I80" s="27" t="s">
        <v>97</v>
      </c>
    </row>
    <row r="81" spans="1:14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2547.9595417745591</v>
      </c>
      <c r="I82" s="92" t="s">
        <v>97</v>
      </c>
      <c r="L82" s="64">
        <f>SUM(G83:G84)</f>
        <v>2547.9595417745591</v>
      </c>
      <c r="N82" s="10">
        <v>104.26031371091126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83.591024005025872</v>
      </c>
      <c r="E83" s="27"/>
      <c r="F83" s="72">
        <v>17.610434987417317</v>
      </c>
      <c r="G83" s="27">
        <v>1472.0742937721484</v>
      </c>
      <c r="H83" s="27" t="s">
        <v>97</v>
      </c>
      <c r="I83" s="27">
        <v>10.671516935769871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189.08379620642012</v>
      </c>
      <c r="E84" s="27"/>
      <c r="F84" s="72">
        <v>5.689991789819377</v>
      </c>
      <c r="G84" s="27">
        <v>1075.8852480024107</v>
      </c>
      <c r="H84" s="27" t="s">
        <v>97</v>
      </c>
      <c r="I84" s="27">
        <v>7.7994213291926444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1065.9149230436674</v>
      </c>
      <c r="I85" s="92" t="s">
        <v>97</v>
      </c>
      <c r="L85" s="64">
        <f>SUM(G86:G91)</f>
        <v>1065.9149230436674</v>
      </c>
      <c r="N85" s="10">
        <v>113.59275043331931</v>
      </c>
    </row>
    <row r="86" spans="1:14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459.78307291252628</v>
      </c>
      <c r="H87" s="27" t="s">
        <v>97</v>
      </c>
      <c r="I87" s="27">
        <v>3.333108165888393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384.73893349152183</v>
      </c>
      <c r="H88" s="27" t="s">
        <v>97</v>
      </c>
      <c r="I88" s="27">
        <v>2.789090239517702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221.39291663961916</v>
      </c>
      <c r="H89" s="27" t="s">
        <v>97</v>
      </c>
      <c r="I89" s="27">
        <v>1.6049449877458919</v>
      </c>
    </row>
    <row r="90" spans="1:14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4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483.81906141328062</v>
      </c>
      <c r="H92" s="27" t="s">
        <v>97</v>
      </c>
      <c r="I92" s="27">
        <v>3.5073524003261096</v>
      </c>
      <c r="L92" s="64">
        <f>+G92</f>
        <v>483.81906141328062</v>
      </c>
    </row>
    <row r="93" spans="1:14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13794.424003938004</v>
      </c>
      <c r="H94" s="38" t="s">
        <v>97</v>
      </c>
      <c r="I94" s="38">
        <v>100.00000000000001</v>
      </c>
      <c r="K94" s="64"/>
      <c r="L94" s="64">
        <f>SUM(L31:L92)</f>
        <v>13794.424003938</v>
      </c>
    </row>
    <row r="95" spans="1:14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4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13794.424003938004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0.39412640011251437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501.54614403015523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13405.319963938004</v>
      </c>
      <c r="H112" s="35" t="s">
        <v>97</v>
      </c>
      <c r="I112" s="34" t="s">
        <v>97</v>
      </c>
      <c r="L112" s="64">
        <f>+L94-G105-G106</f>
        <v>13405.319963938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0.38300914182680013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103.4016199460816</v>
      </c>
    </row>
    <row r="115" spans="1:14" x14ac:dyDescent="0.2">
      <c r="B115" s="10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3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15"/>
  <sheetViews>
    <sheetView zoomScaleNormal="100" workbookViewId="0">
      <selection activeCell="T89" sqref="T89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2" width="9.140625" style="10" hidden="1" customWidth="1"/>
    <col min="13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96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56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10000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11111.111111111111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6.43</v>
      </c>
      <c r="H18" s="74" t="s">
        <v>2</v>
      </c>
      <c r="I18" s="25" t="s">
        <v>97</v>
      </c>
    </row>
    <row r="19" spans="1:12" ht="12.75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  <c r="L19"/>
    </row>
    <row r="20" spans="1:12" customFormat="1" ht="12.75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ht="12.75" x14ac:dyDescent="0.2">
      <c r="A21" s="10">
        <v>1</v>
      </c>
      <c r="B21" s="24" t="s">
        <v>165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1100</v>
      </c>
      <c r="H21" s="24" t="s">
        <v>185</v>
      </c>
      <c r="I21" s="24" t="s">
        <v>97</v>
      </c>
      <c r="L21"/>
    </row>
    <row r="22" spans="1:12" customFormat="1" ht="12.75" hidden="1" x14ac:dyDescent="0.2">
      <c r="A22" s="10">
        <v>0</v>
      </c>
      <c r="B22" s="24" t="s">
        <v>97</v>
      </c>
      <c r="C22" s="15" t="s">
        <v>97</v>
      </c>
      <c r="D22" s="17" t="s">
        <v>97</v>
      </c>
      <c r="E22" s="14" t="s">
        <v>97</v>
      </c>
      <c r="F22" s="18" t="s">
        <v>97</v>
      </c>
      <c r="G22" s="15" t="s">
        <v>97</v>
      </c>
      <c r="H22" s="14" t="s">
        <v>97</v>
      </c>
      <c r="I22" s="14" t="s">
        <v>97</v>
      </c>
    </row>
    <row r="23" spans="1:12" customFormat="1" ht="12.75" hidden="1" x14ac:dyDescent="0.2">
      <c r="A23" s="10">
        <v>0</v>
      </c>
      <c r="B23" s="24" t="s">
        <v>97</v>
      </c>
      <c r="C23" s="15" t="s">
        <v>97</v>
      </c>
      <c r="D23" s="17" t="s">
        <v>97</v>
      </c>
      <c r="E23" s="14" t="s">
        <v>97</v>
      </c>
      <c r="F23" s="18" t="s">
        <v>97</v>
      </c>
      <c r="G23" s="15" t="s">
        <v>97</v>
      </c>
      <c r="H23" s="14" t="s">
        <v>97</v>
      </c>
      <c r="I23" s="14" t="s">
        <v>97</v>
      </c>
    </row>
    <row r="24" spans="1:12" customFormat="1" ht="14.25" hidden="1" x14ac:dyDescent="0.2">
      <c r="A24" s="10">
        <v>0</v>
      </c>
      <c r="B24" s="24" t="s">
        <v>97</v>
      </c>
      <c r="C24" s="15" t="s">
        <v>97</v>
      </c>
      <c r="D24" s="17" t="s">
        <v>97</v>
      </c>
      <c r="E24" s="19" t="s">
        <v>97</v>
      </c>
      <c r="F24" s="18" t="s">
        <v>97</v>
      </c>
      <c r="G24" s="15" t="s">
        <v>97</v>
      </c>
      <c r="H24" s="14" t="s">
        <v>97</v>
      </c>
      <c r="I24" s="14" t="s">
        <v>97</v>
      </c>
    </row>
    <row r="25" spans="1:12" customFormat="1" ht="12.75" hidden="1" x14ac:dyDescent="0.2">
      <c r="A25" s="10">
        <v>0</v>
      </c>
      <c r="B25" s="24" t="s">
        <v>97</v>
      </c>
      <c r="C25" s="15" t="s">
        <v>97</v>
      </c>
      <c r="D25" s="15" t="s">
        <v>97</v>
      </c>
      <c r="E25" s="14" t="s">
        <v>97</v>
      </c>
      <c r="F25" s="18" t="s">
        <v>97</v>
      </c>
      <c r="G25" s="15" t="s">
        <v>97</v>
      </c>
      <c r="H25" s="14" t="s">
        <v>97</v>
      </c>
      <c r="I25" s="14" t="s">
        <v>97</v>
      </c>
    </row>
    <row r="26" spans="1:12" customFormat="1" ht="12.75" hidden="1" x14ac:dyDescent="0.2">
      <c r="A26" s="10">
        <v>0</v>
      </c>
      <c r="B26" s="24" t="s">
        <v>97</v>
      </c>
      <c r="C26" s="15" t="s">
        <v>97</v>
      </c>
      <c r="D26" s="17" t="s">
        <v>97</v>
      </c>
      <c r="E26" s="14" t="s">
        <v>97</v>
      </c>
      <c r="F26" s="18" t="s">
        <v>97</v>
      </c>
      <c r="G26" s="15" t="s">
        <v>97</v>
      </c>
      <c r="H26" s="14" t="s">
        <v>97</v>
      </c>
      <c r="I26" s="14" t="s">
        <v>97</v>
      </c>
    </row>
    <row r="27" spans="1:12" customFormat="1" ht="12.75" hidden="1" x14ac:dyDescent="0.2">
      <c r="A27" s="10">
        <v>0</v>
      </c>
      <c r="B27" s="24" t="s">
        <v>97</v>
      </c>
      <c r="C27" s="15" t="s">
        <v>97</v>
      </c>
      <c r="D27" s="15" t="s">
        <v>97</v>
      </c>
      <c r="E27" s="14" t="s">
        <v>97</v>
      </c>
      <c r="F27" s="18" t="s">
        <v>97</v>
      </c>
      <c r="G27" s="15" t="s">
        <v>97</v>
      </c>
      <c r="H27" s="14" t="s">
        <v>97</v>
      </c>
      <c r="I27" s="1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97</v>
      </c>
      <c r="D29" s="148" t="s">
        <v>110</v>
      </c>
      <c r="E29" s="149"/>
      <c r="F29" s="149" t="s">
        <v>111</v>
      </c>
      <c r="G29" s="149" t="s">
        <v>112</v>
      </c>
      <c r="H29" s="149" t="s">
        <v>97</v>
      </c>
      <c r="I29" s="148" t="s">
        <v>113</v>
      </c>
    </row>
    <row r="30" spans="1:12" x14ac:dyDescent="0.2">
      <c r="A30" s="10">
        <v>1</v>
      </c>
      <c r="B30" s="150" t="s">
        <v>114</v>
      </c>
      <c r="C30" s="42" t="s">
        <v>97</v>
      </c>
      <c r="D30" s="151" t="s">
        <v>3</v>
      </c>
      <c r="E30" s="151"/>
      <c r="F30" s="151" t="s">
        <v>115</v>
      </c>
      <c r="G30" s="151" t="s">
        <v>116</v>
      </c>
      <c r="H30" s="151" t="s">
        <v>97</v>
      </c>
      <c r="I30" s="152" t="s">
        <v>117</v>
      </c>
    </row>
    <row r="31" spans="1:12" hidden="1" x14ac:dyDescent="0.2">
      <c r="A31" s="10">
        <v>0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 t="s">
        <v>97</v>
      </c>
      <c r="I31" s="27" t="s">
        <v>97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186</v>
      </c>
      <c r="C32" s="44" t="s">
        <v>97</v>
      </c>
      <c r="D32" s="1" t="s">
        <v>97</v>
      </c>
      <c r="E32" s="3" t="s">
        <v>97</v>
      </c>
      <c r="F32" s="45" t="s">
        <v>97</v>
      </c>
      <c r="G32" s="14" t="s">
        <v>97</v>
      </c>
      <c r="H32" s="14" t="s">
        <v>97</v>
      </c>
      <c r="I32" s="14" t="s">
        <v>97</v>
      </c>
    </row>
    <row r="33" spans="1:12" s="177" customFormat="1" x14ac:dyDescent="0.2">
      <c r="A33" s="177">
        <v>1</v>
      </c>
      <c r="B33" s="43" t="s">
        <v>121</v>
      </c>
      <c r="C33" s="92" t="s">
        <v>97</v>
      </c>
      <c r="D33" s="92" t="s">
        <v>97</v>
      </c>
      <c r="E33" s="92"/>
      <c r="F33" s="94" t="s">
        <v>97</v>
      </c>
      <c r="G33" s="92" t="s">
        <v>97</v>
      </c>
      <c r="H33" s="92">
        <v>9423.113842641349</v>
      </c>
      <c r="I33" s="92" t="s">
        <v>97</v>
      </c>
      <c r="L33" s="64">
        <f>SUBTOTAL(9,G34:G49)</f>
        <v>9423.1138426413472</v>
      </c>
    </row>
    <row r="34" spans="1:12" x14ac:dyDescent="0.2">
      <c r="A34" s="10">
        <v>1</v>
      </c>
      <c r="B34" s="26" t="s">
        <v>122</v>
      </c>
      <c r="C34" s="27" t="s">
        <v>97</v>
      </c>
      <c r="D34" s="27">
        <v>1100</v>
      </c>
      <c r="E34" s="27"/>
      <c r="F34" s="72">
        <v>7.1</v>
      </c>
      <c r="G34" s="27">
        <v>7810</v>
      </c>
      <c r="H34" s="27" t="s">
        <v>97</v>
      </c>
      <c r="I34" s="27">
        <v>26.482385186851371</v>
      </c>
    </row>
    <row r="35" spans="1:12" x14ac:dyDescent="0.2">
      <c r="A35" s="10">
        <v>1</v>
      </c>
      <c r="B35" s="26" t="s">
        <v>125</v>
      </c>
      <c r="C35" s="27" t="s">
        <v>97</v>
      </c>
      <c r="D35" s="27">
        <v>4</v>
      </c>
      <c r="E35" s="27"/>
      <c r="F35" s="72">
        <v>1.226</v>
      </c>
      <c r="G35" s="27">
        <v>4.9039999999999999</v>
      </c>
      <c r="H35" s="27" t="s">
        <v>97</v>
      </c>
      <c r="I35" s="27">
        <v>1.662863213269131E-2</v>
      </c>
    </row>
    <row r="36" spans="1:12" x14ac:dyDescent="0.2">
      <c r="A36" s="10">
        <v>1</v>
      </c>
      <c r="B36" s="26" t="s">
        <v>187</v>
      </c>
      <c r="C36" s="27" t="s">
        <v>97</v>
      </c>
      <c r="D36" s="27">
        <v>2</v>
      </c>
      <c r="E36" s="27"/>
      <c r="F36" s="72">
        <v>10.752073732718895</v>
      </c>
      <c r="G36" s="27">
        <v>21.504147465437789</v>
      </c>
      <c r="H36" s="27" t="s">
        <v>97</v>
      </c>
      <c r="I36" s="27">
        <v>7.2916916298921539E-2</v>
      </c>
    </row>
    <row r="37" spans="1:12" x14ac:dyDescent="0.2">
      <c r="A37" s="10">
        <v>1</v>
      </c>
      <c r="B37" s="26" t="s">
        <v>188</v>
      </c>
      <c r="C37" s="27" t="s">
        <v>97</v>
      </c>
      <c r="D37" s="27">
        <v>4</v>
      </c>
      <c r="E37" s="27"/>
      <c r="F37" s="72">
        <v>14.975999999999999</v>
      </c>
      <c r="G37" s="27">
        <v>59.903999999999996</v>
      </c>
      <c r="H37" s="27" t="s">
        <v>97</v>
      </c>
      <c r="I37" s="27">
        <v>0.20312430246263052</v>
      </c>
    </row>
    <row r="38" spans="1:12" x14ac:dyDescent="0.2">
      <c r="A38" s="10">
        <v>1</v>
      </c>
      <c r="B38" s="11" t="s">
        <v>127</v>
      </c>
      <c r="C38" s="76" t="s">
        <v>97</v>
      </c>
      <c r="D38" s="27">
        <v>1595.7264957264958</v>
      </c>
      <c r="E38" s="9" t="s">
        <v>97</v>
      </c>
      <c r="F38" s="28">
        <v>0.42670352693325453</v>
      </c>
      <c r="G38" s="27">
        <v>680.90212374733869</v>
      </c>
      <c r="H38" s="24" t="s">
        <v>97</v>
      </c>
      <c r="I38" s="24">
        <v>2.3088235999516211</v>
      </c>
    </row>
    <row r="39" spans="1:12" hidden="1" x14ac:dyDescent="0.2">
      <c r="A39" s="10">
        <v>0</v>
      </c>
      <c r="B39" s="11" t="s">
        <v>38</v>
      </c>
      <c r="C39" s="76" t="s">
        <v>97</v>
      </c>
      <c r="D39" s="27">
        <v>80</v>
      </c>
      <c r="E39" s="9" t="s">
        <v>97</v>
      </c>
      <c r="F39" s="28" t="s">
        <v>97</v>
      </c>
      <c r="G39" s="27" t="s">
        <v>97</v>
      </c>
      <c r="H39" s="24" t="s">
        <v>97</v>
      </c>
      <c r="I39" s="24" t="s">
        <v>97</v>
      </c>
    </row>
    <row r="40" spans="1:12" ht="12.75" hidden="1" x14ac:dyDescent="0.2">
      <c r="A40" s="10">
        <v>0</v>
      </c>
      <c r="B40" s="11" t="s">
        <v>12</v>
      </c>
      <c r="C40" s="76" t="s">
        <v>97</v>
      </c>
      <c r="D40" s="27">
        <v>200</v>
      </c>
      <c r="E40" s="9" t="s">
        <v>97</v>
      </c>
      <c r="F40" s="28" t="s">
        <v>97</v>
      </c>
      <c r="G40" s="27" t="s">
        <v>97</v>
      </c>
      <c r="H40" s="24" t="s">
        <v>97</v>
      </c>
      <c r="I40" s="24" t="s">
        <v>97</v>
      </c>
      <c r="L40"/>
    </row>
    <row r="41" spans="1:12" hidden="1" x14ac:dyDescent="0.2">
      <c r="A41" s="10">
        <v>0</v>
      </c>
      <c r="B41" s="26" t="s">
        <v>39</v>
      </c>
      <c r="C41" s="27" t="s">
        <v>97</v>
      </c>
      <c r="D41" s="27">
        <v>330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2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27" t="s">
        <v>97</v>
      </c>
      <c r="G42" s="27">
        <v>274.47100000000046</v>
      </c>
      <c r="H42" s="27" t="s">
        <v>97</v>
      </c>
      <c r="I42" s="27">
        <v>0.93068460238416062</v>
      </c>
    </row>
    <row r="43" spans="1:12" hidden="1" x14ac:dyDescent="0.2">
      <c r="A43" s="10">
        <v>0</v>
      </c>
      <c r="B43" s="26" t="s">
        <v>189</v>
      </c>
      <c r="C43" s="27" t="s">
        <v>97</v>
      </c>
      <c r="D43" s="27">
        <v>1</v>
      </c>
      <c r="E43" s="27"/>
      <c r="F43" s="27">
        <v>39.18</v>
      </c>
      <c r="G43" s="27">
        <v>39.18</v>
      </c>
      <c r="H43" s="27" t="s">
        <v>97</v>
      </c>
      <c r="I43" s="27">
        <v>0.13285273388230945</v>
      </c>
    </row>
    <row r="44" spans="1:12" hidden="1" x14ac:dyDescent="0.2">
      <c r="A44" s="10">
        <v>0</v>
      </c>
      <c r="B44" s="26" t="s">
        <v>169</v>
      </c>
      <c r="C44" s="27" t="s">
        <v>97</v>
      </c>
      <c r="D44" s="27">
        <v>4</v>
      </c>
      <c r="E44" s="27"/>
      <c r="F44" s="72">
        <v>14.05</v>
      </c>
      <c r="G44" s="27">
        <v>56.2</v>
      </c>
      <c r="H44" s="27" t="s">
        <v>97</v>
      </c>
      <c r="I44" s="27">
        <v>0.19056466677350156</v>
      </c>
    </row>
    <row r="45" spans="1:12" hidden="1" x14ac:dyDescent="0.2">
      <c r="A45" s="10">
        <v>0</v>
      </c>
      <c r="B45" s="26" t="s">
        <v>175</v>
      </c>
      <c r="C45" s="27" t="s">
        <v>97</v>
      </c>
      <c r="D45" s="27">
        <v>1</v>
      </c>
      <c r="E45" s="27"/>
      <c r="F45" s="72">
        <v>64.78</v>
      </c>
      <c r="G45" s="27">
        <v>64.78</v>
      </c>
      <c r="H45" s="27" t="s">
        <v>97</v>
      </c>
      <c r="I45" s="27">
        <v>0.2196579913449721</v>
      </c>
    </row>
    <row r="46" spans="1:12" hidden="1" x14ac:dyDescent="0.2">
      <c r="A46" s="10">
        <v>0</v>
      </c>
      <c r="B46" s="26" t="s">
        <v>190</v>
      </c>
      <c r="C46" s="27" t="s">
        <v>97</v>
      </c>
      <c r="D46" s="27">
        <v>2.5</v>
      </c>
      <c r="E46" s="27"/>
      <c r="F46" s="72">
        <v>20.39</v>
      </c>
      <c r="G46" s="27">
        <v>50.975000000000001</v>
      </c>
      <c r="H46" s="27" t="s">
        <v>97</v>
      </c>
      <c r="I46" s="27">
        <v>0.17284757809215731</v>
      </c>
    </row>
    <row r="47" spans="1:12" hidden="1" x14ac:dyDescent="0.2">
      <c r="A47" s="10">
        <v>0</v>
      </c>
      <c r="B47" s="26" t="s">
        <v>135</v>
      </c>
      <c r="C47" s="27" t="s">
        <v>97</v>
      </c>
      <c r="D47" s="27">
        <v>1</v>
      </c>
      <c r="E47" s="27"/>
      <c r="F47" s="72">
        <v>42</v>
      </c>
      <c r="G47" s="27">
        <v>42</v>
      </c>
      <c r="H47" s="27" t="s">
        <v>97</v>
      </c>
      <c r="I47" s="27">
        <v>0.14241487552468088</v>
      </c>
    </row>
    <row r="48" spans="1:12" hidden="1" x14ac:dyDescent="0.2">
      <c r="A48" s="10">
        <v>0</v>
      </c>
      <c r="B48" s="26" t="s">
        <v>178</v>
      </c>
      <c r="C48" s="27" t="s">
        <v>97</v>
      </c>
      <c r="D48" s="27">
        <v>1.2000000000000002</v>
      </c>
      <c r="E48" s="27"/>
      <c r="F48" s="72">
        <v>17.78</v>
      </c>
      <c r="G48" s="27">
        <v>21.336000000000006</v>
      </c>
      <c r="H48" s="27" t="s">
        <v>97</v>
      </c>
      <c r="I48" s="27">
        <v>7.2346756766537901E-2</v>
      </c>
    </row>
    <row r="49" spans="1:12" s="177" customFormat="1" x14ac:dyDescent="0.2">
      <c r="A49" s="10">
        <v>1</v>
      </c>
      <c r="B49" s="26" t="s">
        <v>191</v>
      </c>
      <c r="C49" s="27" t="s">
        <v>97</v>
      </c>
      <c r="D49" s="27">
        <v>1428.5714285714287</v>
      </c>
      <c r="E49" s="27"/>
      <c r="F49" s="72">
        <v>0.39999999999999997</v>
      </c>
      <c r="G49" s="27">
        <v>571.42857142857144</v>
      </c>
      <c r="H49" s="27" t="s">
        <v>97</v>
      </c>
      <c r="I49" s="27">
        <v>1.937617354077291</v>
      </c>
    </row>
    <row r="50" spans="1:12" x14ac:dyDescent="0.2">
      <c r="A50" s="10">
        <v>1</v>
      </c>
      <c r="B50" s="43" t="s">
        <v>138</v>
      </c>
      <c r="C50" s="92" t="s">
        <v>97</v>
      </c>
      <c r="D50" s="92" t="s">
        <v>97</v>
      </c>
      <c r="E50" s="92"/>
      <c r="F50" s="94" t="s">
        <v>97</v>
      </c>
      <c r="G50" s="92" t="s">
        <v>97</v>
      </c>
      <c r="H50" s="92">
        <v>3717.6562643862067</v>
      </c>
      <c r="I50" s="27" t="s">
        <v>97</v>
      </c>
      <c r="L50" s="10">
        <f>SUBTOTAL(9,G51:G74)</f>
        <v>3717.6562643862067</v>
      </c>
    </row>
    <row r="51" spans="1:12" x14ac:dyDescent="0.2">
      <c r="A51" s="10">
        <v>1</v>
      </c>
      <c r="B51" s="26" t="s">
        <v>139</v>
      </c>
      <c r="C51" s="27" t="s">
        <v>97</v>
      </c>
      <c r="D51" s="27">
        <v>1.6</v>
      </c>
      <c r="E51" s="27"/>
      <c r="F51" s="72">
        <v>45</v>
      </c>
      <c r="G51" s="27">
        <v>72</v>
      </c>
      <c r="H51" s="27" t="s">
        <v>97</v>
      </c>
      <c r="I51" s="27">
        <v>0.24413978661373864</v>
      </c>
      <c r="L51" s="177"/>
    </row>
    <row r="52" spans="1:12" x14ac:dyDescent="0.2">
      <c r="A52" s="10">
        <v>1</v>
      </c>
      <c r="B52" s="26" t="s">
        <v>140</v>
      </c>
      <c r="C52" s="27" t="s">
        <v>97</v>
      </c>
      <c r="D52" s="27">
        <v>885</v>
      </c>
      <c r="E52" s="27"/>
      <c r="F52" s="72">
        <v>0.2</v>
      </c>
      <c r="G52" s="27">
        <v>177</v>
      </c>
      <c r="H52" s="27" t="s">
        <v>97</v>
      </c>
      <c r="I52" s="27">
        <v>0.60017697542544091</v>
      </c>
    </row>
    <row r="53" spans="1:12" x14ac:dyDescent="0.2">
      <c r="A53" s="10">
        <v>1</v>
      </c>
      <c r="B53" s="26" t="s">
        <v>141</v>
      </c>
      <c r="C53" s="27" t="s">
        <v>97</v>
      </c>
      <c r="D53" s="27">
        <v>800000</v>
      </c>
      <c r="E53" s="27"/>
      <c r="F53" s="72">
        <v>2.5000000000000001E-4</v>
      </c>
      <c r="G53" s="27">
        <v>200</v>
      </c>
      <c r="H53" s="27" t="s">
        <v>97</v>
      </c>
      <c r="I53" s="27">
        <v>0.67816607392705186</v>
      </c>
    </row>
    <row r="54" spans="1:12" x14ac:dyDescent="0.2">
      <c r="A54" s="10">
        <v>1</v>
      </c>
      <c r="B54" s="26" t="s">
        <v>142</v>
      </c>
      <c r="C54" s="27" t="s">
        <v>97</v>
      </c>
      <c r="D54" s="71">
        <v>10000</v>
      </c>
      <c r="E54" s="27"/>
      <c r="F54" s="72">
        <v>0.05</v>
      </c>
      <c r="G54" s="27">
        <v>500</v>
      </c>
      <c r="H54" s="27" t="s">
        <v>97</v>
      </c>
      <c r="I54" s="27">
        <v>1.6954151848176293</v>
      </c>
    </row>
    <row r="55" spans="1:12" x14ac:dyDescent="0.2">
      <c r="A55" s="10">
        <v>1</v>
      </c>
      <c r="B55" s="11" t="s">
        <v>143</v>
      </c>
      <c r="C55" s="76" t="s">
        <v>97</v>
      </c>
      <c r="D55" s="27">
        <v>503.5</v>
      </c>
      <c r="E55" s="9" t="s">
        <v>97</v>
      </c>
      <c r="F55" s="28">
        <v>4.5037931034482757</v>
      </c>
      <c r="G55" s="27">
        <v>2267.6598275862066</v>
      </c>
      <c r="H55" s="96" t="s">
        <v>97</v>
      </c>
      <c r="I55" s="24">
        <v>7.6892498113811643</v>
      </c>
    </row>
    <row r="56" spans="1:12" hidden="1" x14ac:dyDescent="0.2">
      <c r="A56" s="10">
        <v>0</v>
      </c>
      <c r="B56" s="11">
        <v>0</v>
      </c>
      <c r="C56" s="76" t="s">
        <v>97</v>
      </c>
      <c r="D56" s="27" t="s">
        <v>97</v>
      </c>
      <c r="E56" s="9" t="s">
        <v>97</v>
      </c>
      <c r="F56" s="155" t="s">
        <v>97</v>
      </c>
      <c r="G56" s="27" t="s">
        <v>97</v>
      </c>
      <c r="H56" s="24" t="s">
        <v>97</v>
      </c>
      <c r="I56" s="24" t="s">
        <v>97</v>
      </c>
    </row>
    <row r="57" spans="1:12" hidden="1" x14ac:dyDescent="0.2">
      <c r="A57" s="10">
        <v>0</v>
      </c>
      <c r="B57" s="11">
        <v>0</v>
      </c>
      <c r="C57" s="76" t="s">
        <v>97</v>
      </c>
      <c r="D57" s="27" t="s">
        <v>97</v>
      </c>
      <c r="E57" s="9" t="s">
        <v>97</v>
      </c>
      <c r="F57" s="28" t="s">
        <v>97</v>
      </c>
      <c r="G57" s="27" t="s">
        <v>97</v>
      </c>
      <c r="H57" s="24" t="s">
        <v>97</v>
      </c>
      <c r="I57" s="24" t="s">
        <v>97</v>
      </c>
    </row>
    <row r="58" spans="1:12" hidden="1" x14ac:dyDescent="0.2">
      <c r="A58" s="10">
        <v>0</v>
      </c>
      <c r="B58" s="11">
        <v>0</v>
      </c>
      <c r="C58" s="76" t="s">
        <v>97</v>
      </c>
      <c r="D58" s="27" t="s">
        <v>97</v>
      </c>
      <c r="E58" s="9" t="s">
        <v>97</v>
      </c>
      <c r="F58" s="155" t="s">
        <v>97</v>
      </c>
      <c r="G58" s="27" t="s">
        <v>97</v>
      </c>
      <c r="H58" s="24" t="s">
        <v>97</v>
      </c>
      <c r="I58" s="24" t="s">
        <v>97</v>
      </c>
    </row>
    <row r="59" spans="1:12" customFormat="1" ht="12.75" hidden="1" x14ac:dyDescent="0.2">
      <c r="A59" s="10">
        <v>0</v>
      </c>
      <c r="B59" s="4">
        <v>0</v>
      </c>
      <c r="C59" s="44" t="s">
        <v>97</v>
      </c>
      <c r="D59" s="27" t="s">
        <v>97</v>
      </c>
      <c r="E59" s="9" t="s">
        <v>97</v>
      </c>
      <c r="F59" s="28" t="s">
        <v>97</v>
      </c>
      <c r="G59" s="27" t="s">
        <v>97</v>
      </c>
      <c r="H59" s="14" t="s">
        <v>97</v>
      </c>
      <c r="I59" s="14" t="s">
        <v>97</v>
      </c>
    </row>
    <row r="60" spans="1:12" customFormat="1" ht="12.75" hidden="1" x14ac:dyDescent="0.2">
      <c r="A60" s="10">
        <v>0</v>
      </c>
      <c r="B60" s="4">
        <v>0</v>
      </c>
      <c r="C60" s="44" t="s">
        <v>97</v>
      </c>
      <c r="D60" s="27" t="s">
        <v>97</v>
      </c>
      <c r="E60" s="9" t="s">
        <v>97</v>
      </c>
      <c r="F60" s="28" t="s">
        <v>97</v>
      </c>
      <c r="G60" s="27" t="s">
        <v>97</v>
      </c>
      <c r="H60" s="3" t="s">
        <v>97</v>
      </c>
      <c r="I60" s="14" t="s">
        <v>97</v>
      </c>
    </row>
    <row r="61" spans="1:12" customFormat="1" ht="12.75" hidden="1" x14ac:dyDescent="0.2">
      <c r="A61" s="10">
        <v>0</v>
      </c>
      <c r="B61" s="4">
        <v>0</v>
      </c>
      <c r="C61" s="44" t="s">
        <v>97</v>
      </c>
      <c r="D61" s="27" t="s">
        <v>97</v>
      </c>
      <c r="E61" s="9" t="s">
        <v>97</v>
      </c>
      <c r="F61" s="28" t="s">
        <v>97</v>
      </c>
      <c r="G61" s="27" t="s">
        <v>97</v>
      </c>
      <c r="H61" s="3" t="s">
        <v>97</v>
      </c>
      <c r="I61" s="14" t="s">
        <v>97</v>
      </c>
    </row>
    <row r="62" spans="1:12" customFormat="1" ht="12.75" hidden="1" x14ac:dyDescent="0.2">
      <c r="A62" s="10">
        <v>0</v>
      </c>
      <c r="B62" s="4">
        <v>0</v>
      </c>
      <c r="C62" s="44" t="s">
        <v>97</v>
      </c>
      <c r="D62" s="27" t="s">
        <v>97</v>
      </c>
      <c r="E62" s="9" t="s">
        <v>97</v>
      </c>
      <c r="F62" s="174" t="s">
        <v>97</v>
      </c>
      <c r="G62" s="27" t="s">
        <v>97</v>
      </c>
      <c r="H62" s="3" t="s">
        <v>97</v>
      </c>
      <c r="I62" s="14" t="s">
        <v>97</v>
      </c>
    </row>
    <row r="63" spans="1:12" customFormat="1" ht="12.75" hidden="1" x14ac:dyDescent="0.2">
      <c r="A63" s="10">
        <v>0</v>
      </c>
      <c r="B63" s="4">
        <v>0</v>
      </c>
      <c r="C63" s="44" t="s">
        <v>97</v>
      </c>
      <c r="D63" s="27" t="s">
        <v>97</v>
      </c>
      <c r="E63" s="9" t="s">
        <v>97</v>
      </c>
      <c r="F63" s="174" t="s">
        <v>97</v>
      </c>
      <c r="G63" s="27" t="s">
        <v>97</v>
      </c>
      <c r="H63" s="3" t="s">
        <v>97</v>
      </c>
      <c r="I63" s="14" t="s">
        <v>97</v>
      </c>
    </row>
    <row r="64" spans="1:12" customFormat="1" ht="12.75" hidden="1" x14ac:dyDescent="0.2">
      <c r="A64" s="10">
        <v>0</v>
      </c>
      <c r="B64" s="4">
        <v>0</v>
      </c>
      <c r="C64" s="44" t="s">
        <v>97</v>
      </c>
      <c r="D64" s="27" t="s">
        <v>97</v>
      </c>
      <c r="E64" s="9" t="s">
        <v>97</v>
      </c>
      <c r="F64" s="174" t="s">
        <v>97</v>
      </c>
      <c r="G64" s="27" t="s">
        <v>97</v>
      </c>
      <c r="H64" s="3" t="s">
        <v>97</v>
      </c>
      <c r="I64" s="14" t="s">
        <v>97</v>
      </c>
    </row>
    <row r="65" spans="1:12" customFormat="1" ht="12.75" hidden="1" x14ac:dyDescent="0.2">
      <c r="A65" s="10">
        <v>0</v>
      </c>
      <c r="B65" s="4">
        <v>0</v>
      </c>
      <c r="C65" s="44" t="s">
        <v>97</v>
      </c>
      <c r="D65" s="27" t="s">
        <v>97</v>
      </c>
      <c r="E65" s="9" t="s">
        <v>97</v>
      </c>
      <c r="F65" s="174" t="s">
        <v>97</v>
      </c>
      <c r="G65" s="27" t="s">
        <v>97</v>
      </c>
      <c r="H65" s="3" t="s">
        <v>97</v>
      </c>
      <c r="I65" s="14" t="s">
        <v>97</v>
      </c>
    </row>
    <row r="66" spans="1:12" customFormat="1" ht="12.75" hidden="1" x14ac:dyDescent="0.2">
      <c r="A66" s="10">
        <v>0</v>
      </c>
      <c r="B66" s="4">
        <v>0</v>
      </c>
      <c r="C66" s="44" t="s">
        <v>97</v>
      </c>
      <c r="D66" s="27" t="s">
        <v>97</v>
      </c>
      <c r="E66" s="9" t="s">
        <v>97</v>
      </c>
      <c r="F66" s="174" t="s">
        <v>97</v>
      </c>
      <c r="G66" s="27" t="s">
        <v>97</v>
      </c>
      <c r="H66" s="3" t="s">
        <v>97</v>
      </c>
      <c r="I66" s="14" t="s">
        <v>97</v>
      </c>
    </row>
    <row r="67" spans="1:12" customFormat="1" ht="12.75" hidden="1" x14ac:dyDescent="0.2">
      <c r="A67" s="10">
        <v>0</v>
      </c>
      <c r="B67" s="4">
        <v>0</v>
      </c>
      <c r="C67" s="44" t="s">
        <v>97</v>
      </c>
      <c r="D67" s="27" t="s">
        <v>97</v>
      </c>
      <c r="E67" s="9" t="s">
        <v>97</v>
      </c>
      <c r="F67" s="174" t="s">
        <v>97</v>
      </c>
      <c r="G67" s="27" t="s">
        <v>97</v>
      </c>
      <c r="H67" s="3" t="s">
        <v>97</v>
      </c>
      <c r="I67" s="14" t="s">
        <v>97</v>
      </c>
    </row>
    <row r="68" spans="1:12" customFormat="1" ht="12.75" hidden="1" x14ac:dyDescent="0.2">
      <c r="A68" s="10">
        <v>0</v>
      </c>
      <c r="B68" s="4">
        <v>0</v>
      </c>
      <c r="C68" s="44" t="s">
        <v>97</v>
      </c>
      <c r="D68" s="27" t="s">
        <v>97</v>
      </c>
      <c r="E68" s="9" t="s">
        <v>97</v>
      </c>
      <c r="F68" s="174" t="s">
        <v>97</v>
      </c>
      <c r="G68" s="27" t="s">
        <v>97</v>
      </c>
      <c r="H68" s="3" t="s">
        <v>97</v>
      </c>
      <c r="I68" s="14" t="s">
        <v>97</v>
      </c>
    </row>
    <row r="69" spans="1:12" customFormat="1" ht="12.75" hidden="1" x14ac:dyDescent="0.2">
      <c r="A69" s="10">
        <v>0</v>
      </c>
      <c r="B69" s="4">
        <v>0</v>
      </c>
      <c r="C69" s="44" t="s">
        <v>97</v>
      </c>
      <c r="D69" s="27" t="s">
        <v>97</v>
      </c>
      <c r="E69" s="9" t="s">
        <v>97</v>
      </c>
      <c r="F69" s="174" t="s">
        <v>97</v>
      </c>
      <c r="G69" s="27" t="s">
        <v>97</v>
      </c>
      <c r="H69" s="3" t="s">
        <v>97</v>
      </c>
      <c r="I69" s="14" t="s">
        <v>97</v>
      </c>
    </row>
    <row r="70" spans="1:12" customFormat="1" ht="12.75" hidden="1" x14ac:dyDescent="0.2">
      <c r="A70" s="10">
        <v>0</v>
      </c>
      <c r="B70" s="4">
        <v>0</v>
      </c>
      <c r="C70" s="44" t="s">
        <v>97</v>
      </c>
      <c r="D70" s="27" t="s">
        <v>97</v>
      </c>
      <c r="E70" s="9" t="s">
        <v>97</v>
      </c>
      <c r="F70" s="174" t="s">
        <v>97</v>
      </c>
      <c r="G70" s="27" t="s">
        <v>97</v>
      </c>
      <c r="H70" s="3" t="s">
        <v>97</v>
      </c>
      <c r="I70" s="14" t="s">
        <v>97</v>
      </c>
    </row>
    <row r="71" spans="1:12" customFormat="1" ht="12.75" hidden="1" x14ac:dyDescent="0.2">
      <c r="A71" s="10">
        <v>0</v>
      </c>
      <c r="B71" s="4">
        <v>0</v>
      </c>
      <c r="C71" s="44" t="s">
        <v>97</v>
      </c>
      <c r="D71" s="27" t="s">
        <v>97</v>
      </c>
      <c r="E71" s="9" t="s">
        <v>97</v>
      </c>
      <c r="F71" s="174" t="s">
        <v>97</v>
      </c>
      <c r="G71" s="27" t="s">
        <v>97</v>
      </c>
      <c r="H71" s="3" t="s">
        <v>97</v>
      </c>
      <c r="I71" s="14" t="s">
        <v>97</v>
      </c>
    </row>
    <row r="72" spans="1:12" customFormat="1" ht="12.75" hidden="1" x14ac:dyDescent="0.2">
      <c r="A72" s="10">
        <v>0</v>
      </c>
      <c r="B72" s="4">
        <v>0</v>
      </c>
      <c r="C72" s="44" t="s">
        <v>97</v>
      </c>
      <c r="D72" s="27" t="s">
        <v>97</v>
      </c>
      <c r="E72" s="9" t="s">
        <v>97</v>
      </c>
      <c r="F72" s="174" t="s">
        <v>97</v>
      </c>
      <c r="G72" s="27" t="s">
        <v>97</v>
      </c>
      <c r="H72" s="3" t="s">
        <v>97</v>
      </c>
      <c r="I72" s="1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7" t="s">
        <v>97</v>
      </c>
      <c r="E73" s="9" t="s">
        <v>97</v>
      </c>
      <c r="F73" s="28" t="s">
        <v>97</v>
      </c>
      <c r="G73" s="27">
        <v>482.24999999999994</v>
      </c>
      <c r="H73" s="24" t="s">
        <v>97</v>
      </c>
      <c r="I73" s="24">
        <v>1.6352279457566035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9"/>
      <c r="F74" s="28" t="s">
        <v>97</v>
      </c>
      <c r="G74" s="27">
        <v>18.746436800000001</v>
      </c>
      <c r="H74" s="27" t="s">
        <v>97</v>
      </c>
      <c r="I74" s="27">
        <v>6.3565987223888037E-2</v>
      </c>
    </row>
    <row r="75" spans="1:12" x14ac:dyDescent="0.2">
      <c r="A75" s="10">
        <v>1</v>
      </c>
      <c r="B75" s="104" t="s">
        <v>146</v>
      </c>
      <c r="C75" s="105" t="s">
        <v>97</v>
      </c>
      <c r="D75" s="92" t="s">
        <v>97</v>
      </c>
      <c r="E75" s="93"/>
      <c r="F75" s="94" t="s">
        <v>97</v>
      </c>
      <c r="G75" s="92" t="s">
        <v>97</v>
      </c>
      <c r="H75" s="92">
        <v>785.02666666666653</v>
      </c>
      <c r="I75" s="27" t="s">
        <v>97</v>
      </c>
      <c r="L75" s="64">
        <f>SUM(G76:G80)</f>
        <v>785.02666666666653</v>
      </c>
    </row>
    <row r="76" spans="1:12" x14ac:dyDescent="0.2">
      <c r="A76" s="10">
        <v>1</v>
      </c>
      <c r="B76" s="26" t="s">
        <v>180</v>
      </c>
      <c r="C76" s="24" t="s">
        <v>97</v>
      </c>
      <c r="D76" s="27">
        <v>29</v>
      </c>
      <c r="E76" s="27" t="s">
        <v>97</v>
      </c>
      <c r="F76" s="27" t="s">
        <v>97</v>
      </c>
      <c r="G76" s="27">
        <v>241.66666666666666</v>
      </c>
      <c r="H76" s="27" t="s">
        <v>97</v>
      </c>
      <c r="I76" s="27">
        <v>0.81945067266185423</v>
      </c>
    </row>
    <row r="77" spans="1:12" x14ac:dyDescent="0.2">
      <c r="A77" s="10">
        <v>1</v>
      </c>
      <c r="B77" s="26" t="s">
        <v>147</v>
      </c>
      <c r="C77" s="24" t="s">
        <v>97</v>
      </c>
      <c r="D77" s="27">
        <v>0.8</v>
      </c>
      <c r="E77" s="27"/>
      <c r="F77" s="72" t="s">
        <v>97</v>
      </c>
      <c r="G77" s="27">
        <v>543.3599999999999</v>
      </c>
      <c r="H77" s="27" t="s">
        <v>97</v>
      </c>
      <c r="I77" s="27">
        <v>1.8424415896450139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2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2" customFormat="1" ht="12.75" hidden="1" x14ac:dyDescent="0.2">
      <c r="A81" s="10">
        <v>0</v>
      </c>
      <c r="B81" s="4">
        <v>0</v>
      </c>
      <c r="C81" s="3" t="s">
        <v>97</v>
      </c>
      <c r="D81" s="16" t="s">
        <v>97</v>
      </c>
      <c r="E81" s="48" t="s">
        <v>97</v>
      </c>
      <c r="F81" s="44" t="s">
        <v>97</v>
      </c>
      <c r="G81" s="49" t="s">
        <v>97</v>
      </c>
      <c r="H81" s="3" t="s">
        <v>97</v>
      </c>
      <c r="I81" s="1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8619.5531012099818</v>
      </c>
      <c r="I82" s="27" t="s">
        <v>97</v>
      </c>
      <c r="L82" s="64">
        <f>SUM(G83:G84)</f>
        <v>8619.5531012099818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93.875016232932936</v>
      </c>
      <c r="E83" s="27"/>
      <c r="F83" s="72">
        <v>17.612875948688142</v>
      </c>
      <c r="G83" s="27">
        <v>1653.4090155917334</v>
      </c>
      <c r="H83" s="27" t="s">
        <v>97</v>
      </c>
      <c r="I83" s="27">
        <v>5.6064295034971865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1224.2801647064207</v>
      </c>
      <c r="E84" s="27"/>
      <c r="F84" s="72">
        <v>5.689991789819377</v>
      </c>
      <c r="G84" s="27">
        <v>6966.144085618248</v>
      </c>
      <c r="H84" s="27" t="s">
        <v>97</v>
      </c>
      <c r="I84" s="27">
        <v>23.621012924769396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6394.9163321548185</v>
      </c>
      <c r="I85" s="27" t="s">
        <v>97</v>
      </c>
      <c r="L85" s="64">
        <f>SUM(G87:G91)</f>
        <v>6394.9163321548185</v>
      </c>
    </row>
    <row r="86" spans="1:12" customFormat="1" ht="12.75" hidden="1" x14ac:dyDescent="0.2">
      <c r="A86" s="10">
        <v>0</v>
      </c>
      <c r="B86" s="5" t="s">
        <v>152</v>
      </c>
      <c r="C86" s="3" t="s">
        <v>97</v>
      </c>
      <c r="D86" s="47" t="s">
        <v>97</v>
      </c>
      <c r="E86" s="48" t="s">
        <v>97</v>
      </c>
      <c r="F86" s="50" t="s">
        <v>97</v>
      </c>
      <c r="G86" s="2" t="s">
        <v>97</v>
      </c>
      <c r="H86" s="3" t="s">
        <v>97</v>
      </c>
      <c r="I86" s="1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2977.0044156510289</v>
      </c>
      <c r="H87" s="27" t="s">
        <v>97</v>
      </c>
      <c r="I87" s="27">
        <v>10.094516983127777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2491.1084625662907</v>
      </c>
      <c r="H88" s="27" t="s">
        <v>97</v>
      </c>
      <c r="I88" s="27">
        <v>8.446926228925177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926.80345393749883</v>
      </c>
      <c r="H89" s="27" t="s">
        <v>97</v>
      </c>
      <c r="I89" s="27">
        <v>3.1426332982941236</v>
      </c>
    </row>
    <row r="90" spans="1:12" customFormat="1" ht="12.75" hidden="1" x14ac:dyDescent="0.2">
      <c r="A90" s="10">
        <v>0</v>
      </c>
      <c r="B90" s="4">
        <v>0</v>
      </c>
      <c r="C90" s="3" t="s">
        <v>97</v>
      </c>
      <c r="D90" s="3" t="s">
        <v>97</v>
      </c>
      <c r="E90" s="48" t="s">
        <v>97</v>
      </c>
      <c r="F90" s="44" t="s">
        <v>97</v>
      </c>
      <c r="G90" s="15" t="s">
        <v>97</v>
      </c>
      <c r="H90" s="16" t="s">
        <v>97</v>
      </c>
      <c r="I90" s="14" t="s">
        <v>97</v>
      </c>
    </row>
    <row r="91" spans="1:12" customFormat="1" ht="12.75" hidden="1" x14ac:dyDescent="0.2">
      <c r="A91" s="10">
        <v>0</v>
      </c>
      <c r="B91" s="5" t="s">
        <v>156</v>
      </c>
      <c r="C91" s="3" t="s">
        <v>97</v>
      </c>
      <c r="D91" s="51" t="s">
        <v>97</v>
      </c>
      <c r="E91" s="48" t="s">
        <v>97</v>
      </c>
      <c r="F91" s="44" t="s">
        <v>97</v>
      </c>
      <c r="G91" s="52" t="s">
        <v>97</v>
      </c>
      <c r="H91" s="3" t="s">
        <v>97</v>
      </c>
      <c r="I91" s="1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551.03506695802128</v>
      </c>
      <c r="H92" s="27" t="s">
        <v>97</v>
      </c>
      <c r="I92" s="27">
        <v>1.8684664397752571</v>
      </c>
      <c r="L92" s="64">
        <f>+G92</f>
        <v>551.03506695802128</v>
      </c>
    </row>
    <row r="93" spans="1:12" customFormat="1" ht="12.75" hidden="1" x14ac:dyDescent="0.2">
      <c r="A93" s="10">
        <v>0</v>
      </c>
      <c r="B93" s="3">
        <v>0</v>
      </c>
      <c r="C93" s="3" t="s">
        <v>97</v>
      </c>
      <c r="D93" s="3" t="s">
        <v>97</v>
      </c>
      <c r="E93" s="48" t="s">
        <v>97</v>
      </c>
      <c r="F93" s="44" t="s">
        <v>97</v>
      </c>
      <c r="G93" s="15" t="s">
        <v>97</v>
      </c>
      <c r="H93" s="14" t="s">
        <v>97</v>
      </c>
      <c r="I93" s="1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29491.301274017045</v>
      </c>
      <c r="H94" s="38" t="s">
        <v>97</v>
      </c>
      <c r="I94" s="38">
        <v>99.999999999999986</v>
      </c>
      <c r="K94" s="64"/>
      <c r="L94" s="64">
        <f>SUM(L31:L92)</f>
        <v>29491.301274017045</v>
      </c>
    </row>
    <row r="95" spans="1:12" customFormat="1" ht="12.75" hidden="1" x14ac:dyDescent="0.2">
      <c r="A95" s="10">
        <v>0</v>
      </c>
      <c r="B95" s="5" t="s">
        <v>35</v>
      </c>
      <c r="C95" s="3" t="s">
        <v>97</v>
      </c>
      <c r="D95" s="3" t="s">
        <v>97</v>
      </c>
      <c r="E95" s="48" t="s">
        <v>97</v>
      </c>
      <c r="F95" s="44" t="s">
        <v>97</v>
      </c>
      <c r="G95" s="15" t="s">
        <v>97</v>
      </c>
      <c r="H95" s="14" t="s">
        <v>97</v>
      </c>
      <c r="I95" s="3" t="s">
        <v>97</v>
      </c>
    </row>
    <row r="96" spans="1:12" customFormat="1" ht="12.75" hidden="1" x14ac:dyDescent="0.2">
      <c r="A96" s="10">
        <v>0</v>
      </c>
      <c r="B96" s="47">
        <v>0</v>
      </c>
      <c r="C96" s="3" t="s">
        <v>97</v>
      </c>
      <c r="D96" s="47" t="s">
        <v>97</v>
      </c>
      <c r="E96" s="48" t="s">
        <v>97</v>
      </c>
      <c r="F96" s="48" t="s">
        <v>97</v>
      </c>
      <c r="G96" s="53" t="s">
        <v>97</v>
      </c>
      <c r="H96" s="14" t="s">
        <v>97</v>
      </c>
      <c r="I96" s="3" t="s">
        <v>97</v>
      </c>
    </row>
    <row r="97" spans="1:12" customFormat="1" ht="12.75" hidden="1" x14ac:dyDescent="0.2">
      <c r="A97" s="10">
        <v>0</v>
      </c>
      <c r="B97" s="47">
        <v>0</v>
      </c>
      <c r="C97" s="3" t="s">
        <v>97</v>
      </c>
      <c r="D97" s="47" t="s">
        <v>97</v>
      </c>
      <c r="E97" s="48" t="s">
        <v>97</v>
      </c>
      <c r="F97" s="48" t="s">
        <v>97</v>
      </c>
      <c r="G97" s="53" t="s">
        <v>97</v>
      </c>
      <c r="H97" s="3" t="s">
        <v>97</v>
      </c>
      <c r="I97" s="3" t="s">
        <v>97</v>
      </c>
    </row>
    <row r="98" spans="1:12" customFormat="1" ht="12.75" hidden="1" x14ac:dyDescent="0.2">
      <c r="A98" s="10">
        <v>0</v>
      </c>
      <c r="B98" s="47">
        <v>0</v>
      </c>
      <c r="C98" s="3" t="s">
        <v>97</v>
      </c>
      <c r="D98" s="47" t="s">
        <v>97</v>
      </c>
      <c r="E98" s="48" t="s">
        <v>97</v>
      </c>
      <c r="F98" s="48" t="s">
        <v>97</v>
      </c>
      <c r="G98" s="53" t="s">
        <v>97</v>
      </c>
      <c r="H98" s="3" t="s">
        <v>97</v>
      </c>
      <c r="I98" s="3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29491.301274017045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59">
        <v>2.9491301274017045</v>
      </c>
      <c r="G100" s="35" t="s">
        <v>97</v>
      </c>
      <c r="H100" s="59" t="s">
        <v>97</v>
      </c>
      <c r="I100" s="59" t="s">
        <v>97</v>
      </c>
    </row>
    <row r="101" spans="1:12" customFormat="1" ht="12.75" hidden="1" x14ac:dyDescent="0.2">
      <c r="A101" s="10">
        <v>0</v>
      </c>
      <c r="B101" s="5">
        <v>0</v>
      </c>
      <c r="C101" s="3" t="s">
        <v>97</v>
      </c>
      <c r="D101" s="16" t="s">
        <v>97</v>
      </c>
      <c r="E101" s="16" t="s">
        <v>97</v>
      </c>
      <c r="F101" s="15" t="s">
        <v>97</v>
      </c>
      <c r="G101" s="20" t="s">
        <v>97</v>
      </c>
      <c r="H101" s="3" t="s">
        <v>97</v>
      </c>
      <c r="I101" s="3" t="s">
        <v>97</v>
      </c>
    </row>
    <row r="102" spans="1:12" customFormat="1" ht="12.75" hidden="1" x14ac:dyDescent="0.2">
      <c r="A102" s="10">
        <v>0</v>
      </c>
      <c r="B102" s="5">
        <v>0</v>
      </c>
      <c r="C102" s="54" t="s">
        <v>97</v>
      </c>
      <c r="D102" s="21" t="s">
        <v>97</v>
      </c>
      <c r="E102" s="21" t="s">
        <v>97</v>
      </c>
      <c r="F102" s="21" t="s">
        <v>97</v>
      </c>
      <c r="G102" s="22" t="s">
        <v>97</v>
      </c>
      <c r="H102" s="3" t="s">
        <v>97</v>
      </c>
      <c r="I102" s="3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563.25009739759764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customFormat="1" ht="12.75" hidden="1" x14ac:dyDescent="0.2">
      <c r="A107" s="10">
        <v>0</v>
      </c>
      <c r="B107" s="4">
        <v>0</v>
      </c>
      <c r="C107" s="3" t="s">
        <v>97</v>
      </c>
      <c r="D107" s="47" t="s">
        <v>97</v>
      </c>
      <c r="E107" s="48" t="s">
        <v>97</v>
      </c>
      <c r="F107" s="48" t="s">
        <v>97</v>
      </c>
      <c r="G107" s="53" t="s">
        <v>97</v>
      </c>
      <c r="H107" s="3" t="s">
        <v>97</v>
      </c>
      <c r="I107" s="3" t="s">
        <v>97</v>
      </c>
    </row>
    <row r="108" spans="1:12" customFormat="1" ht="12.75" hidden="1" x14ac:dyDescent="0.2">
      <c r="A108" s="10">
        <v>0</v>
      </c>
      <c r="B108" s="4">
        <v>0</v>
      </c>
      <c r="C108" s="3" t="s">
        <v>97</v>
      </c>
      <c r="D108" s="47" t="s">
        <v>97</v>
      </c>
      <c r="E108" s="48" t="s">
        <v>97</v>
      </c>
      <c r="F108" s="48" t="s">
        <v>97</v>
      </c>
      <c r="G108" s="53" t="s">
        <v>97</v>
      </c>
      <c r="H108" s="14" t="s">
        <v>97</v>
      </c>
      <c r="I108" s="3" t="s">
        <v>97</v>
      </c>
    </row>
    <row r="109" spans="1:12" customFormat="1" ht="12.75" hidden="1" x14ac:dyDescent="0.2">
      <c r="A109" s="10">
        <v>0</v>
      </c>
      <c r="B109" s="4">
        <v>0</v>
      </c>
      <c r="C109" s="3" t="s">
        <v>97</v>
      </c>
      <c r="D109" s="47" t="s">
        <v>97</v>
      </c>
      <c r="E109" s="48" t="s">
        <v>97</v>
      </c>
      <c r="F109" s="48" t="s">
        <v>97</v>
      </c>
      <c r="G109" s="53" t="s">
        <v>97</v>
      </c>
      <c r="H109" s="14" t="s">
        <v>97</v>
      </c>
      <c r="I109" s="3" t="s">
        <v>97</v>
      </c>
    </row>
    <row r="110" spans="1:12" customFormat="1" ht="12.75" hidden="1" x14ac:dyDescent="0.2">
      <c r="A110" s="10">
        <v>0</v>
      </c>
      <c r="B110" s="4" t="s">
        <v>162</v>
      </c>
      <c r="C110" s="3" t="s">
        <v>97</v>
      </c>
      <c r="D110" s="47" t="s">
        <v>97</v>
      </c>
      <c r="E110" s="48" t="s">
        <v>97</v>
      </c>
      <c r="F110" s="48" t="s">
        <v>97</v>
      </c>
      <c r="G110" s="53" t="s">
        <v>97</v>
      </c>
      <c r="H110" s="3" t="s">
        <v>97</v>
      </c>
      <c r="I110" s="3" t="s">
        <v>97</v>
      </c>
    </row>
    <row r="111" spans="1:12" customFormat="1" ht="12.75" hidden="1" x14ac:dyDescent="0.2">
      <c r="A111" s="10">
        <v>0</v>
      </c>
      <c r="B111" s="55" t="s">
        <v>163</v>
      </c>
      <c r="C111" s="3" t="s">
        <v>97</v>
      </c>
      <c r="D111" s="47" t="s">
        <v>97</v>
      </c>
      <c r="E111" s="48" t="s">
        <v>97</v>
      </c>
      <c r="F111" s="51" t="s">
        <v>97</v>
      </c>
      <c r="G111" s="56" t="s">
        <v>97</v>
      </c>
      <c r="H111" s="14" t="s">
        <v>97</v>
      </c>
      <c r="I111" s="3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29102.197234017047</v>
      </c>
      <c r="H112" s="35" t="s">
        <v>97</v>
      </c>
      <c r="I112" s="34" t="s">
        <v>97</v>
      </c>
      <c r="L112" s="64">
        <f>+L94-G105-G106</f>
        <v>29102.197234017047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2.9102197234017049</v>
      </c>
      <c r="G113" s="61" t="s">
        <v>97</v>
      </c>
      <c r="H113" s="42" t="s">
        <v>97</v>
      </c>
      <c r="I113" s="42" t="s">
        <v>97</v>
      </c>
      <c r="L113" s="249">
        <f>L112/G9-F113</f>
        <v>0</v>
      </c>
    </row>
    <row r="114" spans="1:12" hidden="1" x14ac:dyDescent="0.2"/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I55:I73 D74:I80 I81 D82:I85 I86 D87:I89 I90:I91 I93 D92:I92 D31:I54 C3:I3 D55:H72 D73:G73">
    <cfRule type="cellIs" dxfId="12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3"/>
  <sheetViews>
    <sheetView topLeftCell="B1" zoomScaleNormal="100" workbookViewId="0">
      <selection activeCell="E10" sqref="E10"/>
    </sheetView>
  </sheetViews>
  <sheetFormatPr defaultRowHeight="12.75" x14ac:dyDescent="0.2"/>
  <cols>
    <col min="1" max="2" width="9.140625" style="232"/>
    <col min="3" max="3" width="43.5703125" style="238" customWidth="1"/>
    <col min="4" max="4" width="13.7109375" style="232" customWidth="1"/>
    <col min="5" max="5" width="14.140625" style="232" customWidth="1"/>
    <col min="6" max="6" width="26.5703125" style="232" customWidth="1"/>
    <col min="7" max="7" width="14.5703125" style="232" customWidth="1"/>
    <col min="8" max="16384" width="9.140625" style="232"/>
  </cols>
  <sheetData>
    <row r="1" spans="2:6" ht="12" customHeight="1" x14ac:dyDescent="0.2">
      <c r="E1" s="232" t="str">
        <f>+zbirnik!C44</f>
        <v>STROŠKI ZMANJŠANI ZA SUBVENCIJE EUR/kg</v>
      </c>
    </row>
    <row r="2" spans="2:6" x14ac:dyDescent="0.2">
      <c r="C2" s="238" t="str">
        <f>+zbirnik!D3</f>
        <v>Kmetijski inštitut Slovenije</v>
      </c>
    </row>
    <row r="3" spans="2:6" x14ac:dyDescent="0.2">
      <c r="C3" s="238" t="str">
        <f>+zbirnik!D4</f>
        <v>Oddelek za ekonomiko kmetijstva</v>
      </c>
      <c r="E3" s="233" t="str">
        <f>+K_solataSn!G5</f>
        <v>Sezona 2013</v>
      </c>
    </row>
    <row r="4" spans="2:6" ht="38.25" x14ac:dyDescent="0.2">
      <c r="C4" s="239" t="s">
        <v>84</v>
      </c>
      <c r="D4" s="240" t="s">
        <v>83</v>
      </c>
      <c r="E4" s="240" t="s">
        <v>82</v>
      </c>
    </row>
    <row r="5" spans="2:6" ht="25.5" x14ac:dyDescent="0.2">
      <c r="C5" s="239"/>
      <c r="D5" s="240" t="s">
        <v>14</v>
      </c>
      <c r="E5" s="240" t="s">
        <v>81</v>
      </c>
    </row>
    <row r="6" spans="2:6" x14ac:dyDescent="0.2">
      <c r="C6" s="239" t="s">
        <v>78</v>
      </c>
    </row>
    <row r="7" spans="2:6" x14ac:dyDescent="0.2">
      <c r="B7" s="232">
        <v>1</v>
      </c>
      <c r="C7" s="238" t="s">
        <v>76</v>
      </c>
      <c r="D7" s="241">
        <v>25</v>
      </c>
      <c r="E7" s="266">
        <f>VLOOKUP($E$1,zbirnik!$C$9:$AK$44,HLOOKUP(C7,zbirnik!$C$1:$AH$2,2,FALSE),FALSE)</f>
        <v>0.99504155362736124</v>
      </c>
      <c r="F7" s="236"/>
    </row>
    <row r="8" spans="2:6" x14ac:dyDescent="0.2">
      <c r="C8" s="238" t="s">
        <v>73</v>
      </c>
      <c r="D8" s="241">
        <v>25</v>
      </c>
      <c r="E8" s="266">
        <f>VLOOKUP($E$1,zbirnik!$C$9:$AK$44,HLOOKUP(C8,zbirnik!$C$1:$AH$2,2,FALSE),FALSE)</f>
        <v>0.79965804734874379</v>
      </c>
      <c r="F8" s="236"/>
    </row>
    <row r="9" spans="2:6" x14ac:dyDescent="0.2">
      <c r="C9" s="238" t="s">
        <v>71</v>
      </c>
      <c r="D9" s="241">
        <v>20</v>
      </c>
      <c r="E9" s="266">
        <f>VLOOKUP($E$1,zbirnik!$C$9:$AK$44,HLOOKUP(C9,zbirnik!$C$1:$AH$2,2,FALSE),FALSE)</f>
        <v>1.051307538160728</v>
      </c>
      <c r="F9" s="236"/>
    </row>
    <row r="10" spans="2:6" x14ac:dyDescent="0.2">
      <c r="C10" s="238" t="s">
        <v>69</v>
      </c>
      <c r="D10" s="241">
        <v>20</v>
      </c>
      <c r="E10" s="266">
        <f>VLOOKUP($E$1,zbirnik!$C$9:$AK$44,HLOOKUP(C10,zbirnik!$C$1:$AH$2,2,FALSE),FALSE)</f>
        <v>1.0011162029539338</v>
      </c>
      <c r="F10" s="236"/>
    </row>
    <row r="11" spans="2:6" x14ac:dyDescent="0.2">
      <c r="B11" s="232">
        <v>2</v>
      </c>
      <c r="C11" s="238" t="s">
        <v>67</v>
      </c>
      <c r="D11" s="241">
        <v>20</v>
      </c>
      <c r="E11" s="266">
        <f>VLOOKUP($E$1,zbirnik!$C$9:$AK$44,HLOOKUP(C11,zbirnik!$C$1:$AH$2,2,FALSE),FALSE)</f>
        <v>0.93460204358126853</v>
      </c>
      <c r="F11" s="236"/>
    </row>
    <row r="12" spans="2:6" x14ac:dyDescent="0.2">
      <c r="C12" s="238" t="s">
        <v>65</v>
      </c>
      <c r="D12" s="241">
        <v>25</v>
      </c>
      <c r="E12" s="266">
        <f>VLOOKUP($E$1,zbirnik!$C$9:$AK$44,HLOOKUP(C12,zbirnik!$C$1:$AH$2,2,FALSE),FALSE)</f>
        <v>0.80774159730861772</v>
      </c>
      <c r="F12" s="236"/>
    </row>
    <row r="13" spans="2:6" x14ac:dyDescent="0.2">
      <c r="B13" s="232">
        <v>3</v>
      </c>
      <c r="C13" s="238" t="s">
        <v>63</v>
      </c>
      <c r="D13" s="241">
        <v>12</v>
      </c>
      <c r="E13" s="266">
        <f>VLOOKUP($E$1,zbirnik!$C$9:$AK$44,HLOOKUP(C13,zbirnik!$C$1:$AH$2,2,FALSE),FALSE)</f>
        <v>1.4663119333881842</v>
      </c>
      <c r="F13" s="236"/>
    </row>
    <row r="14" spans="2:6" x14ac:dyDescent="0.2">
      <c r="C14" s="238" t="s">
        <v>61</v>
      </c>
      <c r="D14" s="241">
        <v>12</v>
      </c>
      <c r="E14" s="266">
        <f>VLOOKUP($E$1,zbirnik!$C$9:$AK$44,HLOOKUP(C14,zbirnik!$C$1:$AH$2,2,FALSE),FALSE)</f>
        <v>1.4199552261176762</v>
      </c>
      <c r="F14" s="236"/>
    </row>
    <row r="15" spans="2:6" x14ac:dyDescent="0.2">
      <c r="C15" s="239" t="s">
        <v>60</v>
      </c>
      <c r="D15" s="241"/>
      <c r="E15" s="266"/>
      <c r="F15" s="236"/>
    </row>
    <row r="16" spans="2:6" x14ac:dyDescent="0.2">
      <c r="B16" s="232">
        <v>4</v>
      </c>
      <c r="C16" s="238" t="s">
        <v>59</v>
      </c>
      <c r="D16" s="241">
        <v>25</v>
      </c>
      <c r="E16" s="266">
        <f>VLOOKUP($E$1,zbirnik!$C$9:$AK$44,HLOOKUP(C16,zbirnik!$C$1:$AH$2,2,FALSE),FALSE)</f>
        <v>0.40479800030537577</v>
      </c>
      <c r="F16" s="236"/>
    </row>
    <row r="17" spans="2:6" x14ac:dyDescent="0.2">
      <c r="B17" s="232">
        <v>5</v>
      </c>
      <c r="C17" s="238" t="s">
        <v>58</v>
      </c>
      <c r="D17" s="241" t="s">
        <v>57</v>
      </c>
      <c r="E17" s="266">
        <f>VLOOKUP($E$1,zbirnik!$C$9:$AK$44,HLOOKUP(C17,zbirnik!$C$1:$AH$2,2,FALSE),FALSE)</f>
        <v>0.43698543063901119</v>
      </c>
      <c r="F17" s="236"/>
    </row>
    <row r="18" spans="2:6" x14ac:dyDescent="0.2">
      <c r="C18" s="239" t="s">
        <v>52</v>
      </c>
      <c r="D18" s="241"/>
      <c r="E18" s="266"/>
      <c r="F18" s="236"/>
    </row>
    <row r="19" spans="2:6" x14ac:dyDescent="0.2">
      <c r="B19" s="232">
        <v>8</v>
      </c>
      <c r="C19" s="238" t="s">
        <v>51</v>
      </c>
      <c r="D19" s="241">
        <v>8</v>
      </c>
      <c r="E19" s="266">
        <f>VLOOKUP($E$1,zbirnik!$C$9:$AK$44,HLOOKUP(C19,zbirnik!$C$1:$AH$2,2,FALSE),FALSE)</f>
        <v>1.5095692344762899</v>
      </c>
      <c r="F19" s="236"/>
    </row>
    <row r="20" spans="2:6" x14ac:dyDescent="0.2">
      <c r="C20" s="238" t="s">
        <v>50</v>
      </c>
      <c r="D20" s="241">
        <v>15</v>
      </c>
      <c r="E20" s="266">
        <f>VLOOKUP($E$1,zbirnik!$C$9:$AK$44,HLOOKUP(C20,zbirnik!$C$1:$AH$2,2,FALSE),FALSE)</f>
        <v>1.3416614099433615</v>
      </c>
      <c r="F20" s="236"/>
    </row>
    <row r="21" spans="2:6" x14ac:dyDescent="0.2">
      <c r="C21" s="239" t="s">
        <v>77</v>
      </c>
      <c r="D21" s="241"/>
      <c r="E21" s="266"/>
      <c r="F21" s="236"/>
    </row>
    <row r="22" spans="2:6" x14ac:dyDescent="0.2">
      <c r="B22" s="232">
        <v>9</v>
      </c>
      <c r="C22" s="238" t="s">
        <v>75</v>
      </c>
      <c r="D22" s="241">
        <v>80</v>
      </c>
      <c r="E22" s="266">
        <f>VLOOKUP($E$1,zbirnik!$C$9:$AK$44,HLOOKUP(C22,zbirnik!$C$1:$AH$2,2,FALSE),FALSE)</f>
        <v>0.20637220237630349</v>
      </c>
      <c r="F22" s="236"/>
    </row>
    <row r="23" spans="2:6" x14ac:dyDescent="0.2">
      <c r="C23" s="238" t="s">
        <v>74</v>
      </c>
      <c r="D23" s="241">
        <v>45</v>
      </c>
      <c r="E23" s="266">
        <f>VLOOKUP($E$1,zbirnik!$C$9:$AK$44,HLOOKUP(C23,zbirnik!$C$1:$AH$2,2,FALSE),FALSE)</f>
        <v>0.39141318905666544</v>
      </c>
      <c r="F23" s="236"/>
    </row>
    <row r="24" spans="2:6" x14ac:dyDescent="0.2">
      <c r="C24" s="238" t="s">
        <v>72</v>
      </c>
      <c r="D24" s="241">
        <v>25</v>
      </c>
      <c r="E24" s="266">
        <f>VLOOKUP($E$1,zbirnik!$C$9:$AK$44,HLOOKUP(C24,zbirnik!$C$1:$AH$2,2,FALSE),FALSE)</f>
        <v>0.63518811960229149</v>
      </c>
      <c r="F24" s="236"/>
    </row>
    <row r="25" spans="2:6" x14ac:dyDescent="0.2">
      <c r="B25" s="232">
        <v>10</v>
      </c>
      <c r="C25" s="238" t="s">
        <v>70</v>
      </c>
      <c r="D25" s="241">
        <v>20</v>
      </c>
      <c r="E25" s="266">
        <f>VLOOKUP($E$1,zbirnik!$C$9:$AK$44,HLOOKUP(C25,zbirnik!$C$1:$AH$2,2,FALSE),FALSE)</f>
        <v>0.66236358143930241</v>
      </c>
      <c r="F25" s="236"/>
    </row>
    <row r="26" spans="2:6" x14ac:dyDescent="0.2">
      <c r="C26" s="239" t="s">
        <v>68</v>
      </c>
      <c r="D26" s="241"/>
      <c r="E26" s="266"/>
      <c r="F26" s="236"/>
    </row>
    <row r="27" spans="2:6" x14ac:dyDescent="0.2">
      <c r="B27" s="232">
        <v>11</v>
      </c>
      <c r="C27" s="238" t="s">
        <v>66</v>
      </c>
      <c r="D27" s="241">
        <v>35</v>
      </c>
      <c r="E27" s="266">
        <f>VLOOKUP($E$1,zbirnik!$C$9:$AK$44,HLOOKUP(C27,zbirnik!$C$1:$AH$2,2,FALSE),FALSE)</f>
        <v>0.33374572723636969</v>
      </c>
      <c r="F27" s="236"/>
    </row>
    <row r="28" spans="2:6" x14ac:dyDescent="0.2">
      <c r="C28" s="238" t="s">
        <v>64</v>
      </c>
      <c r="D28" s="241">
        <v>35</v>
      </c>
      <c r="E28" s="266">
        <f>VLOOKUP($E$1,zbirnik!$C$9:$AK$44,HLOOKUP(C28,zbirnik!$C$1:$AH$2,2,FALSE),FALSE)</f>
        <v>0.36535502418731247</v>
      </c>
      <c r="F28" s="236"/>
    </row>
    <row r="29" spans="2:6" x14ac:dyDescent="0.2">
      <c r="C29" s="238" t="s">
        <v>62</v>
      </c>
      <c r="D29" s="241">
        <v>35</v>
      </c>
      <c r="E29" s="266">
        <f>VLOOKUP($E$1,zbirnik!$C$9:$AK$44,HLOOKUP(C29,zbirnik!$C$1:$AH$2,2,FALSE),FALSE)</f>
        <v>0.35200495274211396</v>
      </c>
      <c r="F29" s="236"/>
    </row>
    <row r="30" spans="2:6" x14ac:dyDescent="0.2">
      <c r="C30" s="238" t="str">
        <f>zbirnik!U9</f>
        <v>Čebula, pridelava iz čebulčka, ROČNO POBIRANJE</v>
      </c>
      <c r="D30" s="241">
        <v>35</v>
      </c>
      <c r="E30" s="266">
        <f>VLOOKUP($E$1,zbirnik!$C$9:$AK$44,HLOOKUP(C30,zbirnik!$C$1:$AH$2,2,FALSE),FALSE)</f>
        <v>0.38300914182679996</v>
      </c>
      <c r="F30" s="236"/>
    </row>
    <row r="31" spans="2:6" x14ac:dyDescent="0.2">
      <c r="B31" s="232">
        <v>13</v>
      </c>
      <c r="C31" s="238" t="s">
        <v>56</v>
      </c>
      <c r="D31" s="241">
        <v>10</v>
      </c>
      <c r="E31" s="266">
        <f>VLOOKUP($E$1,zbirnik!$C$9:$AK$44,HLOOKUP(C31,zbirnik!$C$1:$AH$2,2,FALSE),FALSE)</f>
        <v>2.9102197234017044</v>
      </c>
      <c r="F31" s="236"/>
    </row>
    <row r="32" spans="2:6" x14ac:dyDescent="0.2">
      <c r="C32" s="239" t="s">
        <v>54</v>
      </c>
      <c r="D32" s="241"/>
      <c r="E32" s="266"/>
      <c r="F32" s="236"/>
    </row>
    <row r="33" spans="2:6" x14ac:dyDescent="0.2">
      <c r="B33" s="232">
        <v>14</v>
      </c>
      <c r="C33" s="238" t="s">
        <v>53</v>
      </c>
      <c r="D33" s="241">
        <v>80</v>
      </c>
      <c r="E33" s="266">
        <f>VLOOKUP($E$1,zbirnik!$C$9:$AK$44,HLOOKUP(C33,zbirnik!$C$1:$AH$2,2,FALSE),FALSE)</f>
        <v>0.63848212451989117</v>
      </c>
      <c r="F33" s="236"/>
    </row>
    <row r="34" spans="2:6" x14ac:dyDescent="0.2">
      <c r="B34" s="232">
        <v>15</v>
      </c>
      <c r="C34" s="232" t="s">
        <v>88</v>
      </c>
      <c r="D34" s="241">
        <v>25</v>
      </c>
      <c r="E34" s="266">
        <f>VLOOKUP($E$1,zbirnik!$C$9:$AK$44,HLOOKUP(C34,zbirnik!$C$1:$AH$2,2,FALSE),FALSE)</f>
        <v>1.0028172702663782</v>
      </c>
      <c r="F34" s="236" t="s">
        <v>91</v>
      </c>
    </row>
    <row r="35" spans="2:6" x14ac:dyDescent="0.2">
      <c r="C35" s="232" t="s">
        <v>85</v>
      </c>
      <c r="D35" s="241">
        <v>25</v>
      </c>
      <c r="E35" s="266">
        <f>VLOOKUP($E$1,zbirnik!$C$9:$AK$44,HLOOKUP(C35,zbirnik!$C$1:$AH$2,2,FALSE),FALSE)</f>
        <v>1.006148705632488</v>
      </c>
      <c r="F35" s="236" t="s">
        <v>92</v>
      </c>
    </row>
    <row r="36" spans="2:6" x14ac:dyDescent="0.2">
      <c r="C36" s="232" t="s">
        <v>86</v>
      </c>
      <c r="D36" s="241">
        <v>25</v>
      </c>
      <c r="E36" s="266">
        <f>VLOOKUP($E$1,zbirnik!$C$9:$AK$44,HLOOKUP(C36,zbirnik!$C$1:$AH$2,2,FALSE),FALSE)</f>
        <v>0.99948583490026899</v>
      </c>
      <c r="F36" s="236" t="s">
        <v>93</v>
      </c>
    </row>
    <row r="37" spans="2:6" x14ac:dyDescent="0.2">
      <c r="C37" s="232" t="s">
        <v>87</v>
      </c>
      <c r="D37" s="241">
        <v>25</v>
      </c>
      <c r="E37" s="266">
        <f>VLOOKUP($E$1,zbirnik!$C$9:$AK$44,HLOOKUP(C37,zbirnik!$C$1:$AH$2,2,FALSE),FALSE)</f>
        <v>1.041724677653693</v>
      </c>
      <c r="F37" s="236" t="s">
        <v>94</v>
      </c>
    </row>
    <row r="38" spans="2:6" x14ac:dyDescent="0.2">
      <c r="C38" s="232" t="s">
        <v>89</v>
      </c>
      <c r="D38" s="241">
        <v>50</v>
      </c>
      <c r="E38" s="266">
        <f>VLOOKUP($E$1,zbirnik!$C$9:$AK$44,HLOOKUP(C38,zbirnik!$C$1:$AH$2,2,FALSE),FALSE)</f>
        <v>1.0911116361829707</v>
      </c>
      <c r="F38" s="236" t="s">
        <v>95</v>
      </c>
    </row>
    <row r="39" spans="2:6" x14ac:dyDescent="0.2">
      <c r="C39" s="232" t="s">
        <v>90</v>
      </c>
      <c r="D39" s="241">
        <v>50</v>
      </c>
      <c r="E39" s="266">
        <f>VLOOKUP($E$1,zbirnik!$C$9:$AK$44,HLOOKUP(C39,zbirnik!$C$1:$AH$2,2,FALSE),FALSE)</f>
        <v>1.1553959729705525</v>
      </c>
      <c r="F39" s="236" t="s">
        <v>94</v>
      </c>
    </row>
    <row r="40" spans="2:6" x14ac:dyDescent="0.2">
      <c r="B40" s="232">
        <v>16</v>
      </c>
      <c r="C40" s="238" t="s">
        <v>49</v>
      </c>
      <c r="D40" s="241">
        <v>120</v>
      </c>
      <c r="E40" s="266">
        <f>VLOOKUP($E$1,zbirnik!$C$9:$AK$44,HLOOKUP(C40,zbirnik!$C$1:$AH$2,2,FALSE),FALSE)</f>
        <v>0.63393477164817225</v>
      </c>
      <c r="F40" s="236"/>
    </row>
    <row r="41" spans="2:6" x14ac:dyDescent="0.2">
      <c r="C41" s="238" t="s">
        <v>55</v>
      </c>
      <c r="D41" s="241"/>
      <c r="E41" s="242"/>
    </row>
    <row r="42" spans="2:6" x14ac:dyDescent="0.2">
      <c r="C42" s="238" t="s">
        <v>80</v>
      </c>
    </row>
    <row r="43" spans="2:6" x14ac:dyDescent="0.2">
      <c r="C43" s="238" t="s">
        <v>79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15"/>
  <sheetViews>
    <sheetView topLeftCell="B1"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59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26315.78947368421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5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40" t="s">
        <v>97</v>
      </c>
      <c r="H13" s="74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4" hidden="1" x14ac:dyDescent="0.2">
      <c r="A17" s="10">
        <v>0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2.67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202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3500</v>
      </c>
      <c r="H21" s="24" t="s">
        <v>185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4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301.82346506264605</v>
      </c>
      <c r="I31" s="92" t="s">
        <v>97</v>
      </c>
      <c r="L31" s="64">
        <f>+H31</f>
        <v>301.82346506264605</v>
      </c>
      <c r="N31" s="221">
        <v>86.229354892778005</v>
      </c>
    </row>
    <row r="32" spans="1:14" hidden="1" x14ac:dyDescent="0.2">
      <c r="A32" s="10">
        <v>0</v>
      </c>
      <c r="B32" s="11" t="s">
        <v>216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9">
        <v>25000</v>
      </c>
      <c r="E33" s="27"/>
      <c r="F33" s="72">
        <v>1.2072938602505842E-2</v>
      </c>
      <c r="G33" s="27">
        <v>301.82346506264605</v>
      </c>
      <c r="H33" s="27" t="s">
        <v>97</v>
      </c>
      <c r="I33" s="27">
        <v>2.8806933245805388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3547.7502986306663</v>
      </c>
      <c r="I34" s="92" t="s">
        <v>97</v>
      </c>
      <c r="L34" s="10">
        <f>SUBTOTAL(9,G35:G46)</f>
        <v>3432.7502986306667</v>
      </c>
      <c r="N34" s="221">
        <v>98.977818510270382</v>
      </c>
    </row>
    <row r="35" spans="1:14" x14ac:dyDescent="0.2">
      <c r="A35" s="10">
        <v>1</v>
      </c>
      <c r="B35" s="26" t="s">
        <v>217</v>
      </c>
      <c r="C35" s="27" t="s">
        <v>97</v>
      </c>
      <c r="D35" s="27">
        <v>50</v>
      </c>
      <c r="E35" s="27"/>
      <c r="F35" s="72">
        <v>0.14119799999999999</v>
      </c>
      <c r="G35" s="27">
        <v>7.0598999999999998</v>
      </c>
      <c r="H35" s="27" t="s">
        <v>97</v>
      </c>
      <c r="I35" s="27">
        <v>6.7381794844827397E-2</v>
      </c>
      <c r="M35" s="221">
        <v>102.56264981477446</v>
      </c>
    </row>
    <row r="36" spans="1:14" x14ac:dyDescent="0.2">
      <c r="A36" s="10">
        <v>1</v>
      </c>
      <c r="B36" s="26" t="s">
        <v>218</v>
      </c>
      <c r="C36" s="27" t="s">
        <v>97</v>
      </c>
      <c r="D36" s="27">
        <v>3500</v>
      </c>
      <c r="E36" s="27"/>
      <c r="F36" s="72">
        <v>0.8</v>
      </c>
      <c r="G36" s="27">
        <v>2800</v>
      </c>
      <c r="H36" s="27" t="s">
        <v>97</v>
      </c>
      <c r="I36" s="27">
        <v>26.724036539542588</v>
      </c>
      <c r="M36" s="221">
        <v>98.562628336755637</v>
      </c>
    </row>
    <row r="37" spans="1:14" x14ac:dyDescent="0.2">
      <c r="A37" s="10">
        <v>1</v>
      </c>
      <c r="B37" s="26" t="s">
        <v>127</v>
      </c>
      <c r="C37" s="27" t="s">
        <v>97</v>
      </c>
      <c r="D37" s="27">
        <v>135.75309641625424</v>
      </c>
      <c r="E37" s="27"/>
      <c r="F37" s="72">
        <v>0.40395525300061125</v>
      </c>
      <c r="G37" s="27">
        <v>54.838176408444355</v>
      </c>
      <c r="H37" s="27" t="s">
        <v>97</v>
      </c>
      <c r="I37" s="27">
        <v>0.52339193932183903</v>
      </c>
    </row>
    <row r="38" spans="1:14" hidden="1" x14ac:dyDescent="0.2">
      <c r="A38" s="10">
        <v>0</v>
      </c>
      <c r="B38" s="11" t="s">
        <v>38</v>
      </c>
      <c r="C38" s="76" t="s">
        <v>97</v>
      </c>
      <c r="D38" s="27">
        <v>20.042105263157893</v>
      </c>
      <c r="E38" s="9" t="s">
        <v>97</v>
      </c>
      <c r="F38" s="28" t="s">
        <v>97</v>
      </c>
      <c r="G38" s="27" t="s">
        <v>97</v>
      </c>
      <c r="H38" s="24" t="s">
        <v>97</v>
      </c>
      <c r="I38" s="24" t="s">
        <v>97</v>
      </c>
    </row>
    <row r="39" spans="1:14" hidden="1" x14ac:dyDescent="0.2">
      <c r="A39" s="10">
        <v>0</v>
      </c>
      <c r="B39" s="11" t="s">
        <v>12</v>
      </c>
      <c r="C39" s="76" t="s">
        <v>97</v>
      </c>
      <c r="D39" s="83">
        <v>9.4736842105191954E-3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39</v>
      </c>
      <c r="C40" s="76" t="s">
        <v>97</v>
      </c>
      <c r="D40" s="83">
        <v>29.974736842105244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x14ac:dyDescent="0.2">
      <c r="A41" s="10">
        <v>1</v>
      </c>
      <c r="B41" s="26" t="s">
        <v>128</v>
      </c>
      <c r="C41" s="27" t="s">
        <v>97</v>
      </c>
      <c r="D41" s="27" t="s">
        <v>97</v>
      </c>
      <c r="E41" s="27" t="s">
        <v>97</v>
      </c>
      <c r="F41" s="71" t="s">
        <v>97</v>
      </c>
      <c r="G41" s="27">
        <v>148.37999999999988</v>
      </c>
      <c r="H41" s="27" t="s">
        <v>97</v>
      </c>
      <c r="I41" s="27">
        <v>1.4161830506204736</v>
      </c>
    </row>
    <row r="42" spans="1:14" hidden="1" x14ac:dyDescent="0.2">
      <c r="A42" s="10">
        <v>0</v>
      </c>
      <c r="B42" s="26" t="s">
        <v>219</v>
      </c>
      <c r="C42" s="27" t="s">
        <v>97</v>
      </c>
      <c r="D42" s="27">
        <v>2</v>
      </c>
      <c r="E42" s="27" t="s">
        <v>97</v>
      </c>
      <c r="F42" s="72">
        <v>37.4</v>
      </c>
      <c r="G42" s="27">
        <v>74.8</v>
      </c>
      <c r="H42" s="27" t="s">
        <v>97</v>
      </c>
      <c r="I42" s="27">
        <v>0.71391354755635195</v>
      </c>
    </row>
    <row r="43" spans="1:14" hidden="1" x14ac:dyDescent="0.2">
      <c r="A43" s="10">
        <v>0</v>
      </c>
      <c r="B43" s="26" t="s">
        <v>220</v>
      </c>
      <c r="C43" s="27" t="s">
        <v>97</v>
      </c>
      <c r="D43" s="27">
        <v>2</v>
      </c>
      <c r="E43" s="27"/>
      <c r="F43" s="72">
        <v>20.3</v>
      </c>
      <c r="G43" s="27">
        <v>40.6</v>
      </c>
      <c r="H43" s="27" t="s">
        <v>97</v>
      </c>
      <c r="I43" s="27">
        <v>0.38749852982336752</v>
      </c>
    </row>
    <row r="44" spans="1:14" hidden="1" x14ac:dyDescent="0.2">
      <c r="A44" s="10">
        <v>0</v>
      </c>
      <c r="B44" s="26" t="s">
        <v>221</v>
      </c>
      <c r="C44" s="27" t="s">
        <v>97</v>
      </c>
      <c r="D44" s="27">
        <v>0.4</v>
      </c>
      <c r="E44" s="27"/>
      <c r="F44" s="72">
        <v>82.45</v>
      </c>
      <c r="G44" s="27">
        <v>32.980000000000004</v>
      </c>
      <c r="H44" s="27" t="s">
        <v>97</v>
      </c>
      <c r="I44" s="27">
        <v>0.31477097324075526</v>
      </c>
    </row>
    <row r="45" spans="1:14" x14ac:dyDescent="0.2">
      <c r="A45" s="10">
        <v>1</v>
      </c>
      <c r="B45" s="26" t="s">
        <v>222</v>
      </c>
      <c r="C45" s="27" t="s">
        <v>97</v>
      </c>
      <c r="D45" s="27">
        <v>77.777777777777786</v>
      </c>
      <c r="E45" s="27"/>
      <c r="F45" s="72">
        <v>0.61749999999999994</v>
      </c>
      <c r="G45" s="27">
        <v>48.027777777777779</v>
      </c>
      <c r="H45" s="27" t="s">
        <v>97</v>
      </c>
      <c r="I45" s="27">
        <v>0.45839146008798742</v>
      </c>
    </row>
    <row r="46" spans="1:14" x14ac:dyDescent="0.2">
      <c r="A46" s="10">
        <v>1</v>
      </c>
      <c r="B46" s="26" t="s">
        <v>223</v>
      </c>
      <c r="C46" s="27" t="s">
        <v>97</v>
      </c>
      <c r="D46" s="27">
        <v>56.666666666666664</v>
      </c>
      <c r="E46" s="27"/>
      <c r="F46" s="72">
        <v>6.6078431372549016</v>
      </c>
      <c r="G46" s="27">
        <v>374.4444444444444</v>
      </c>
      <c r="H46" s="27" t="s">
        <v>97</v>
      </c>
      <c r="I46" s="27">
        <v>3.5738096483435915</v>
      </c>
      <c r="L46" s="10">
        <f>SUBTOTAL(9,G47:G74)</f>
        <v>1160.7909999999999</v>
      </c>
      <c r="N46" s="221" t="e">
        <v>#VALUE!</v>
      </c>
    </row>
    <row r="47" spans="1:14" x14ac:dyDescent="0.2">
      <c r="A47" s="10">
        <v>1</v>
      </c>
      <c r="B47" s="26" t="s">
        <v>179</v>
      </c>
      <c r="C47" s="27" t="s">
        <v>97</v>
      </c>
      <c r="D47" s="71">
        <v>2500</v>
      </c>
      <c r="E47" s="27"/>
      <c r="F47" s="72">
        <v>4.5999999999999999E-2</v>
      </c>
      <c r="G47" s="27">
        <v>115</v>
      </c>
      <c r="H47" s="27" t="s">
        <v>97</v>
      </c>
      <c r="I47" s="27">
        <v>1.0975943578740706</v>
      </c>
    </row>
    <row r="48" spans="1:14" s="177" customFormat="1" x14ac:dyDescent="0.2">
      <c r="A48" s="177">
        <v>1</v>
      </c>
      <c r="B48" s="43" t="s">
        <v>138</v>
      </c>
      <c r="C48" s="92" t="s">
        <v>97</v>
      </c>
      <c r="D48" s="92" t="s">
        <v>97</v>
      </c>
      <c r="E48" s="92"/>
      <c r="F48" s="94" t="s">
        <v>97</v>
      </c>
      <c r="G48" s="92" t="s">
        <v>97</v>
      </c>
      <c r="H48" s="92">
        <v>1045.7909999999999</v>
      </c>
      <c r="I48" s="92" t="s">
        <v>97</v>
      </c>
      <c r="L48" s="10"/>
      <c r="M48" s="10"/>
      <c r="N48" s="10"/>
    </row>
    <row r="49" spans="1:12" x14ac:dyDescent="0.2">
      <c r="A49" s="10">
        <v>1</v>
      </c>
      <c r="B49" s="26" t="s">
        <v>139</v>
      </c>
      <c r="C49" s="27" t="s">
        <v>97</v>
      </c>
      <c r="D49" s="27">
        <v>1</v>
      </c>
      <c r="E49" s="27"/>
      <c r="F49" s="73">
        <v>45</v>
      </c>
      <c r="G49" s="27">
        <v>45</v>
      </c>
      <c r="H49" s="27" t="s">
        <v>97</v>
      </c>
      <c r="I49" s="27">
        <v>0.42949344438550591</v>
      </c>
    </row>
    <row r="50" spans="1:12" x14ac:dyDescent="0.2">
      <c r="A50" s="10">
        <v>1</v>
      </c>
      <c r="B50" s="26" t="s">
        <v>140</v>
      </c>
      <c r="C50" s="27" t="s">
        <v>97</v>
      </c>
      <c r="D50" s="27">
        <v>336</v>
      </c>
      <c r="E50" s="27"/>
      <c r="F50" s="72">
        <v>0.2</v>
      </c>
      <c r="G50" s="27">
        <v>67.2</v>
      </c>
      <c r="H50" s="27" t="s">
        <v>97</v>
      </c>
      <c r="I50" s="27">
        <v>0.64137687694902212</v>
      </c>
    </row>
    <row r="51" spans="1:12" x14ac:dyDescent="0.2">
      <c r="A51" s="10">
        <v>1</v>
      </c>
      <c r="B51" s="26" t="s">
        <v>142</v>
      </c>
      <c r="C51" s="27" t="s">
        <v>97</v>
      </c>
      <c r="D51" s="27">
        <v>25000</v>
      </c>
      <c r="E51" s="27"/>
      <c r="F51" s="72">
        <v>0.03</v>
      </c>
      <c r="G51" s="27">
        <v>750</v>
      </c>
      <c r="H51" s="27" t="s">
        <v>97</v>
      </c>
      <c r="I51" s="27">
        <v>7.1582240730917635</v>
      </c>
      <c r="L51" s="64"/>
    </row>
    <row r="52" spans="1:12" hidden="1" x14ac:dyDescent="0.2">
      <c r="A52" s="10">
        <v>0</v>
      </c>
      <c r="B52" s="26">
        <v>0</v>
      </c>
      <c r="C52" s="27" t="s">
        <v>97</v>
      </c>
      <c r="D52" s="29" t="s">
        <v>97</v>
      </c>
      <c r="E52" s="27"/>
      <c r="F52" s="73" t="s">
        <v>97</v>
      </c>
      <c r="G52" s="27" t="s">
        <v>97</v>
      </c>
      <c r="H52" s="27" t="s">
        <v>97</v>
      </c>
      <c r="I52" s="27" t="s">
        <v>97</v>
      </c>
    </row>
    <row r="53" spans="1:12" hidden="1" x14ac:dyDescent="0.2">
      <c r="A53" s="10">
        <v>0</v>
      </c>
      <c r="B53" s="26">
        <v>0</v>
      </c>
      <c r="C53" s="27" t="s">
        <v>97</v>
      </c>
      <c r="D53" s="29" t="s">
        <v>97</v>
      </c>
      <c r="E53" s="27"/>
      <c r="F53" s="71" t="s">
        <v>97</v>
      </c>
      <c r="G53" s="27" t="s">
        <v>97</v>
      </c>
      <c r="H53" s="27" t="s">
        <v>97</v>
      </c>
      <c r="I53" s="27" t="s">
        <v>97</v>
      </c>
    </row>
    <row r="54" spans="1:12" hidden="1" x14ac:dyDescent="0.2">
      <c r="A54" s="10">
        <v>0</v>
      </c>
      <c r="B54" s="26">
        <v>0</v>
      </c>
      <c r="C54" s="27" t="s">
        <v>97</v>
      </c>
      <c r="D54" s="27" t="s">
        <v>97</v>
      </c>
      <c r="E54" s="27"/>
      <c r="F54" s="71" t="s">
        <v>97</v>
      </c>
      <c r="G54" s="27" t="s">
        <v>97</v>
      </c>
      <c r="H54" s="27" t="s">
        <v>97</v>
      </c>
      <c r="I54" s="27" t="s">
        <v>97</v>
      </c>
    </row>
    <row r="55" spans="1:12" hidden="1" x14ac:dyDescent="0.2">
      <c r="A55" s="10">
        <v>0</v>
      </c>
      <c r="B55" s="11">
        <v>0</v>
      </c>
      <c r="C55" s="76" t="s">
        <v>97</v>
      </c>
      <c r="D55" s="7" t="s">
        <v>97</v>
      </c>
      <c r="E55" s="9" t="s">
        <v>97</v>
      </c>
      <c r="F55" s="9" t="s">
        <v>97</v>
      </c>
      <c r="G55" s="7" t="s">
        <v>97</v>
      </c>
      <c r="H55" s="9" t="s">
        <v>97</v>
      </c>
      <c r="I55" s="24" t="s">
        <v>97</v>
      </c>
    </row>
    <row r="56" spans="1:12" hidden="1" x14ac:dyDescent="0.2">
      <c r="A56" s="10">
        <v>0</v>
      </c>
      <c r="B56" s="11">
        <v>0</v>
      </c>
      <c r="C56" s="76" t="s">
        <v>97</v>
      </c>
      <c r="D56" s="7" t="s">
        <v>97</v>
      </c>
      <c r="E56" s="9" t="s">
        <v>97</v>
      </c>
      <c r="F56" s="9" t="s">
        <v>97</v>
      </c>
      <c r="G56" s="7" t="s">
        <v>97</v>
      </c>
      <c r="H56" s="9" t="s">
        <v>97</v>
      </c>
      <c r="I56" s="24" t="s">
        <v>97</v>
      </c>
    </row>
    <row r="57" spans="1:12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2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2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2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166.875</v>
      </c>
      <c r="H73" s="24" t="s">
        <v>97</v>
      </c>
      <c r="I73" s="24">
        <v>1.5927048562629176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16.716000000000001</v>
      </c>
      <c r="H74" s="27" t="s">
        <v>97</v>
      </c>
      <c r="I74" s="27">
        <v>0.15954249814106924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700</v>
      </c>
      <c r="I75" s="92" t="s">
        <v>97</v>
      </c>
      <c r="L75" s="64">
        <f>SUM(G76:G81)</f>
        <v>700</v>
      </c>
      <c r="N75" s="221">
        <v>100</v>
      </c>
    </row>
    <row r="76" spans="1:14" x14ac:dyDescent="0.2">
      <c r="A76" s="10">
        <v>1</v>
      </c>
      <c r="B76" s="26" t="s">
        <v>180</v>
      </c>
      <c r="C76" s="24" t="s">
        <v>97</v>
      </c>
      <c r="D76" s="27">
        <v>84</v>
      </c>
      <c r="E76" s="27" t="s">
        <v>97</v>
      </c>
      <c r="F76" s="72" t="s">
        <v>97</v>
      </c>
      <c r="G76" s="27">
        <v>700</v>
      </c>
      <c r="H76" s="27" t="s">
        <v>97</v>
      </c>
      <c r="I76" s="27">
        <v>6.6810091348856471</v>
      </c>
    </row>
    <row r="77" spans="1:14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71" t="s">
        <v>97</v>
      </c>
      <c r="G77" s="27" t="s">
        <v>97</v>
      </c>
      <c r="H77" s="27" t="s">
        <v>97</v>
      </c>
      <c r="I77" s="27" t="s">
        <v>97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71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71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71" t="s">
        <v>97</v>
      </c>
      <c r="G80" s="27" t="s">
        <v>97</v>
      </c>
      <c r="H80" s="27" t="s">
        <v>97</v>
      </c>
      <c r="I80" s="27" t="s">
        <v>97</v>
      </c>
    </row>
    <row r="81" spans="1:17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7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3108.2957617287616</v>
      </c>
      <c r="I82" s="92" t="s">
        <v>97</v>
      </c>
      <c r="L82" s="64">
        <f>SUM(G83:G84)</f>
        <v>3108.2957617287616</v>
      </c>
      <c r="N82" s="221">
        <v>101.31768070808722</v>
      </c>
    </row>
    <row r="83" spans="1:17" x14ac:dyDescent="0.2">
      <c r="A83" s="10">
        <v>1</v>
      </c>
      <c r="B83" s="31" t="s">
        <v>149</v>
      </c>
      <c r="C83" s="24" t="s">
        <v>97</v>
      </c>
      <c r="D83" s="27">
        <v>89.342535933728584</v>
      </c>
      <c r="E83" s="27"/>
      <c r="F83" s="72">
        <v>17.842805816401032</v>
      </c>
      <c r="G83" s="27">
        <v>1594.1215198103505</v>
      </c>
      <c r="H83" s="27" t="s">
        <v>97</v>
      </c>
      <c r="I83" s="27">
        <v>15.214772051386774</v>
      </c>
      <c r="M83" s="221">
        <v>102.33327727692914</v>
      </c>
    </row>
    <row r="84" spans="1:17" x14ac:dyDescent="0.2">
      <c r="A84" s="10">
        <v>1</v>
      </c>
      <c r="B84" s="31" t="s">
        <v>150</v>
      </c>
      <c r="C84" s="24" t="s">
        <v>97</v>
      </c>
      <c r="D84" s="27">
        <v>266.11185004301683</v>
      </c>
      <c r="E84" s="27"/>
      <c r="F84" s="72">
        <v>5.689991789819377</v>
      </c>
      <c r="G84" s="27">
        <v>1514.1742419184111</v>
      </c>
      <c r="H84" s="27" t="s">
        <v>97</v>
      </c>
      <c r="I84" s="27">
        <v>14.451731345807792</v>
      </c>
    </row>
    <row r="85" spans="1:17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1435.5609419272298</v>
      </c>
      <c r="I85" s="92" t="s">
        <v>97</v>
      </c>
      <c r="L85" s="64">
        <f>SUM(G86:G91)</f>
        <v>1435.5609419272298</v>
      </c>
      <c r="N85" s="221">
        <v>110.60501703147298</v>
      </c>
    </row>
    <row r="86" spans="1:17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7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647.0873052371121</v>
      </c>
      <c r="H87" s="27" t="s">
        <v>97</v>
      </c>
      <c r="I87" s="27">
        <v>6.1759945676538326</v>
      </c>
    </row>
    <row r="88" spans="1:17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541.47204270870134</v>
      </c>
      <c r="H88" s="27" t="s">
        <v>97</v>
      </c>
      <c r="I88" s="27">
        <v>5.1679709480314635</v>
      </c>
    </row>
    <row r="89" spans="1:17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247.00159398141628</v>
      </c>
      <c r="H89" s="27" t="s">
        <v>97</v>
      </c>
      <c r="I89" s="27">
        <v>2.3574570081730823</v>
      </c>
      <c r="Q89" s="64"/>
    </row>
    <row r="90" spans="1:17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7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7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338.2376390133943</v>
      </c>
      <c r="H92" s="27" t="s">
        <v>97</v>
      </c>
      <c r="I92" s="27">
        <v>3.2282410800152017</v>
      </c>
      <c r="L92" s="64">
        <f>+G92</f>
        <v>338.2376390133943</v>
      </c>
    </row>
    <row r="93" spans="1:17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7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10477.459106362699</v>
      </c>
      <c r="H94" s="38" t="s">
        <v>97</v>
      </c>
      <c r="I94" s="38">
        <v>99.999999999999986</v>
      </c>
      <c r="K94" s="64"/>
      <c r="L94" s="64">
        <f>SUM(L31:L92)</f>
        <v>10477.459106362698</v>
      </c>
    </row>
    <row r="95" spans="1:17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7" hidden="1" x14ac:dyDescent="0.2">
      <c r="A96" s="10">
        <v>0</v>
      </c>
      <c r="B96" s="77" t="s">
        <v>224</v>
      </c>
      <c r="C96" s="9" t="s">
        <v>97</v>
      </c>
      <c r="D96" s="26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10477.459106362699</v>
      </c>
      <c r="H99" s="57" t="s">
        <v>97</v>
      </c>
      <c r="I99" s="57" t="s">
        <v>97</v>
      </c>
      <c r="L99" s="64"/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0.41909836425450797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357.50909872830539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357.50909872830539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89.342535933728584</v>
      </c>
      <c r="E105" s="26"/>
      <c r="F105" s="60">
        <v>0.2855202</v>
      </c>
      <c r="G105" s="26">
        <v>25.509098728305371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 t="s">
        <v>225</v>
      </c>
      <c r="C107" s="9" t="s">
        <v>97</v>
      </c>
      <c r="D107" s="77" t="s">
        <v>97</v>
      </c>
      <c r="E107" s="78" t="s">
        <v>97</v>
      </c>
      <c r="F107" s="78">
        <v>0.68899999999999995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10119.950007634394</v>
      </c>
      <c r="H112" s="35" t="s">
        <v>97</v>
      </c>
      <c r="I112" s="34" t="s">
        <v>97</v>
      </c>
      <c r="L112" s="64">
        <f>+L94-G105-G106</f>
        <v>10119.950007634392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0.40479800030537577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221">
        <v>100.92604445082665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D55:H72 I55:I73 D74:I80 I81 D82:I85 I86 D87:I89 I90:I91 I93 D92:I92 D31:I54 C3:I3">
    <cfRule type="cellIs" dxfId="11" priority="2" stopIfTrue="1" operator="equal">
      <formula>0</formula>
    </cfRule>
  </conditionalFormatting>
  <pageMargins left="0.75" right="0.75" top="1" bottom="1" header="0" footer="0"/>
  <pageSetup paperSize="9" scale="91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7109375" style="10" customWidth="1"/>
    <col min="9" max="9" width="9.5703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58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32000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180">
        <v>42666.666666666664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3.7549999999999999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165</v>
      </c>
      <c r="C21" s="27" t="s">
        <v>97</v>
      </c>
      <c r="D21" s="27" t="s">
        <v>97</v>
      </c>
      <c r="E21" s="24" t="s">
        <v>97</v>
      </c>
      <c r="F21" s="24" t="s">
        <v>97</v>
      </c>
      <c r="G21" s="24">
        <v>2</v>
      </c>
      <c r="H21" s="24" t="s">
        <v>209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4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>
        <v>120.72938602505842</v>
      </c>
      <c r="I31" s="92" t="s">
        <v>97</v>
      </c>
      <c r="L31" s="64">
        <f>+H31</f>
        <v>120.72938602505842</v>
      </c>
      <c r="N31" s="221">
        <v>86.245693086336601</v>
      </c>
    </row>
    <row r="32" spans="1:14" hidden="1" x14ac:dyDescent="0.2">
      <c r="A32" s="10">
        <v>0</v>
      </c>
      <c r="B32" s="11" t="s">
        <v>210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10000</v>
      </c>
      <c r="E33" s="27"/>
      <c r="F33" s="72">
        <v>1.2072938602505842E-2</v>
      </c>
      <c r="G33" s="27">
        <v>120.72938602505842</v>
      </c>
      <c r="H33" s="27" t="s">
        <v>97</v>
      </c>
      <c r="I33" s="27">
        <v>0.83067794973739428</v>
      </c>
      <c r="M33" s="64"/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/>
      <c r="F34" s="94" t="s">
        <v>97</v>
      </c>
      <c r="G34" s="92" t="s">
        <v>97</v>
      </c>
      <c r="H34" s="92">
        <v>4217.9658003367967</v>
      </c>
      <c r="I34" s="92" t="s">
        <v>97</v>
      </c>
      <c r="L34" s="10">
        <f>SUBTOTAL(9,G35:G53)</f>
        <v>4217.9658003367958</v>
      </c>
      <c r="M34" s="221"/>
      <c r="N34" s="221">
        <v>102.1329321702508</v>
      </c>
    </row>
    <row r="35" spans="1:14" x14ac:dyDescent="0.2">
      <c r="A35" s="10">
        <v>1</v>
      </c>
      <c r="B35" s="26" t="s">
        <v>122</v>
      </c>
      <c r="C35" s="27" t="s">
        <v>97</v>
      </c>
      <c r="D35" s="27">
        <v>2</v>
      </c>
      <c r="E35" s="27"/>
      <c r="F35" s="72">
        <v>649.56666666666672</v>
      </c>
      <c r="G35" s="27">
        <v>1299.1333333333334</v>
      </c>
      <c r="H35" s="27" t="s">
        <v>97</v>
      </c>
      <c r="I35" s="27">
        <v>8.9386805424890596</v>
      </c>
      <c r="M35" s="221">
        <v>106.88936426965061</v>
      </c>
    </row>
    <row r="36" spans="1:14" x14ac:dyDescent="0.2">
      <c r="A36" s="10">
        <v>1</v>
      </c>
      <c r="B36" s="26" t="s">
        <v>125</v>
      </c>
      <c r="C36" s="27" t="s">
        <v>97</v>
      </c>
      <c r="D36" s="27">
        <v>2</v>
      </c>
      <c r="E36" s="27"/>
      <c r="F36" s="72">
        <v>1.226</v>
      </c>
      <c r="G36" s="27">
        <v>2.452</v>
      </c>
      <c r="H36" s="27" t="s">
        <v>97</v>
      </c>
      <c r="I36" s="27">
        <v>1.6870974000756787E-2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2</v>
      </c>
      <c r="E37" s="27"/>
      <c r="F37" s="72">
        <v>3.5533333333333332</v>
      </c>
      <c r="G37" s="27">
        <v>7.1066666666666665</v>
      </c>
      <c r="H37" s="27" t="s">
        <v>97</v>
      </c>
      <c r="I37" s="27">
        <v>4.8897385222421791E-2</v>
      </c>
    </row>
    <row r="38" spans="1:14" x14ac:dyDescent="0.2">
      <c r="A38" s="10">
        <v>1</v>
      </c>
      <c r="B38" s="11" t="s">
        <v>126</v>
      </c>
      <c r="C38" s="76" t="s">
        <v>97</v>
      </c>
      <c r="D38" s="27">
        <v>2.5</v>
      </c>
      <c r="E38" s="9" t="s">
        <v>97</v>
      </c>
      <c r="F38" s="28">
        <v>7.5</v>
      </c>
      <c r="G38" s="27">
        <v>18.75</v>
      </c>
      <c r="H38" s="24" t="s">
        <v>97</v>
      </c>
      <c r="I38" s="24">
        <v>0.12900928324395994</v>
      </c>
    </row>
    <row r="39" spans="1:14" x14ac:dyDescent="0.2">
      <c r="A39" s="10">
        <v>1</v>
      </c>
      <c r="B39" s="11" t="s">
        <v>127</v>
      </c>
      <c r="C39" s="76" t="s">
        <v>97</v>
      </c>
      <c r="D39" s="83">
        <v>967.80626780626767</v>
      </c>
      <c r="E39" s="9" t="s">
        <v>97</v>
      </c>
      <c r="F39" s="28">
        <v>0.41133056643572419</v>
      </c>
      <c r="G39" s="27">
        <v>398.08830033679624</v>
      </c>
      <c r="H39" s="24" t="s">
        <v>97</v>
      </c>
      <c r="I39" s="24">
        <v>2.7390446023603383</v>
      </c>
      <c r="M39" s="221">
        <v>83.245450016831953</v>
      </c>
    </row>
    <row r="40" spans="1:14" hidden="1" x14ac:dyDescent="0.2">
      <c r="A40" s="10">
        <v>0</v>
      </c>
      <c r="B40" s="11" t="s">
        <v>38</v>
      </c>
      <c r="C40" s="76" t="s">
        <v>97</v>
      </c>
      <c r="D40" s="83">
        <v>91</v>
      </c>
      <c r="E40" s="9" t="s">
        <v>97</v>
      </c>
      <c r="F40" s="28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12</v>
      </c>
      <c r="C41" s="27" t="s">
        <v>97</v>
      </c>
      <c r="D41" s="27">
        <v>44</v>
      </c>
      <c r="E41" s="27" t="s">
        <v>97</v>
      </c>
      <c r="F41" s="72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39</v>
      </c>
      <c r="C42" s="27" t="s">
        <v>97</v>
      </c>
      <c r="D42" s="27">
        <v>225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4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/>
      <c r="F43" s="72" t="s">
        <v>97</v>
      </c>
      <c r="G43" s="27">
        <v>700.43549999999959</v>
      </c>
      <c r="H43" s="27" t="s">
        <v>97</v>
      </c>
      <c r="I43" s="27">
        <v>4.819343030059982</v>
      </c>
    </row>
    <row r="44" spans="1:14" hidden="1" x14ac:dyDescent="0.2">
      <c r="A44" s="10">
        <v>0</v>
      </c>
      <c r="B44" s="26" t="s">
        <v>169</v>
      </c>
      <c r="C44" s="27" t="s">
        <v>97</v>
      </c>
      <c r="D44" s="27">
        <v>4</v>
      </c>
      <c r="E44" s="27"/>
      <c r="F44" s="72">
        <v>14.05</v>
      </c>
      <c r="G44" s="27">
        <v>56.2</v>
      </c>
      <c r="H44" s="27" t="s">
        <v>97</v>
      </c>
      <c r="I44" s="27">
        <v>0.38668382497656267</v>
      </c>
    </row>
    <row r="45" spans="1:14" hidden="1" x14ac:dyDescent="0.2">
      <c r="A45" s="10">
        <v>0</v>
      </c>
      <c r="B45" s="26" t="s">
        <v>170</v>
      </c>
      <c r="C45" s="27" t="s">
        <v>97</v>
      </c>
      <c r="D45" s="27">
        <v>2</v>
      </c>
      <c r="E45" s="27"/>
      <c r="F45" s="72">
        <v>43.37</v>
      </c>
      <c r="G45" s="27">
        <v>86.74</v>
      </c>
      <c r="H45" s="27" t="s">
        <v>97</v>
      </c>
      <c r="I45" s="27">
        <v>0.59681414552432455</v>
      </c>
    </row>
    <row r="46" spans="1:14" hidden="1" x14ac:dyDescent="0.2">
      <c r="A46" s="10">
        <v>0</v>
      </c>
      <c r="B46" s="26" t="s">
        <v>211</v>
      </c>
      <c r="C46" s="27" t="s">
        <v>97</v>
      </c>
      <c r="D46" s="27">
        <v>5</v>
      </c>
      <c r="E46" s="27"/>
      <c r="F46" s="72">
        <v>42.98</v>
      </c>
      <c r="G46" s="27">
        <v>214.89999999999998</v>
      </c>
      <c r="H46" s="27" t="s">
        <v>97</v>
      </c>
      <c r="I46" s="27">
        <v>1.4786183983534396</v>
      </c>
    </row>
    <row r="47" spans="1:14" hidden="1" x14ac:dyDescent="0.2">
      <c r="A47" s="10">
        <v>0</v>
      </c>
      <c r="B47" s="26" t="s">
        <v>212</v>
      </c>
      <c r="C47" s="27" t="s">
        <v>97</v>
      </c>
      <c r="D47" s="27">
        <v>0.75</v>
      </c>
      <c r="E47" s="27"/>
      <c r="F47" s="72">
        <v>66.290000000000006</v>
      </c>
      <c r="G47" s="27">
        <v>49.717500000000001</v>
      </c>
      <c r="H47" s="27" t="s">
        <v>97</v>
      </c>
      <c r="I47" s="27">
        <v>0.34208101544968422</v>
      </c>
    </row>
    <row r="48" spans="1:14" hidden="1" x14ac:dyDescent="0.2">
      <c r="A48" s="10">
        <v>0</v>
      </c>
      <c r="B48" s="26" t="s">
        <v>175</v>
      </c>
      <c r="C48" s="27" t="s">
        <v>97</v>
      </c>
      <c r="D48" s="27">
        <v>1</v>
      </c>
      <c r="E48" s="27"/>
      <c r="F48" s="72">
        <v>64.78</v>
      </c>
      <c r="G48" s="27">
        <v>64.78</v>
      </c>
      <c r="H48" s="81" t="s">
        <v>97</v>
      </c>
      <c r="I48" s="27">
        <v>0.44571847298899875</v>
      </c>
    </row>
    <row r="49" spans="1:14" hidden="1" x14ac:dyDescent="0.2">
      <c r="A49" s="10">
        <v>0</v>
      </c>
      <c r="B49" s="26" t="s">
        <v>213</v>
      </c>
      <c r="C49" s="27" t="s">
        <v>97</v>
      </c>
      <c r="D49" s="27">
        <v>0.8</v>
      </c>
      <c r="E49" s="27"/>
      <c r="F49" s="72">
        <v>115.5</v>
      </c>
      <c r="G49" s="27">
        <v>92.4</v>
      </c>
      <c r="H49" s="27" t="s">
        <v>97</v>
      </c>
      <c r="I49" s="27">
        <v>0.63575774782623473</v>
      </c>
    </row>
    <row r="50" spans="1:14" hidden="1" x14ac:dyDescent="0.2">
      <c r="A50" s="10">
        <v>0</v>
      </c>
      <c r="B50" s="26" t="s">
        <v>134</v>
      </c>
      <c r="C50" s="27" t="s">
        <v>97</v>
      </c>
      <c r="D50" s="27">
        <v>0.75</v>
      </c>
      <c r="E50" s="27"/>
      <c r="F50" s="72">
        <v>59</v>
      </c>
      <c r="G50" s="27">
        <v>44.25</v>
      </c>
      <c r="H50" s="27" t="s">
        <v>97</v>
      </c>
      <c r="I50" s="27">
        <v>0.3044619084557455</v>
      </c>
    </row>
    <row r="51" spans="1:14" hidden="1" x14ac:dyDescent="0.2">
      <c r="A51" s="10">
        <v>0</v>
      </c>
      <c r="B51" s="26" t="s">
        <v>135</v>
      </c>
      <c r="C51" s="27" t="s">
        <v>97</v>
      </c>
      <c r="D51" s="27">
        <v>1.5</v>
      </c>
      <c r="E51" s="27"/>
      <c r="F51" s="72">
        <v>42</v>
      </c>
      <c r="G51" s="27">
        <v>63</v>
      </c>
      <c r="H51" s="27" t="s">
        <v>97</v>
      </c>
      <c r="I51" s="27">
        <v>0.43347119169970544</v>
      </c>
      <c r="L51" s="64"/>
    </row>
    <row r="52" spans="1:14" hidden="1" x14ac:dyDescent="0.2">
      <c r="A52" s="10">
        <v>0</v>
      </c>
      <c r="B52" s="26" t="s">
        <v>178</v>
      </c>
      <c r="C52" s="27" t="s">
        <v>97</v>
      </c>
      <c r="D52" s="27">
        <v>1.6</v>
      </c>
      <c r="E52" s="27"/>
      <c r="F52" s="72">
        <v>17.78</v>
      </c>
      <c r="G52" s="27">
        <v>28.448000000000004</v>
      </c>
      <c r="H52" s="27" t="s">
        <v>97</v>
      </c>
      <c r="I52" s="27">
        <v>0.19573632478528924</v>
      </c>
    </row>
    <row r="53" spans="1:14" x14ac:dyDescent="0.2">
      <c r="A53" s="10">
        <v>1</v>
      </c>
      <c r="B53" s="26" t="s">
        <v>137</v>
      </c>
      <c r="C53" s="27" t="s">
        <v>97</v>
      </c>
      <c r="D53" s="27">
        <v>3200</v>
      </c>
      <c r="E53" s="27"/>
      <c r="F53" s="72">
        <v>0.56000000000000005</v>
      </c>
      <c r="G53" s="27">
        <v>1792.0000000000002</v>
      </c>
      <c r="H53" s="27" t="s">
        <v>97</v>
      </c>
      <c r="I53" s="27">
        <v>12.329847230569401</v>
      </c>
      <c r="L53" s="10">
        <f>SUBTOTAL(9,G54:G74)</f>
        <v>2848.8813047619046</v>
      </c>
      <c r="N53" s="221" t="e">
        <v>#VALUE!</v>
      </c>
    </row>
    <row r="54" spans="1:14" s="177" customFormat="1" x14ac:dyDescent="0.2">
      <c r="A54" s="177">
        <v>1</v>
      </c>
      <c r="B54" s="43" t="s">
        <v>138</v>
      </c>
      <c r="C54" s="92" t="s">
        <v>97</v>
      </c>
      <c r="D54" s="92" t="s">
        <v>97</v>
      </c>
      <c r="E54" s="92"/>
      <c r="F54" s="94" t="s">
        <v>97</v>
      </c>
      <c r="G54" s="92" t="s">
        <v>97</v>
      </c>
      <c r="H54" s="92">
        <v>2848.8813047619046</v>
      </c>
      <c r="I54" s="92" t="s">
        <v>97</v>
      </c>
    </row>
    <row r="55" spans="1:14" x14ac:dyDescent="0.2">
      <c r="A55" s="10">
        <v>1</v>
      </c>
      <c r="B55" s="11" t="s">
        <v>139</v>
      </c>
      <c r="C55" s="76" t="s">
        <v>97</v>
      </c>
      <c r="D55" s="27">
        <v>1.6</v>
      </c>
      <c r="E55" s="9" t="s">
        <v>97</v>
      </c>
      <c r="F55" s="28">
        <v>45</v>
      </c>
      <c r="G55" s="7">
        <v>72</v>
      </c>
      <c r="H55" s="9" t="s">
        <v>97</v>
      </c>
      <c r="I55" s="24">
        <v>0.49539564765680616</v>
      </c>
    </row>
    <row r="56" spans="1:14" x14ac:dyDescent="0.2">
      <c r="A56" s="10">
        <v>1</v>
      </c>
      <c r="B56" s="11" t="s">
        <v>140</v>
      </c>
      <c r="C56" s="76" t="s">
        <v>97</v>
      </c>
      <c r="D56" s="27">
        <v>2875</v>
      </c>
      <c r="E56" s="9" t="s">
        <v>97</v>
      </c>
      <c r="F56" s="155">
        <v>0.2</v>
      </c>
      <c r="G56" s="7">
        <v>575</v>
      </c>
      <c r="H56" s="9" t="s">
        <v>97</v>
      </c>
      <c r="I56" s="24">
        <v>3.9562846861481051</v>
      </c>
      <c r="M56" s="221">
        <v>239.58333333333334</v>
      </c>
    </row>
    <row r="57" spans="1:14" x14ac:dyDescent="0.2">
      <c r="A57" s="10">
        <v>1</v>
      </c>
      <c r="B57" s="11" t="s">
        <v>141</v>
      </c>
      <c r="C57" s="76" t="s">
        <v>97</v>
      </c>
      <c r="D57" s="27">
        <v>1200000</v>
      </c>
      <c r="E57" s="9" t="s">
        <v>97</v>
      </c>
      <c r="F57" s="28">
        <v>2.5000000000000001E-4</v>
      </c>
      <c r="G57" s="27">
        <v>300</v>
      </c>
      <c r="H57" s="9" t="s">
        <v>97</v>
      </c>
      <c r="I57" s="24">
        <v>2.064148531903359</v>
      </c>
    </row>
    <row r="58" spans="1:14" x14ac:dyDescent="0.2">
      <c r="A58" s="10">
        <v>1</v>
      </c>
      <c r="B58" s="11" t="s">
        <v>142</v>
      </c>
      <c r="C58" s="76" t="s">
        <v>97</v>
      </c>
      <c r="D58" s="27">
        <v>32000</v>
      </c>
      <c r="E58" s="9" t="s">
        <v>97</v>
      </c>
      <c r="F58" s="28">
        <v>0.05</v>
      </c>
      <c r="G58" s="7">
        <v>1600</v>
      </c>
      <c r="H58" s="9" t="s">
        <v>97</v>
      </c>
      <c r="I58" s="24">
        <v>11.008792170151249</v>
      </c>
    </row>
    <row r="59" spans="1:14" hidden="1" x14ac:dyDescent="0.2">
      <c r="A59" s="10">
        <v>0</v>
      </c>
      <c r="B59" s="11">
        <v>0</v>
      </c>
      <c r="C59" s="76" t="s">
        <v>97</v>
      </c>
      <c r="D59" s="2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4" hidden="1" x14ac:dyDescent="0.2">
      <c r="A60" s="10">
        <v>0</v>
      </c>
      <c r="B60" s="11">
        <v>0</v>
      </c>
      <c r="C60" s="76" t="s">
        <v>97</v>
      </c>
      <c r="D60" s="2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2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2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2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2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2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2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2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2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2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2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2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2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281.62499999999994</v>
      </c>
      <c r="H73" s="24" t="s">
        <v>97</v>
      </c>
      <c r="I73" s="24">
        <v>1.9377194343242783</v>
      </c>
      <c r="M73" s="221">
        <v>190.9270257077774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20.256304761904769</v>
      </c>
      <c r="H74" s="27" t="s">
        <v>97</v>
      </c>
      <c r="I74" s="27">
        <v>0.13937340578690915</v>
      </c>
    </row>
    <row r="75" spans="1:14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/>
      <c r="F75" s="94" t="s">
        <v>97</v>
      </c>
      <c r="G75" s="92" t="s">
        <v>97</v>
      </c>
      <c r="H75" s="92">
        <v>848.25396825396842</v>
      </c>
      <c r="I75" s="92" t="s">
        <v>97</v>
      </c>
      <c r="L75" s="64">
        <f>SUM(G76:G81)</f>
        <v>848.25396825396842</v>
      </c>
      <c r="N75" s="221">
        <v>100.54562558795861</v>
      </c>
    </row>
    <row r="76" spans="1:14" x14ac:dyDescent="0.2">
      <c r="A76" s="10">
        <v>1</v>
      </c>
      <c r="B76" s="26" t="s">
        <v>214</v>
      </c>
      <c r="C76" s="24" t="s">
        <v>97</v>
      </c>
      <c r="D76" s="27">
        <v>0.8</v>
      </c>
      <c r="E76" s="27" t="s">
        <v>97</v>
      </c>
      <c r="F76" s="72" t="s">
        <v>97</v>
      </c>
      <c r="G76" s="27">
        <v>464.92063492063505</v>
      </c>
      <c r="H76" s="27" t="s">
        <v>97</v>
      </c>
      <c r="I76" s="27">
        <v>3.1988841534100221</v>
      </c>
      <c r="M76" s="221">
        <v>101</v>
      </c>
    </row>
    <row r="77" spans="1:14" x14ac:dyDescent="0.2">
      <c r="A77" s="10">
        <v>1</v>
      </c>
      <c r="B77" s="26" t="s">
        <v>180</v>
      </c>
      <c r="C77" s="24" t="s">
        <v>97</v>
      </c>
      <c r="D77" s="27">
        <v>46</v>
      </c>
      <c r="E77" s="27"/>
      <c r="F77" s="72" t="s">
        <v>97</v>
      </c>
      <c r="G77" s="27">
        <v>383.33333333333331</v>
      </c>
      <c r="H77" s="27" t="s">
        <v>97</v>
      </c>
      <c r="I77" s="27">
        <v>2.6375231240987369</v>
      </c>
      <c r="M77" s="221">
        <v>100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7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/>
      <c r="F82" s="94" t="s">
        <v>97</v>
      </c>
      <c r="G82" s="92" t="s">
        <v>97</v>
      </c>
      <c r="H82" s="92">
        <v>4009.2860567342432</v>
      </c>
      <c r="I82" s="92" t="s">
        <v>97</v>
      </c>
      <c r="L82" s="64">
        <f>SUM(G83:G84)</f>
        <v>4009.2860567342432</v>
      </c>
      <c r="N82" s="221">
        <v>98.172409850372205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94.055737772487163</v>
      </c>
      <c r="E83" s="27"/>
      <c r="F83" s="72">
        <v>19.549253174309751</v>
      </c>
      <c r="G83" s="27">
        <v>1838.7194302108403</v>
      </c>
      <c r="H83" s="27" t="s">
        <v>97</v>
      </c>
      <c r="I83" s="27">
        <v>12.651300041506291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381.47095930911792</v>
      </c>
      <c r="E84" s="27"/>
      <c r="F84" s="72">
        <v>5.689991789819377</v>
      </c>
      <c r="G84" s="27">
        <v>2170.5666265234026</v>
      </c>
      <c r="H84" s="27" t="s">
        <v>97</v>
      </c>
      <c r="I84" s="27">
        <v>14.93457305178903</v>
      </c>
    </row>
    <row r="85" spans="1:14" x14ac:dyDescent="0.2">
      <c r="A85" s="10">
        <v>1</v>
      </c>
      <c r="B85" s="95" t="s">
        <v>151</v>
      </c>
      <c r="C85" s="96" t="s">
        <v>97</v>
      </c>
      <c r="D85" s="27" t="s">
        <v>97</v>
      </c>
      <c r="E85" s="92"/>
      <c r="F85" s="94" t="s">
        <v>97</v>
      </c>
      <c r="G85" s="92" t="s">
        <v>97</v>
      </c>
      <c r="H85" s="92">
        <v>1973.0357253111879</v>
      </c>
      <c r="I85" s="92" t="s">
        <v>97</v>
      </c>
      <c r="L85" s="64">
        <f>SUM(G86:G91)</f>
        <v>1973.0357253111879</v>
      </c>
      <c r="N85" s="221">
        <v>103.86218935630384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2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927.5987335612856</v>
      </c>
      <c r="H87" s="27" t="s">
        <v>97</v>
      </c>
      <c r="I87" s="27">
        <v>6.3823385469198097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776.19940464044089</v>
      </c>
      <c r="H88" s="27" t="s">
        <v>97</v>
      </c>
      <c r="I88" s="27">
        <v>5.3406362051760921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269.23758710946134</v>
      </c>
      <c r="H89" s="27" t="s">
        <v>97</v>
      </c>
      <c r="I89" s="27">
        <v>1.8524879005506583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515.68557902519979</v>
      </c>
      <c r="H92" s="27" t="s">
        <v>97</v>
      </c>
      <c r="I92" s="27">
        <v>3.5481721028953328</v>
      </c>
      <c r="L92" s="64">
        <f>+G92</f>
        <v>515.68557902519979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14533.83782044836</v>
      </c>
      <c r="H94" s="38" t="s">
        <v>97</v>
      </c>
      <c r="I94" s="38">
        <v>100</v>
      </c>
      <c r="K94" s="64"/>
      <c r="L94" s="64">
        <f>SUM(L31:L92)</f>
        <v>14533.837820448358</v>
      </c>
      <c r="M94" s="221">
        <v>101.8729465473084</v>
      </c>
      <c r="N94" s="221"/>
    </row>
    <row r="95" spans="1:14" x14ac:dyDescent="0.2">
      <c r="A95" s="10">
        <v>1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>
        <v>161.20000000000002</v>
      </c>
      <c r="I95" s="9" t="s">
        <v>97</v>
      </c>
    </row>
    <row r="96" spans="1:14" x14ac:dyDescent="0.2">
      <c r="A96" s="10">
        <v>1</v>
      </c>
      <c r="B96" s="77" t="s">
        <v>215</v>
      </c>
      <c r="C96" s="9" t="s">
        <v>97</v>
      </c>
      <c r="D96" s="77">
        <v>8000</v>
      </c>
      <c r="E96" s="78" t="s">
        <v>97</v>
      </c>
      <c r="F96" s="78">
        <v>2.0150000000000001E-2</v>
      </c>
      <c r="G96" s="79">
        <v>161.20000000000002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14372.637820448359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0.44914493188901122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96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96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564.33442663492292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13983.533780448359</v>
      </c>
      <c r="H112" s="35" t="s">
        <v>97</v>
      </c>
      <c r="I112" s="34" t="s">
        <v>97</v>
      </c>
      <c r="L112" s="64">
        <f>+L94-G105-G106-G96</f>
        <v>13983.533780448357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0.43698543063901119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102.48504726710101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E74:I80 I81 E82:I85 I86 D88:I89 I90:I91 I93 D92:I92 D31:I53 C3:I3 E54:I54 E87:I87 D54:D87 E55:H72">
    <cfRule type="cellIs" dxfId="10" priority="2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85546875" style="23" customWidth="1"/>
    <col min="10" max="10" width="9.140625" style="10"/>
    <col min="11" max="11" width="0" style="10" hidden="1" customWidth="1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51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8000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180">
        <v>8888.8888888888905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201</v>
      </c>
      <c r="C17" s="24" t="s">
        <v>97</v>
      </c>
      <c r="D17" s="62" t="s">
        <v>97</v>
      </c>
      <c r="E17" s="63"/>
      <c r="F17" s="63" t="s">
        <v>97</v>
      </c>
      <c r="G17" s="40">
        <v>10</v>
      </c>
      <c r="H17" s="74" t="s">
        <v>105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8.11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107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202</v>
      </c>
      <c r="C21" s="27" t="s">
        <v>97</v>
      </c>
      <c r="D21" s="27" t="s">
        <v>97</v>
      </c>
      <c r="E21" s="24" t="s">
        <v>97</v>
      </c>
      <c r="F21" s="24" t="s">
        <v>97</v>
      </c>
      <c r="G21" s="24">
        <v>100</v>
      </c>
      <c r="H21" s="24" t="s">
        <v>185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 t="s">
        <v>97</v>
      </c>
      <c r="I31" s="92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203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3368.6640636296916</v>
      </c>
      <c r="I33" s="27" t="s">
        <v>97</v>
      </c>
      <c r="L33" s="10">
        <f>SUBTOTAL(9,G34:G50)</f>
        <v>3368.6640636296897</v>
      </c>
      <c r="M33" s="64">
        <f>+L33-H33</f>
        <v>0</v>
      </c>
      <c r="N33" s="221">
        <v>94.031011388153715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100</v>
      </c>
      <c r="E34" s="27"/>
      <c r="F34" s="72">
        <v>19.653749999999999</v>
      </c>
      <c r="G34" s="27">
        <v>1965.3749999999998</v>
      </c>
      <c r="H34" s="92" t="s">
        <v>97</v>
      </c>
      <c r="I34" s="92">
        <v>15.766315851707235</v>
      </c>
      <c r="M34" s="221">
        <v>92.837742087860164</v>
      </c>
    </row>
    <row r="35" spans="1:14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1.96700408158169E-2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5.7009960602666714E-2</v>
      </c>
    </row>
    <row r="37" spans="1:14" x14ac:dyDescent="0.2">
      <c r="A37" s="10">
        <v>1</v>
      </c>
      <c r="B37" s="26" t="s">
        <v>188</v>
      </c>
      <c r="C37" s="27" t="s">
        <v>97</v>
      </c>
      <c r="D37" s="27">
        <v>5</v>
      </c>
      <c r="E37" s="27"/>
      <c r="F37" s="72">
        <v>26.339999999999996</v>
      </c>
      <c r="G37" s="27">
        <v>131.69999999999999</v>
      </c>
      <c r="H37" s="27" t="s">
        <v>97</v>
      </c>
      <c r="I37" s="27">
        <v>1.0565026000991378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525.73599240265912</v>
      </c>
      <c r="E38" s="9" t="s">
        <v>97</v>
      </c>
      <c r="F38" s="28">
        <v>0.404848904698143</v>
      </c>
      <c r="G38" s="27">
        <v>212.84364068460778</v>
      </c>
      <c r="H38" s="24" t="s">
        <v>97</v>
      </c>
      <c r="I38" s="24">
        <v>1.7074400895812814</v>
      </c>
      <c r="M38" s="221">
        <v>85.06167551103465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53.333333333333343</v>
      </c>
      <c r="E39" s="9" t="s">
        <v>97</v>
      </c>
      <c r="F39" s="28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28.44444444444445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106.66666666666669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27" t="s">
        <v>97</v>
      </c>
      <c r="G42" s="27">
        <v>197.69599999999991</v>
      </c>
      <c r="H42" s="27" t="s">
        <v>97</v>
      </c>
      <c r="I42" s="27">
        <v>1.5859251179134324</v>
      </c>
    </row>
    <row r="43" spans="1:14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0.45083861902484096</v>
      </c>
    </row>
    <row r="44" spans="1:14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0.27833268195170602</v>
      </c>
    </row>
    <row r="45" spans="1:14" hidden="1" x14ac:dyDescent="0.2">
      <c r="A45" s="10">
        <v>0</v>
      </c>
      <c r="B45" s="26" t="s">
        <v>174</v>
      </c>
      <c r="C45" s="27" t="s">
        <v>97</v>
      </c>
      <c r="D45" s="27">
        <v>0.6</v>
      </c>
      <c r="E45" s="27"/>
      <c r="F45" s="72">
        <v>132.68</v>
      </c>
      <c r="G45" s="27">
        <v>79.608000000000004</v>
      </c>
      <c r="H45" s="27" t="s">
        <v>97</v>
      </c>
      <c r="I45" s="27">
        <v>0.63861851927632629</v>
      </c>
    </row>
    <row r="46" spans="1:14" hidden="1" x14ac:dyDescent="0.2">
      <c r="A46" s="10">
        <v>0</v>
      </c>
      <c r="B46" s="26" t="s">
        <v>204</v>
      </c>
      <c r="C46" s="27" t="s">
        <v>97</v>
      </c>
      <c r="D46" s="27">
        <v>0.3</v>
      </c>
      <c r="E46" s="27"/>
      <c r="F46" s="72">
        <v>55.079999999999991</v>
      </c>
      <c r="G46" s="27">
        <v>16.523999999999997</v>
      </c>
      <c r="H46" s="27" t="s">
        <v>97</v>
      </c>
      <c r="I46" s="27">
        <v>0.13255618044068451</v>
      </c>
    </row>
    <row r="47" spans="1:14" hidden="1" x14ac:dyDescent="0.2">
      <c r="A47" s="10">
        <v>0</v>
      </c>
      <c r="B47" s="26" t="s">
        <v>205</v>
      </c>
      <c r="C47" s="27" t="s">
        <v>97</v>
      </c>
      <c r="D47" s="27">
        <v>0.6</v>
      </c>
      <c r="E47" s="27"/>
      <c r="F47" s="72" t="s">
        <v>97</v>
      </c>
      <c r="G47" s="27" t="s">
        <v>97</v>
      </c>
      <c r="H47" s="27" t="s">
        <v>97</v>
      </c>
      <c r="I47" s="27" t="s">
        <v>97</v>
      </c>
    </row>
    <row r="48" spans="1:14" hidden="1" x14ac:dyDescent="0.2">
      <c r="A48" s="10">
        <v>0</v>
      </c>
      <c r="B48" s="26" t="s">
        <v>178</v>
      </c>
      <c r="C48" s="27" t="s">
        <v>97</v>
      </c>
      <c r="D48" s="27">
        <v>0.60000000000000009</v>
      </c>
      <c r="E48" s="27"/>
      <c r="F48" s="72">
        <v>17.78</v>
      </c>
      <c r="G48" s="27">
        <v>10.668000000000003</v>
      </c>
      <c r="H48" s="81" t="s">
        <v>97</v>
      </c>
      <c r="I48" s="27">
        <v>8.5579117219875517E-2</v>
      </c>
    </row>
    <row r="49" spans="1:14" x14ac:dyDescent="0.2">
      <c r="A49" s="10">
        <v>1</v>
      </c>
      <c r="B49" s="26" t="s">
        <v>137</v>
      </c>
      <c r="C49" s="27" t="s">
        <v>97</v>
      </c>
      <c r="D49" s="27">
        <v>1000</v>
      </c>
      <c r="E49" s="27"/>
      <c r="F49" s="72">
        <v>0.56000000000000005</v>
      </c>
      <c r="G49" s="27">
        <v>560</v>
      </c>
      <c r="H49" s="27" t="s">
        <v>97</v>
      </c>
      <c r="I49" s="27">
        <v>4.4923421112795534</v>
      </c>
    </row>
    <row r="50" spans="1:14" s="177" customFormat="1" x14ac:dyDescent="0.2">
      <c r="A50" s="10">
        <v>1</v>
      </c>
      <c r="B50" s="26" t="s">
        <v>197</v>
      </c>
      <c r="C50" s="27" t="s">
        <v>97</v>
      </c>
      <c r="D50" s="27">
        <v>6000</v>
      </c>
      <c r="E50" s="27"/>
      <c r="F50" s="72">
        <v>4.8581792713069338E-2</v>
      </c>
      <c r="G50" s="27">
        <v>291.49075627841603</v>
      </c>
      <c r="H50" s="92" t="s">
        <v>97</v>
      </c>
      <c r="I50" s="92">
        <v>2.3383503562111665</v>
      </c>
      <c r="N50" s="221" t="e">
        <v>#VALUE!</v>
      </c>
    </row>
    <row r="51" spans="1:14" x14ac:dyDescent="0.2">
      <c r="A51" s="10">
        <v>1</v>
      </c>
      <c r="B51" s="26" t="s">
        <v>138</v>
      </c>
      <c r="C51" s="27" t="s">
        <v>97</v>
      </c>
      <c r="D51" s="27" t="s">
        <v>97</v>
      </c>
      <c r="E51" s="27"/>
      <c r="F51" s="72" t="s">
        <v>97</v>
      </c>
      <c r="G51" s="27" t="s">
        <v>97</v>
      </c>
      <c r="H51" s="27">
        <v>6007.2354951724128</v>
      </c>
      <c r="I51" s="27" t="s">
        <v>97</v>
      </c>
      <c r="L51" s="177">
        <f>SUBTOTAL(9,G51:G74)</f>
        <v>6007.2354951724128</v>
      </c>
      <c r="M51" s="221" t="e">
        <v>#VALUE!</v>
      </c>
    </row>
    <row r="52" spans="1:14" x14ac:dyDescent="0.2">
      <c r="A52" s="10">
        <v>1</v>
      </c>
      <c r="B52" s="26" t="s">
        <v>139</v>
      </c>
      <c r="C52" s="27" t="s">
        <v>97</v>
      </c>
      <c r="D52" s="27">
        <v>1.6</v>
      </c>
      <c r="E52" s="27"/>
      <c r="F52" s="73">
        <v>45</v>
      </c>
      <c r="G52" s="27">
        <v>72</v>
      </c>
      <c r="H52" s="27" t="s">
        <v>97</v>
      </c>
      <c r="I52" s="27">
        <v>0.57758684287879969</v>
      </c>
      <c r="M52" s="221">
        <v>428.57142857142856</v>
      </c>
    </row>
    <row r="53" spans="1:14" x14ac:dyDescent="0.2">
      <c r="A53" s="10">
        <v>1</v>
      </c>
      <c r="B53" s="26" t="s">
        <v>140</v>
      </c>
      <c r="C53" s="27" t="s">
        <v>97</v>
      </c>
      <c r="D53" s="27">
        <v>84</v>
      </c>
      <c r="E53" s="27"/>
      <c r="F53" s="73">
        <v>0.2</v>
      </c>
      <c r="G53" s="27">
        <v>16.8</v>
      </c>
      <c r="H53" s="27" t="s">
        <v>97</v>
      </c>
      <c r="I53" s="27">
        <v>0.1347702633383866</v>
      </c>
      <c r="M53" s="221">
        <v>8.4</v>
      </c>
    </row>
    <row r="54" spans="1:14" x14ac:dyDescent="0.2">
      <c r="A54" s="10">
        <v>1</v>
      </c>
      <c r="B54" s="26" t="s">
        <v>141</v>
      </c>
      <c r="C54" s="27" t="s">
        <v>97</v>
      </c>
      <c r="D54" s="27">
        <v>1000000</v>
      </c>
      <c r="E54" s="27"/>
      <c r="F54" s="72">
        <v>2.5000000000000001E-4</v>
      </c>
      <c r="G54" s="27">
        <v>250</v>
      </c>
      <c r="H54" s="27" t="s">
        <v>97</v>
      </c>
      <c r="I54" s="27">
        <v>2.0055098711069435</v>
      </c>
      <c r="M54" s="221">
        <v>62.5</v>
      </c>
    </row>
    <row r="55" spans="1:14" x14ac:dyDescent="0.2">
      <c r="A55" s="10">
        <v>1</v>
      </c>
      <c r="B55" s="11" t="s">
        <v>142</v>
      </c>
      <c r="C55" s="76" t="s">
        <v>97</v>
      </c>
      <c r="D55" s="27">
        <v>8000</v>
      </c>
      <c r="E55" s="9" t="s">
        <v>97</v>
      </c>
      <c r="F55" s="28">
        <v>0.05</v>
      </c>
      <c r="G55" s="7">
        <v>400</v>
      </c>
      <c r="H55" s="9" t="s">
        <v>97</v>
      </c>
      <c r="I55" s="24">
        <v>3.2088157937711097</v>
      </c>
      <c r="M55" s="221">
        <v>9.0577656662841672</v>
      </c>
    </row>
    <row r="56" spans="1:14" x14ac:dyDescent="0.2">
      <c r="A56" s="10">
        <v>1</v>
      </c>
      <c r="B56" s="11" t="s">
        <v>143</v>
      </c>
      <c r="C56" s="76" t="s">
        <v>97</v>
      </c>
      <c r="D56" s="7">
        <v>1006.9999999999999</v>
      </c>
      <c r="E56" s="9" t="s">
        <v>97</v>
      </c>
      <c r="F56" s="9">
        <v>4.5037931034482757</v>
      </c>
      <c r="G56" s="7">
        <v>4535.3196551724131</v>
      </c>
      <c r="H56" s="9" t="s">
        <v>97</v>
      </c>
      <c r="I56" s="24">
        <v>36.382513348294452</v>
      </c>
    </row>
    <row r="57" spans="1:14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4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4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4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729.9</v>
      </c>
      <c r="H73" s="24" t="s">
        <v>97</v>
      </c>
      <c r="I73" s="24">
        <v>5.8552866196838318</v>
      </c>
      <c r="M73" s="221">
        <v>283.5664335664336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3.21584</v>
      </c>
      <c r="H74" s="27" t="s">
        <v>97</v>
      </c>
      <c r="I74" s="27">
        <v>2.5797595455602215E-2</v>
      </c>
      <c r="M74" s="221">
        <v>101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134.66666666666666</v>
      </c>
      <c r="I75" s="92" t="s">
        <v>97</v>
      </c>
      <c r="L75" s="64">
        <f>SUM(G76:G81)</f>
        <v>134.66666666666666</v>
      </c>
      <c r="N75" s="221">
        <v>101</v>
      </c>
    </row>
    <row r="76" spans="1:14" x14ac:dyDescent="0.2">
      <c r="A76" s="10">
        <v>1</v>
      </c>
      <c r="B76" s="26" t="s">
        <v>199</v>
      </c>
      <c r="C76" s="24" t="s">
        <v>97</v>
      </c>
      <c r="D76" s="27">
        <v>0.8</v>
      </c>
      <c r="E76" s="27" t="s">
        <v>97</v>
      </c>
      <c r="F76" s="72" t="s">
        <v>97</v>
      </c>
      <c r="G76" s="27">
        <v>134.66666666666666</v>
      </c>
      <c r="H76" s="27" t="s">
        <v>97</v>
      </c>
      <c r="I76" s="27">
        <v>1.0803013172362737</v>
      </c>
    </row>
    <row r="77" spans="1:14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1894.9907060604719</v>
      </c>
      <c r="I82" s="92" t="s">
        <v>97</v>
      </c>
      <c r="L82" s="64">
        <f>SUM(G83:G84)</f>
        <v>1894.9907060604719</v>
      </c>
      <c r="N82" s="221">
        <v>103.38705259165621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72.875665249857775</v>
      </c>
      <c r="E83" s="27"/>
      <c r="F83" s="72">
        <v>16.687088910901355</v>
      </c>
      <c r="G83" s="27">
        <v>1216.082705465461</v>
      </c>
      <c r="H83" s="27" t="s">
        <v>97</v>
      </c>
      <c r="I83" s="27">
        <v>9.7554634795736792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119.31616523765882</v>
      </c>
      <c r="E84" s="27"/>
      <c r="F84" s="72">
        <v>5.689991789819377</v>
      </c>
      <c r="G84" s="27">
        <v>678.90800059501089</v>
      </c>
      <c r="H84" s="27" t="s">
        <v>97</v>
      </c>
      <c r="I84" s="27">
        <v>5.4462267870670917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172" t="s">
        <v>97</v>
      </c>
      <c r="G85" s="92" t="s">
        <v>97</v>
      </c>
      <c r="H85" s="92">
        <v>744.0389583891706</v>
      </c>
      <c r="I85" s="92" t="s">
        <v>97</v>
      </c>
      <c r="L85" s="64">
        <f>SUM(G86:G91)</f>
        <v>744.0389583891706</v>
      </c>
      <c r="N85" s="221">
        <v>107.1437312444674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3" t="s">
        <v>97</v>
      </c>
      <c r="G87" s="27">
        <v>290.13355031871748</v>
      </c>
      <c r="H87" s="27" t="s">
        <v>97</v>
      </c>
      <c r="I87" s="27">
        <v>2.3274627964139638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3" t="s">
        <v>97</v>
      </c>
      <c r="G88" s="27">
        <v>242.7789957830156</v>
      </c>
      <c r="H88" s="27" t="s">
        <v>97</v>
      </c>
      <c r="I88" s="27">
        <v>1.9475826901610753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3" t="s">
        <v>97</v>
      </c>
      <c r="G89" s="27">
        <v>211.12641228743752</v>
      </c>
      <c r="H89" s="27" t="s">
        <v>97</v>
      </c>
      <c r="I89" s="27">
        <v>1.6936644155754008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3" t="s">
        <v>97</v>
      </c>
      <c r="G92" s="27">
        <v>316.06202589190258</v>
      </c>
      <c r="H92" s="27" t="s">
        <v>97</v>
      </c>
      <c r="I92" s="27">
        <v>2.5354620512330759</v>
      </c>
      <c r="L92" s="64">
        <f>+G92</f>
        <v>316.06202589190258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12465.657915810318</v>
      </c>
      <c r="H94" s="38" t="s">
        <v>97</v>
      </c>
      <c r="I94" s="38">
        <v>99.999999999999986</v>
      </c>
      <c r="K94" s="64"/>
      <c r="L94" s="64">
        <f>SUM(L31:L92)</f>
        <v>12465.657915810314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4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4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4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12465.657915810318</v>
      </c>
      <c r="H99" s="57" t="s">
        <v>97</v>
      </c>
      <c r="I99" s="57" t="s">
        <v>97</v>
      </c>
    </row>
    <row r="100" spans="1:14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1.5582072394762898</v>
      </c>
      <c r="G100" s="35" t="s">
        <v>97</v>
      </c>
      <c r="H100" s="59" t="s">
        <v>97</v>
      </c>
      <c r="I100" s="59" t="s">
        <v>97</v>
      </c>
    </row>
    <row r="101" spans="1:14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4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4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96">
        <v>389.10404</v>
      </c>
      <c r="I103" s="24" t="s">
        <v>97</v>
      </c>
    </row>
    <row r="104" spans="1:14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96">
        <v>389.10404</v>
      </c>
      <c r="I104" s="24" t="s">
        <v>97</v>
      </c>
    </row>
    <row r="105" spans="1:14" x14ac:dyDescent="0.2">
      <c r="A105" s="10">
        <v>1</v>
      </c>
      <c r="B105" s="26" t="s">
        <v>160</v>
      </c>
      <c r="C105" s="24" t="s">
        <v>97</v>
      </c>
      <c r="D105" s="26">
        <v>437.25399149914665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4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4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4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4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4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4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4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12076.553875810318</v>
      </c>
      <c r="H112" s="35" t="s">
        <v>97</v>
      </c>
      <c r="I112" s="34" t="s">
        <v>97</v>
      </c>
      <c r="L112" s="64">
        <f>+L94-G105-G106</f>
        <v>12076.553875810314</v>
      </c>
      <c r="N112" s="64">
        <f>+L112-G112</f>
        <v>0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1.5095692344762897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104.76550843496308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55:H72 D31:I54">
    <cfRule type="cellIs" dxfId="9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0.140625" style="10" customWidth="1"/>
    <col min="9" max="9" width="9.42578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50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15000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180">
        <v>16666.666666666668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201</v>
      </c>
      <c r="C17" s="24" t="s">
        <v>97</v>
      </c>
      <c r="D17" s="62" t="s">
        <v>97</v>
      </c>
      <c r="E17" s="63"/>
      <c r="F17" s="63" t="s">
        <v>97</v>
      </c>
      <c r="G17" s="40">
        <v>10</v>
      </c>
      <c r="H17" s="74" t="s">
        <v>105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8.11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202</v>
      </c>
      <c r="C21" s="27" t="s">
        <v>97</v>
      </c>
      <c r="D21" s="27" t="s">
        <v>97</v>
      </c>
      <c r="E21" s="24" t="s">
        <v>97</v>
      </c>
      <c r="F21" s="24" t="s">
        <v>97</v>
      </c>
      <c r="G21" s="24">
        <v>70</v>
      </c>
      <c r="H21" s="24" t="s">
        <v>185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91" t="s">
        <v>118</v>
      </c>
      <c r="C31" s="92" t="s">
        <v>97</v>
      </c>
      <c r="D31" s="92" t="s">
        <v>97</v>
      </c>
      <c r="E31" s="92"/>
      <c r="F31" s="92" t="s">
        <v>97</v>
      </c>
      <c r="G31" s="92" t="s">
        <v>97</v>
      </c>
      <c r="H31" s="92" t="s">
        <v>97</v>
      </c>
      <c r="I31" s="92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203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4" t="s">
        <v>97</v>
      </c>
      <c r="G33" s="92" t="s">
        <v>97</v>
      </c>
      <c r="H33" s="92">
        <v>4022.8964057106405</v>
      </c>
      <c r="I33" s="27" t="s">
        <v>97</v>
      </c>
      <c r="L33" s="10">
        <f>SUBTOTAL(9,G34:G52)</f>
        <v>4022.8964057106409</v>
      </c>
      <c r="M33" s="64"/>
      <c r="N33" s="221">
        <v>94.655192944839825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70</v>
      </c>
      <c r="E34" s="27"/>
      <c r="F34" s="72">
        <v>19.653749999999999</v>
      </c>
      <c r="G34" s="27">
        <v>1375.7624999999998</v>
      </c>
      <c r="H34" s="92" t="s">
        <v>97</v>
      </c>
      <c r="I34" s="92">
        <v>6.7064483313963201</v>
      </c>
      <c r="M34" s="221">
        <v>92.837742087860178</v>
      </c>
    </row>
    <row r="35" spans="1:14" x14ac:dyDescent="0.2">
      <c r="A35" s="10">
        <v>1</v>
      </c>
      <c r="B35" s="26" t="s">
        <v>125</v>
      </c>
      <c r="C35" s="27" t="s">
        <v>97</v>
      </c>
      <c r="D35" s="27">
        <v>2</v>
      </c>
      <c r="E35" s="27"/>
      <c r="F35" s="72">
        <v>1.226</v>
      </c>
      <c r="G35" s="27">
        <v>2.452</v>
      </c>
      <c r="H35" s="27" t="s">
        <v>97</v>
      </c>
      <c r="I35" s="27">
        <v>1.1952798036422551E-2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3.4642965488924517E-2</v>
      </c>
    </row>
    <row r="37" spans="1:14" x14ac:dyDescent="0.2">
      <c r="A37" s="10">
        <v>1</v>
      </c>
      <c r="B37" s="26" t="s">
        <v>188</v>
      </c>
      <c r="C37" s="27" t="s">
        <v>97</v>
      </c>
      <c r="D37" s="27">
        <v>7.5</v>
      </c>
      <c r="E37" s="27"/>
      <c r="F37" s="72">
        <v>26.34</v>
      </c>
      <c r="G37" s="27">
        <v>197.55</v>
      </c>
      <c r="H37" s="27" t="s">
        <v>97</v>
      </c>
      <c r="I37" s="27">
        <v>0.96299969498175975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756.41025641025647</v>
      </c>
      <c r="E38" s="9" t="s">
        <v>97</v>
      </c>
      <c r="F38" s="28">
        <v>0.41067201673445825</v>
      </c>
      <c r="G38" s="27">
        <v>310.6365254786287</v>
      </c>
      <c r="H38" s="24" t="s">
        <v>97</v>
      </c>
      <c r="I38" s="24">
        <v>1.5142641320481554</v>
      </c>
      <c r="M38" s="221">
        <v>84.292261546894977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27">
        <v>60</v>
      </c>
      <c r="E39" s="9" t="s">
        <v>97</v>
      </c>
      <c r="F39" s="28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27">
        <v>50.000000000000007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166.66666666666669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27" t="s">
        <v>97</v>
      </c>
      <c r="G42" s="27">
        <v>284.41599999999926</v>
      </c>
      <c r="H42" s="27" t="s">
        <v>97</v>
      </c>
      <c r="I42" s="27">
        <v>1.386446576805525</v>
      </c>
    </row>
    <row r="43" spans="1:14" hidden="1" x14ac:dyDescent="0.2">
      <c r="A43" s="10">
        <v>0</v>
      </c>
      <c r="B43" s="26" t="s">
        <v>169</v>
      </c>
      <c r="C43" s="27" t="s">
        <v>97</v>
      </c>
      <c r="D43" s="27">
        <v>4</v>
      </c>
      <c r="E43" s="27"/>
      <c r="F43" s="72">
        <v>14.05</v>
      </c>
      <c r="G43" s="27">
        <v>56.2</v>
      </c>
      <c r="H43" s="27" t="s">
        <v>97</v>
      </c>
      <c r="I43" s="27">
        <v>0.27395891094899977</v>
      </c>
    </row>
    <row r="44" spans="1:14" hidden="1" x14ac:dyDescent="0.2">
      <c r="A44" s="10">
        <v>0</v>
      </c>
      <c r="B44" s="26" t="s">
        <v>170</v>
      </c>
      <c r="C44" s="27" t="s">
        <v>97</v>
      </c>
      <c r="D44" s="27">
        <v>0.8</v>
      </c>
      <c r="E44" s="27"/>
      <c r="F44" s="72">
        <v>43.37</v>
      </c>
      <c r="G44" s="27">
        <v>34.695999999999998</v>
      </c>
      <c r="H44" s="27" t="s">
        <v>97</v>
      </c>
      <c r="I44" s="27">
        <v>0.16913306715812265</v>
      </c>
    </row>
    <row r="45" spans="1:14" hidden="1" x14ac:dyDescent="0.2">
      <c r="A45" s="10">
        <v>0</v>
      </c>
      <c r="B45" s="26" t="s">
        <v>174</v>
      </c>
      <c r="C45" s="27" t="s">
        <v>97</v>
      </c>
      <c r="D45" s="27">
        <v>1.2</v>
      </c>
      <c r="E45" s="27"/>
      <c r="F45" s="72">
        <v>132.68</v>
      </c>
      <c r="G45" s="27">
        <v>159.21600000000001</v>
      </c>
      <c r="H45" s="27" t="s">
        <v>97</v>
      </c>
      <c r="I45" s="27">
        <v>0.77613241931772137</v>
      </c>
    </row>
    <row r="46" spans="1:14" hidden="1" x14ac:dyDescent="0.2">
      <c r="A46" s="10">
        <v>0</v>
      </c>
      <c r="B46" s="26" t="s">
        <v>204</v>
      </c>
      <c r="C46" s="27" t="s">
        <v>97</v>
      </c>
      <c r="D46" s="27">
        <v>0.3</v>
      </c>
      <c r="E46" s="27"/>
      <c r="F46" s="72">
        <v>55.079999999999991</v>
      </c>
      <c r="G46" s="27">
        <v>16.523999999999997</v>
      </c>
      <c r="H46" s="27" t="s">
        <v>97</v>
      </c>
      <c r="I46" s="27">
        <v>8.054976947546745E-2</v>
      </c>
    </row>
    <row r="47" spans="1:14" hidden="1" x14ac:dyDescent="0.2">
      <c r="A47" s="10">
        <v>0</v>
      </c>
      <c r="B47" s="26" t="s">
        <v>205</v>
      </c>
      <c r="C47" s="27" t="s">
        <v>97</v>
      </c>
      <c r="D47" s="27">
        <v>1.2</v>
      </c>
      <c r="E47" s="27"/>
      <c r="F47" s="72" t="s">
        <v>97</v>
      </c>
      <c r="G47" s="27" t="s">
        <v>97</v>
      </c>
      <c r="H47" s="27" t="s">
        <v>97</v>
      </c>
      <c r="I47" s="27" t="s">
        <v>97</v>
      </c>
    </row>
    <row r="48" spans="1:14" hidden="1" x14ac:dyDescent="0.2">
      <c r="A48" s="10">
        <v>0</v>
      </c>
      <c r="B48" s="26" t="s">
        <v>178</v>
      </c>
      <c r="C48" s="27" t="s">
        <v>97</v>
      </c>
      <c r="D48" s="27">
        <v>1</v>
      </c>
      <c r="E48" s="27"/>
      <c r="F48" s="72">
        <v>17.78</v>
      </c>
      <c r="G48" s="27">
        <v>17.78</v>
      </c>
      <c r="H48" s="81" t="s">
        <v>97</v>
      </c>
      <c r="I48" s="27">
        <v>8.6672409905217365E-2</v>
      </c>
    </row>
    <row r="49" spans="1:14" x14ac:dyDescent="0.2">
      <c r="A49" s="10">
        <v>1</v>
      </c>
      <c r="B49" s="26" t="s">
        <v>206</v>
      </c>
      <c r="C49" s="27" t="s">
        <v>97</v>
      </c>
      <c r="D49" s="27">
        <v>115</v>
      </c>
      <c r="E49" s="27"/>
      <c r="F49" s="72">
        <v>1.653</v>
      </c>
      <c r="G49" s="27">
        <v>190.095</v>
      </c>
      <c r="H49" s="27" t="s">
        <v>97</v>
      </c>
      <c r="I49" s="27">
        <v>0.92665870421441454</v>
      </c>
    </row>
    <row r="50" spans="1:14" x14ac:dyDescent="0.2">
      <c r="A50" s="10">
        <v>1</v>
      </c>
      <c r="B50" s="26" t="s">
        <v>207</v>
      </c>
      <c r="C50" s="27" t="s">
        <v>97</v>
      </c>
      <c r="D50" s="27">
        <v>75</v>
      </c>
      <c r="E50" s="27"/>
      <c r="F50" s="72">
        <v>4.8262499999999999</v>
      </c>
      <c r="G50" s="27">
        <v>361.96875</v>
      </c>
      <c r="H50" s="27" t="s">
        <v>97</v>
      </c>
      <c r="I50" s="27">
        <v>1.7644940310955648</v>
      </c>
    </row>
    <row r="51" spans="1:14" x14ac:dyDescent="0.2">
      <c r="A51" s="10">
        <v>1</v>
      </c>
      <c r="B51" s="26" t="s">
        <v>137</v>
      </c>
      <c r="C51" s="27" t="s">
        <v>97</v>
      </c>
      <c r="D51" s="27">
        <v>1875</v>
      </c>
      <c r="E51" s="27"/>
      <c r="F51" s="72">
        <v>0.56000000000000005</v>
      </c>
      <c r="G51" s="27">
        <v>1050</v>
      </c>
      <c r="H51" s="27" t="s">
        <v>97</v>
      </c>
      <c r="I51" s="27">
        <v>5.1184494038514181</v>
      </c>
      <c r="L51" s="64"/>
    </row>
    <row r="52" spans="1:14" s="177" customFormat="1" x14ac:dyDescent="0.2">
      <c r="A52" s="10">
        <v>1</v>
      </c>
      <c r="B52" s="26" t="s">
        <v>197</v>
      </c>
      <c r="C52" s="27" t="s">
        <v>97</v>
      </c>
      <c r="D52" s="27">
        <v>5000</v>
      </c>
      <c r="E52" s="27"/>
      <c r="F52" s="72">
        <v>4.8581792713069338E-2</v>
      </c>
      <c r="G52" s="27">
        <v>242.90896356534668</v>
      </c>
      <c r="H52" s="27" t="s">
        <v>97</v>
      </c>
      <c r="I52" s="27">
        <v>1.1841116569059187</v>
      </c>
      <c r="L52" s="10">
        <f>SUBTOTAL(9,G53:G74)</f>
        <v>9864.5322193103439</v>
      </c>
      <c r="N52" s="221" t="e">
        <v>#VALUE!</v>
      </c>
    </row>
    <row r="53" spans="1:14" x14ac:dyDescent="0.2">
      <c r="A53" s="177">
        <v>1</v>
      </c>
      <c r="B53" s="43" t="s">
        <v>138</v>
      </c>
      <c r="C53" s="92" t="s">
        <v>97</v>
      </c>
      <c r="D53" s="92" t="s">
        <v>97</v>
      </c>
      <c r="E53" s="92"/>
      <c r="F53" s="94" t="s">
        <v>97</v>
      </c>
      <c r="G53" s="92" t="s">
        <v>97</v>
      </c>
      <c r="H53" s="92">
        <v>9864.5322193103439</v>
      </c>
      <c r="I53" s="92" t="s">
        <v>97</v>
      </c>
    </row>
    <row r="54" spans="1:14" x14ac:dyDescent="0.2">
      <c r="A54" s="10">
        <v>1</v>
      </c>
      <c r="B54" s="26" t="s">
        <v>139</v>
      </c>
      <c r="C54" s="27" t="s">
        <v>97</v>
      </c>
      <c r="D54" s="27">
        <v>1.6</v>
      </c>
      <c r="E54" s="27"/>
      <c r="F54" s="72">
        <v>45</v>
      </c>
      <c r="G54" s="27">
        <v>72</v>
      </c>
      <c r="H54" s="27" t="s">
        <v>97</v>
      </c>
      <c r="I54" s="27">
        <v>0.35097938769266868</v>
      </c>
    </row>
    <row r="55" spans="1:14" x14ac:dyDescent="0.2">
      <c r="A55" s="10">
        <v>1</v>
      </c>
      <c r="B55" s="11" t="s">
        <v>140</v>
      </c>
      <c r="C55" s="76" t="s">
        <v>97</v>
      </c>
      <c r="D55" s="27">
        <v>160</v>
      </c>
      <c r="E55" s="9" t="s">
        <v>97</v>
      </c>
      <c r="F55" s="155">
        <v>0.2</v>
      </c>
      <c r="G55" s="7">
        <v>32</v>
      </c>
      <c r="H55" s="9" t="s">
        <v>97</v>
      </c>
      <c r="I55" s="24">
        <v>0.1559908389745194</v>
      </c>
    </row>
    <row r="56" spans="1:14" x14ac:dyDescent="0.2">
      <c r="A56" s="10">
        <v>1</v>
      </c>
      <c r="B56" s="11" t="s">
        <v>141</v>
      </c>
      <c r="C56" s="76" t="s">
        <v>97</v>
      </c>
      <c r="D56" s="27">
        <v>1000000</v>
      </c>
      <c r="E56" s="9" t="s">
        <v>97</v>
      </c>
      <c r="F56" s="28">
        <v>2.5000000000000001E-4</v>
      </c>
      <c r="G56" s="7">
        <v>250</v>
      </c>
      <c r="H56" s="9" t="s">
        <v>97</v>
      </c>
      <c r="I56" s="24">
        <v>1.218678429488433</v>
      </c>
    </row>
    <row r="57" spans="1:14" x14ac:dyDescent="0.2">
      <c r="A57" s="10">
        <v>1</v>
      </c>
      <c r="B57" s="11" t="s">
        <v>142</v>
      </c>
      <c r="C57" s="76" t="s">
        <v>97</v>
      </c>
      <c r="D57" s="27">
        <v>15000</v>
      </c>
      <c r="E57" s="9" t="s">
        <v>97</v>
      </c>
      <c r="F57" s="28">
        <v>0.05</v>
      </c>
      <c r="G57" s="7">
        <v>750</v>
      </c>
      <c r="H57" s="9" t="s">
        <v>97</v>
      </c>
      <c r="I57" s="24">
        <v>3.6560352884652989</v>
      </c>
    </row>
    <row r="58" spans="1:14" x14ac:dyDescent="0.2">
      <c r="A58" s="10">
        <v>1</v>
      </c>
      <c r="B58" s="11" t="s">
        <v>208</v>
      </c>
      <c r="C58" s="76" t="s">
        <v>97</v>
      </c>
      <c r="D58" s="27">
        <v>32</v>
      </c>
      <c r="E58" s="9" t="s">
        <v>97</v>
      </c>
      <c r="F58" s="28">
        <v>3.5</v>
      </c>
      <c r="G58" s="27">
        <v>112</v>
      </c>
      <c r="H58" s="9" t="s">
        <v>97</v>
      </c>
      <c r="I58" s="24">
        <v>0.54596793641081798</v>
      </c>
    </row>
    <row r="59" spans="1:14" x14ac:dyDescent="0.2">
      <c r="A59" s="10">
        <v>1</v>
      </c>
      <c r="B59" s="11" t="s">
        <v>143</v>
      </c>
      <c r="C59" s="76" t="s">
        <v>97</v>
      </c>
      <c r="D59" s="7">
        <v>1757.4999999999998</v>
      </c>
      <c r="E59" s="9" t="s">
        <v>97</v>
      </c>
      <c r="F59" s="9">
        <v>4.5037931034482757</v>
      </c>
      <c r="G59" s="7">
        <v>7915.4163793103435</v>
      </c>
      <c r="H59" s="9" t="s">
        <v>97</v>
      </c>
      <c r="I59" s="24">
        <v>38.585388807539786</v>
      </c>
    </row>
    <row r="60" spans="1:14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729.9</v>
      </c>
      <c r="H73" s="24" t="s">
        <v>97</v>
      </c>
      <c r="I73" s="24">
        <v>3.5580535427344286</v>
      </c>
      <c r="M73" s="221">
        <v>151.23543123543124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3.21584</v>
      </c>
      <c r="H74" s="27" t="s">
        <v>97</v>
      </c>
      <c r="I74" s="27">
        <v>1.5676299362744329E-2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134.66666666666666</v>
      </c>
      <c r="I75" s="92" t="s">
        <v>97</v>
      </c>
      <c r="L75" s="64">
        <f>SUM(G76:G81)</f>
        <v>134.66666666666666</v>
      </c>
      <c r="N75" s="221">
        <v>101</v>
      </c>
    </row>
    <row r="76" spans="1:14" x14ac:dyDescent="0.2">
      <c r="A76" s="10">
        <v>1</v>
      </c>
      <c r="B76" s="26" t="s">
        <v>199</v>
      </c>
      <c r="C76" s="24" t="s">
        <v>97</v>
      </c>
      <c r="D76" s="27">
        <v>0.8</v>
      </c>
      <c r="E76" s="27" t="s">
        <v>97</v>
      </c>
      <c r="F76" s="72" t="s">
        <v>97</v>
      </c>
      <c r="G76" s="27">
        <v>134.66666666666666</v>
      </c>
      <c r="H76" s="27" t="s">
        <v>97</v>
      </c>
      <c r="I76" s="27">
        <v>0.65646144735110257</v>
      </c>
    </row>
    <row r="77" spans="1:14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4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3834.4461260041608</v>
      </c>
      <c r="I82" s="92" t="s">
        <v>97</v>
      </c>
      <c r="L82" s="64">
        <f>SUM(G83:G84)</f>
        <v>3834.4461260041608</v>
      </c>
      <c r="N82" s="221">
        <v>102.36322262514066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93.19491549577306</v>
      </c>
      <c r="E83" s="27"/>
      <c r="F83" s="72">
        <v>16.807525509441746</v>
      </c>
      <c r="G83" s="27">
        <v>1566.3759195454734</v>
      </c>
      <c r="H83" s="27" t="s">
        <v>97</v>
      </c>
      <c r="I83" s="27">
        <v>7.635634182480711</v>
      </c>
      <c r="M83" s="221">
        <v>105.55344639728345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398.60693832928797</v>
      </c>
      <c r="E84" s="27"/>
      <c r="F84" s="72">
        <v>5.689991789819377</v>
      </c>
      <c r="G84" s="27">
        <v>2268.0702064586872</v>
      </c>
      <c r="H84" s="27" t="s">
        <v>97</v>
      </c>
      <c r="I84" s="27">
        <v>11.056192948706315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172" t="s">
        <v>97</v>
      </c>
      <c r="G85" s="92" t="s">
        <v>97</v>
      </c>
      <c r="H85" s="92">
        <v>2215.8419334909458</v>
      </c>
      <c r="I85" s="92" t="s">
        <v>97</v>
      </c>
      <c r="L85" s="64">
        <f>SUM(G86:G91)</f>
        <v>2215.8419334909458</v>
      </c>
      <c r="N85" s="221">
        <v>108.47199937913317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3" t="s">
        <v>97</v>
      </c>
      <c r="G87" s="27">
        <v>969.267206742653</v>
      </c>
      <c r="H87" s="27" t="s">
        <v>97</v>
      </c>
      <c r="I87" s="27">
        <v>4.7249001490711064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3" t="s">
        <v>97</v>
      </c>
      <c r="G88" s="27">
        <v>811.06689950158693</v>
      </c>
      <c r="H88" s="27" t="s">
        <v>97</v>
      </c>
      <c r="I88" s="27">
        <v>3.9537189411785865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3" t="s">
        <v>97</v>
      </c>
      <c r="G89" s="27">
        <v>435.50782724670597</v>
      </c>
      <c r="H89" s="27" t="s">
        <v>97</v>
      </c>
      <c r="I89" s="27">
        <v>2.1229759797557417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3" t="s">
        <v>97</v>
      </c>
      <c r="G92" s="27">
        <v>441.64183796766929</v>
      </c>
      <c r="H92" s="27" t="s">
        <v>97</v>
      </c>
      <c r="I92" s="27">
        <v>2.1528775259632966</v>
      </c>
      <c r="L92" s="64">
        <f>+G92</f>
        <v>441.64183796766929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20514.02518915043</v>
      </c>
      <c r="H94" s="38" t="s">
        <v>97</v>
      </c>
      <c r="I94" s="38">
        <v>99.999999999999972</v>
      </c>
      <c r="K94" s="64"/>
      <c r="L94" s="64">
        <f>SUM(L31:L92)</f>
        <v>20514.025189150427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4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4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4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20514.02518915043</v>
      </c>
      <c r="H99" s="57" t="s">
        <v>97</v>
      </c>
      <c r="I99" s="57" t="s">
        <v>97</v>
      </c>
    </row>
    <row r="100" spans="1:14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1.3676016792766954</v>
      </c>
      <c r="G100" s="35" t="s">
        <v>97</v>
      </c>
      <c r="H100" s="59" t="s">
        <v>97</v>
      </c>
      <c r="I100" s="59" t="s">
        <v>97</v>
      </c>
      <c r="N100" s="75">
        <v>104.7609854923947</v>
      </c>
    </row>
    <row r="101" spans="1:14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4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4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96">
        <v>389.10404</v>
      </c>
      <c r="I103" s="24" t="s">
        <v>97</v>
      </c>
    </row>
    <row r="104" spans="1:14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96">
        <v>389.10404</v>
      </c>
      <c r="I104" s="24" t="s">
        <v>97</v>
      </c>
    </row>
    <row r="105" spans="1:14" x14ac:dyDescent="0.2">
      <c r="A105" s="10">
        <v>1</v>
      </c>
      <c r="B105" s="26" t="s">
        <v>160</v>
      </c>
      <c r="C105" s="24" t="s">
        <v>97</v>
      </c>
      <c r="D105" s="26">
        <v>559.16949297463839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4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4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4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4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4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4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4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20124.921149150432</v>
      </c>
      <c r="H112" s="35" t="s">
        <v>97</v>
      </c>
      <c r="I112" s="34" t="s">
        <v>97</v>
      </c>
      <c r="L112" s="64">
        <f>+L94-G105-G106</f>
        <v>20124.921149150428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1.3416614099433621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31:I54 D55:H72">
    <cfRule type="cellIs" dxfId="8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53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80000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97">
        <v>88888.888888888891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4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40">
        <v>0.5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4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3.3669999999999995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13400</v>
      </c>
      <c r="H21" s="24" t="s">
        <v>109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4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 t="s">
        <v>226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301.82346506264605</v>
      </c>
      <c r="I31" s="27" t="s">
        <v>97</v>
      </c>
      <c r="L31" s="64">
        <f>+H31</f>
        <v>301.82346506264605</v>
      </c>
      <c r="N31" s="221">
        <v>86.245693086336615</v>
      </c>
    </row>
    <row r="32" spans="1:14" hidden="1" x14ac:dyDescent="0.2">
      <c r="A32" s="10">
        <v>0</v>
      </c>
      <c r="B32" s="11" t="s">
        <v>227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25000</v>
      </c>
      <c r="E33" s="27" t="s">
        <v>97</v>
      </c>
      <c r="F33" s="72">
        <v>1.2072938602505842E-2</v>
      </c>
      <c r="G33" s="27">
        <v>301.82346506264605</v>
      </c>
      <c r="H33" s="27" t="s">
        <v>97</v>
      </c>
      <c r="I33" s="27">
        <v>0.58643307846652271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14223.832912939051</v>
      </c>
      <c r="I34" s="27" t="s">
        <v>97</v>
      </c>
      <c r="L34" s="10">
        <f>SUBTOTAL(9,G35:G53)</f>
        <v>14223.832912939051</v>
      </c>
      <c r="N34" s="221">
        <v>100.3443937658775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13400</v>
      </c>
      <c r="E35" s="27" t="s">
        <v>97</v>
      </c>
      <c r="F35" s="72">
        <v>0.11617875000000001</v>
      </c>
      <c r="G35" s="27">
        <v>1556.7952500000001</v>
      </c>
      <c r="H35" s="27" t="s">
        <v>97</v>
      </c>
      <c r="I35" s="27">
        <v>3.024802033897755</v>
      </c>
      <c r="M35" s="221">
        <v>100.34006995724836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13400</v>
      </c>
      <c r="E36" s="27" t="s">
        <v>97</v>
      </c>
      <c r="F36" s="72">
        <v>8.4246799999999983E-2</v>
      </c>
      <c r="G36" s="27">
        <v>1128.9071199999998</v>
      </c>
      <c r="H36" s="27" t="s">
        <v>97</v>
      </c>
      <c r="I36" s="27">
        <v>2.1934294523686764</v>
      </c>
      <c r="M36" s="221">
        <v>104.44055546716969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3</v>
      </c>
      <c r="E37" s="27" t="s">
        <v>97</v>
      </c>
      <c r="F37" s="72">
        <v>3.5533333333333332</v>
      </c>
      <c r="G37" s="27">
        <v>10.66</v>
      </c>
      <c r="H37" s="27" t="s">
        <v>97</v>
      </c>
      <c r="I37" s="27">
        <v>2.0712029845511199E-2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421.50270779140351</v>
      </c>
      <c r="E38" s="9" t="s">
        <v>97</v>
      </c>
      <c r="F38" s="28">
        <v>0.44768664353057108</v>
      </c>
      <c r="G38" s="27">
        <v>188.70113249018053</v>
      </c>
      <c r="H38" s="24" t="s">
        <v>97</v>
      </c>
      <c r="I38" s="24">
        <v>0.36664010206551428</v>
      </c>
      <c r="M38" s="221">
        <v>84.053227459043114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64.026666666666671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23.777777777777786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93.044888888888892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527.20200000000114</v>
      </c>
      <c r="H42" s="27" t="s">
        <v>97</v>
      </c>
      <c r="I42" s="27">
        <v>1.0243361687254426</v>
      </c>
    </row>
    <row r="43" spans="1:14" hidden="1" x14ac:dyDescent="0.2">
      <c r="A43" s="10">
        <v>0</v>
      </c>
      <c r="B43" s="26" t="s">
        <v>175</v>
      </c>
      <c r="C43" s="27" t="s">
        <v>97</v>
      </c>
      <c r="D43" s="27">
        <v>2</v>
      </c>
      <c r="E43" s="27" t="s">
        <v>97</v>
      </c>
      <c r="F43" s="72">
        <v>64.78</v>
      </c>
      <c r="G43" s="27">
        <v>129.56</v>
      </c>
      <c r="H43" s="27" t="s">
        <v>97</v>
      </c>
      <c r="I43" s="27">
        <v>0.25173082427621307</v>
      </c>
    </row>
    <row r="44" spans="1:14" hidden="1" x14ac:dyDescent="0.2">
      <c r="A44" s="10">
        <v>0</v>
      </c>
      <c r="B44" s="26" t="s">
        <v>228</v>
      </c>
      <c r="C44" s="27" t="s">
        <v>97</v>
      </c>
      <c r="D44" s="27">
        <v>0.2</v>
      </c>
      <c r="E44" s="27" t="s">
        <v>97</v>
      </c>
      <c r="F44" s="72">
        <v>278.5</v>
      </c>
      <c r="G44" s="27">
        <v>55.7</v>
      </c>
      <c r="H44" s="27" t="s">
        <v>97</v>
      </c>
      <c r="I44" s="27">
        <v>0.10822327039352475</v>
      </c>
    </row>
    <row r="45" spans="1:14" hidden="1" x14ac:dyDescent="0.2">
      <c r="A45" s="10">
        <v>0</v>
      </c>
      <c r="B45" s="26" t="s">
        <v>194</v>
      </c>
      <c r="C45" s="27" t="s">
        <v>97</v>
      </c>
      <c r="D45" s="27">
        <v>0.4</v>
      </c>
      <c r="E45" s="27" t="s">
        <v>97</v>
      </c>
      <c r="F45" s="72">
        <v>200.73</v>
      </c>
      <c r="G45" s="27">
        <v>80.292000000000002</v>
      </c>
      <c r="H45" s="27" t="s">
        <v>97</v>
      </c>
      <c r="I45" s="27">
        <v>0.15600471860748455</v>
      </c>
    </row>
    <row r="46" spans="1:14" hidden="1" x14ac:dyDescent="0.2">
      <c r="A46" s="10">
        <v>0</v>
      </c>
      <c r="B46" s="26" t="s">
        <v>229</v>
      </c>
      <c r="C46" s="27" t="s">
        <v>97</v>
      </c>
      <c r="D46" s="27">
        <v>0.75</v>
      </c>
      <c r="E46" s="27" t="s">
        <v>97</v>
      </c>
      <c r="F46" s="72">
        <v>119.5</v>
      </c>
      <c r="G46" s="27">
        <v>89.625</v>
      </c>
      <c r="H46" s="27" t="s">
        <v>97</v>
      </c>
      <c r="I46" s="27">
        <v>0.17413843104164553</v>
      </c>
    </row>
    <row r="47" spans="1:14" hidden="1" x14ac:dyDescent="0.2">
      <c r="A47" s="10">
        <v>0</v>
      </c>
      <c r="B47" s="26" t="s">
        <v>172</v>
      </c>
      <c r="C47" s="27" t="s">
        <v>97</v>
      </c>
      <c r="D47" s="27">
        <v>0.45</v>
      </c>
      <c r="E47" s="27" t="s">
        <v>97</v>
      </c>
      <c r="F47" s="72">
        <v>239.2</v>
      </c>
      <c r="G47" s="27">
        <v>107.64</v>
      </c>
      <c r="H47" s="27" t="s">
        <v>97</v>
      </c>
      <c r="I47" s="27">
        <v>0.20914098429369843</v>
      </c>
    </row>
    <row r="48" spans="1:14" hidden="1" x14ac:dyDescent="0.2">
      <c r="A48" s="10">
        <v>0</v>
      </c>
      <c r="B48" s="26" t="s">
        <v>230</v>
      </c>
      <c r="C48" s="27" t="s">
        <v>97</v>
      </c>
      <c r="D48" s="27">
        <v>0.5</v>
      </c>
      <c r="E48" s="27" t="s">
        <v>97</v>
      </c>
      <c r="F48" s="72">
        <v>128.77000000000001</v>
      </c>
      <c r="G48" s="27">
        <v>64.385000000000005</v>
      </c>
      <c r="H48" s="27" t="s">
        <v>97</v>
      </c>
      <c r="I48" s="27">
        <v>0.12509794011287417</v>
      </c>
    </row>
    <row r="49" spans="1:14" x14ac:dyDescent="0.2">
      <c r="A49" s="10">
        <v>1</v>
      </c>
      <c r="B49" s="26" t="s">
        <v>196</v>
      </c>
      <c r="C49" s="27" t="s">
        <v>97</v>
      </c>
      <c r="D49" s="27">
        <v>6800</v>
      </c>
      <c r="E49" s="27" t="s">
        <v>97</v>
      </c>
      <c r="F49" s="72">
        <v>5.9400000000000008E-2</v>
      </c>
      <c r="G49" s="27">
        <v>403.92000000000007</v>
      </c>
      <c r="H49" s="27" t="s">
        <v>97</v>
      </c>
      <c r="I49" s="27">
        <v>0.78480329223254086</v>
      </c>
    </row>
    <row r="50" spans="1:14" x14ac:dyDescent="0.2">
      <c r="A50" s="10">
        <v>1</v>
      </c>
      <c r="B50" s="26" t="s">
        <v>231</v>
      </c>
      <c r="C50" s="27" t="s">
        <v>97</v>
      </c>
      <c r="D50" s="27">
        <v>75.599999999999994</v>
      </c>
      <c r="E50" s="27" t="s">
        <v>97</v>
      </c>
      <c r="F50" s="72">
        <v>0.38744999999999996</v>
      </c>
      <c r="G50" s="27">
        <v>29.291219999999996</v>
      </c>
      <c r="H50" s="27" t="s">
        <v>97</v>
      </c>
      <c r="I50" s="27">
        <v>5.6911878316269641E-2</v>
      </c>
    </row>
    <row r="51" spans="1:14" x14ac:dyDescent="0.2">
      <c r="A51" s="10">
        <v>1</v>
      </c>
      <c r="B51" s="26" t="s">
        <v>232</v>
      </c>
      <c r="C51" s="27" t="s">
        <v>97</v>
      </c>
      <c r="D51" s="27">
        <v>6800</v>
      </c>
      <c r="E51" s="27" t="s">
        <v>97</v>
      </c>
      <c r="F51" s="72">
        <v>0.16</v>
      </c>
      <c r="G51" s="27">
        <v>1088</v>
      </c>
      <c r="H51" s="27" t="s">
        <v>97</v>
      </c>
      <c r="I51" s="27">
        <v>2.1139482619058332</v>
      </c>
    </row>
    <row r="52" spans="1:14" x14ac:dyDescent="0.2">
      <c r="A52" s="10">
        <v>1</v>
      </c>
      <c r="B52" s="26" t="s">
        <v>137</v>
      </c>
      <c r="C52" s="27" t="s">
        <v>97</v>
      </c>
      <c r="D52" s="27">
        <v>16000</v>
      </c>
      <c r="E52" s="27" t="s">
        <v>97</v>
      </c>
      <c r="F52" s="72">
        <v>0.56000000000000005</v>
      </c>
      <c r="G52" s="27">
        <v>8960</v>
      </c>
      <c r="H52" s="27" t="s">
        <v>97</v>
      </c>
      <c r="I52" s="27">
        <v>17.408985686283334</v>
      </c>
    </row>
    <row r="53" spans="1:14" x14ac:dyDescent="0.2">
      <c r="A53" s="10">
        <v>1</v>
      </c>
      <c r="B53" s="26" t="s">
        <v>197</v>
      </c>
      <c r="C53" s="27" t="s">
        <v>97</v>
      </c>
      <c r="D53" s="27">
        <v>6800</v>
      </c>
      <c r="E53" s="27" t="s">
        <v>97</v>
      </c>
      <c r="F53" s="72">
        <v>4.8581792713069331E-2</v>
      </c>
      <c r="G53" s="27">
        <v>330.35619044887147</v>
      </c>
      <c r="H53" s="27" t="s">
        <v>97</v>
      </c>
      <c r="I53" s="27">
        <v>0.64187122666289009</v>
      </c>
      <c r="L53" s="64">
        <f>SUM(G54:G74)</f>
        <v>12013.609486508725</v>
      </c>
      <c r="N53" s="221" t="e">
        <v>#VALUE!</v>
      </c>
    </row>
    <row r="54" spans="1:14" x14ac:dyDescent="0.2">
      <c r="A54" s="10">
        <v>1</v>
      </c>
      <c r="B54" s="43" t="s">
        <v>138</v>
      </c>
      <c r="C54" s="92" t="s">
        <v>97</v>
      </c>
      <c r="D54" s="92" t="s">
        <v>97</v>
      </c>
      <c r="E54" s="92" t="s">
        <v>97</v>
      </c>
      <c r="F54" s="94" t="s">
        <v>97</v>
      </c>
      <c r="G54" s="92" t="s">
        <v>97</v>
      </c>
      <c r="H54" s="92">
        <v>12013.609486508725</v>
      </c>
      <c r="I54" s="27" t="s">
        <v>97</v>
      </c>
    </row>
    <row r="55" spans="1:14" x14ac:dyDescent="0.2">
      <c r="A55" s="10">
        <v>1</v>
      </c>
      <c r="B55" s="11" t="s">
        <v>139</v>
      </c>
      <c r="C55" s="76" t="s">
        <v>97</v>
      </c>
      <c r="D55" s="27">
        <v>1.4</v>
      </c>
      <c r="E55" s="9" t="s">
        <v>97</v>
      </c>
      <c r="F55" s="28">
        <v>45</v>
      </c>
      <c r="G55" s="27">
        <v>62.999999999999993</v>
      </c>
      <c r="H55" s="9" t="s">
        <v>97</v>
      </c>
      <c r="I55" s="24">
        <v>0.12240693060667969</v>
      </c>
    </row>
    <row r="56" spans="1:14" x14ac:dyDescent="0.2">
      <c r="A56" s="10">
        <v>1</v>
      </c>
      <c r="B56" s="11" t="s">
        <v>198</v>
      </c>
      <c r="C56" s="76" t="s">
        <v>97</v>
      </c>
      <c r="D56" s="27">
        <v>900</v>
      </c>
      <c r="E56" s="9" t="s">
        <v>97</v>
      </c>
      <c r="F56" s="28">
        <v>0.1396</v>
      </c>
      <c r="G56" s="27">
        <v>125.64</v>
      </c>
      <c r="H56" s="9" t="s">
        <v>97</v>
      </c>
      <c r="I56" s="24">
        <v>0.24411439303846405</v>
      </c>
    </row>
    <row r="57" spans="1:14" x14ac:dyDescent="0.2">
      <c r="A57" s="10">
        <v>1</v>
      </c>
      <c r="B57" s="11" t="s">
        <v>140</v>
      </c>
      <c r="C57" s="76" t="s">
        <v>97</v>
      </c>
      <c r="D57" s="27">
        <v>1336</v>
      </c>
      <c r="E57" s="9" t="s">
        <v>97</v>
      </c>
      <c r="F57" s="155">
        <v>0.19999999999999998</v>
      </c>
      <c r="G57" s="27">
        <v>267.2</v>
      </c>
      <c r="H57" s="9" t="s">
        <v>97</v>
      </c>
      <c r="I57" s="24">
        <v>0.51916082314452083</v>
      </c>
    </row>
    <row r="58" spans="1:14" x14ac:dyDescent="0.2">
      <c r="A58" s="10">
        <v>1</v>
      </c>
      <c r="B58" s="11" t="s">
        <v>141</v>
      </c>
      <c r="C58" s="76" t="s">
        <v>97</v>
      </c>
      <c r="D58" s="27">
        <v>6750000</v>
      </c>
      <c r="E58" s="9" t="s">
        <v>97</v>
      </c>
      <c r="F58" s="28">
        <v>2.5000000000000001E-4</v>
      </c>
      <c r="G58" s="27">
        <v>1687.5</v>
      </c>
      <c r="H58" s="9" t="s">
        <v>97</v>
      </c>
      <c r="I58" s="24">
        <v>3.2787570698217778</v>
      </c>
    </row>
    <row r="59" spans="1:14" x14ac:dyDescent="0.2">
      <c r="A59" s="10">
        <v>1</v>
      </c>
      <c r="B59" s="11" t="s">
        <v>142</v>
      </c>
      <c r="C59" s="76" t="s">
        <v>97</v>
      </c>
      <c r="D59" s="27">
        <v>80000</v>
      </c>
      <c r="E59" s="9" t="s">
        <v>97</v>
      </c>
      <c r="F59" s="28">
        <v>0.05</v>
      </c>
      <c r="G59" s="7">
        <v>4000</v>
      </c>
      <c r="H59" s="9" t="s">
        <v>97</v>
      </c>
      <c r="I59" s="24">
        <v>7.7718686099479166</v>
      </c>
    </row>
    <row r="60" spans="1:14" x14ac:dyDescent="0.2">
      <c r="A60" s="10">
        <v>1</v>
      </c>
      <c r="B60" s="11" t="s">
        <v>143</v>
      </c>
      <c r="C60" s="76" t="s">
        <v>97</v>
      </c>
      <c r="D60" s="29">
        <v>1039.2199999999998</v>
      </c>
      <c r="E60" s="9" t="s">
        <v>97</v>
      </c>
      <c r="F60" s="198">
        <v>4.5037931034482748</v>
      </c>
      <c r="G60" s="7">
        <v>4680.4318689655156</v>
      </c>
      <c r="H60" s="9" t="s">
        <v>97</v>
      </c>
      <c r="I60" s="24">
        <v>9.0939253808532374</v>
      </c>
    </row>
    <row r="61" spans="1:14" hidden="1" x14ac:dyDescent="0.2">
      <c r="A61" s="10">
        <v>0</v>
      </c>
      <c r="B61" s="11">
        <v>0</v>
      </c>
      <c r="C61" s="76" t="s">
        <v>97</v>
      </c>
      <c r="D61" s="29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29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29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29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9" t="s">
        <v>97</v>
      </c>
      <c r="E73" s="78" t="s">
        <v>97</v>
      </c>
      <c r="F73" s="72" t="s">
        <v>97</v>
      </c>
      <c r="G73" s="30">
        <v>808.07999999999981</v>
      </c>
      <c r="H73" s="24" t="s">
        <v>97</v>
      </c>
      <c r="I73" s="24">
        <v>1.5700728965816777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381.7576175432099</v>
      </c>
      <c r="H74" s="27" t="s">
        <v>97</v>
      </c>
      <c r="I74" s="27">
        <v>0.74174251109814382</v>
      </c>
    </row>
    <row r="75" spans="1:14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14292.672736625515</v>
      </c>
      <c r="I75" s="27" t="s">
        <v>97</v>
      </c>
      <c r="L75" s="64">
        <f>SUM(G76:G80)</f>
        <v>14292.672736625515</v>
      </c>
      <c r="N75" s="221">
        <v>102.90360091623127</v>
      </c>
    </row>
    <row r="76" spans="1:14" x14ac:dyDescent="0.2">
      <c r="A76" s="10">
        <v>1</v>
      </c>
      <c r="B76" s="26" t="s">
        <v>233</v>
      </c>
      <c r="C76" s="24" t="s">
        <v>97</v>
      </c>
      <c r="D76" s="27" t="s">
        <v>97</v>
      </c>
      <c r="E76" s="27" t="s">
        <v>97</v>
      </c>
      <c r="F76" s="72" t="s">
        <v>97</v>
      </c>
      <c r="G76" s="27">
        <v>200.49166666666662</v>
      </c>
      <c r="H76" s="27" t="s">
        <v>97</v>
      </c>
      <c r="I76" s="27">
        <v>0.38954872268070184</v>
      </c>
      <c r="M76" s="221">
        <v>100</v>
      </c>
      <c r="N76" s="221"/>
    </row>
    <row r="77" spans="1:14" x14ac:dyDescent="0.2">
      <c r="A77" s="10">
        <v>1</v>
      </c>
      <c r="B77" s="26" t="s">
        <v>234</v>
      </c>
      <c r="C77" s="24" t="s">
        <v>97</v>
      </c>
      <c r="D77" s="27" t="s">
        <v>97</v>
      </c>
      <c r="E77" s="27" t="s">
        <v>97</v>
      </c>
      <c r="F77" s="72" t="s">
        <v>97</v>
      </c>
      <c r="G77" s="27">
        <v>7835.3909465020579</v>
      </c>
      <c r="H77" s="27" t="s">
        <v>97</v>
      </c>
      <c r="I77" s="27">
        <v>15.223907235947362</v>
      </c>
      <c r="M77" s="221">
        <v>105.4263565891473</v>
      </c>
    </row>
    <row r="78" spans="1:14" x14ac:dyDescent="0.2">
      <c r="A78" s="10">
        <v>1</v>
      </c>
      <c r="B78" s="26" t="s">
        <v>235</v>
      </c>
      <c r="C78" s="24" t="s">
        <v>97</v>
      </c>
      <c r="D78" s="27" t="s">
        <v>97</v>
      </c>
      <c r="E78" s="27" t="s">
        <v>97</v>
      </c>
      <c r="F78" s="72" t="s">
        <v>97</v>
      </c>
      <c r="G78" s="27">
        <v>1820.5761316872427</v>
      </c>
      <c r="H78" s="27" t="s">
        <v>97</v>
      </c>
      <c r="I78" s="27">
        <v>3.5373196224701218</v>
      </c>
      <c r="M78" s="221">
        <v>100</v>
      </c>
    </row>
    <row r="79" spans="1:14" x14ac:dyDescent="0.2">
      <c r="A79" s="10">
        <v>1</v>
      </c>
      <c r="B79" s="26" t="s">
        <v>236</v>
      </c>
      <c r="C79" s="24" t="s">
        <v>97</v>
      </c>
      <c r="D79" s="27" t="s">
        <v>97</v>
      </c>
      <c r="E79" s="27" t="s">
        <v>97</v>
      </c>
      <c r="F79" s="72" t="s">
        <v>97</v>
      </c>
      <c r="G79" s="27">
        <v>4320.9876543209875</v>
      </c>
      <c r="H79" s="27" t="s">
        <v>97</v>
      </c>
      <c r="I79" s="27">
        <v>8.3955370786474415</v>
      </c>
      <c r="M79" s="221">
        <v>100</v>
      </c>
    </row>
    <row r="80" spans="1:14" x14ac:dyDescent="0.2">
      <c r="A80" s="10">
        <v>1</v>
      </c>
      <c r="B80" s="26" t="s">
        <v>237</v>
      </c>
      <c r="C80" s="24" t="s">
        <v>97</v>
      </c>
      <c r="D80" s="27" t="s">
        <v>97</v>
      </c>
      <c r="E80" s="27" t="s">
        <v>97</v>
      </c>
      <c r="F80" s="72" t="s">
        <v>97</v>
      </c>
      <c r="G80" s="27">
        <v>115.22633744855966</v>
      </c>
      <c r="H80" s="27" t="s">
        <v>97</v>
      </c>
      <c r="I80" s="27">
        <v>0.22388098876393175</v>
      </c>
      <c r="M80" s="221">
        <v>100</v>
      </c>
    </row>
    <row r="81" spans="1:14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5215.912781005085</v>
      </c>
      <c r="I82" s="27" t="s">
        <v>97</v>
      </c>
      <c r="L82" s="64">
        <f>SUM(G83:G84)</f>
        <v>5215.912781005085</v>
      </c>
      <c r="N82" s="221">
        <v>106.64220747576319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187.14217746682516</v>
      </c>
      <c r="E83" s="27" t="s">
        <v>97</v>
      </c>
      <c r="F83" s="72">
        <v>17.908587572056085</v>
      </c>
      <c r="G83" s="27">
        <v>3351.4520735898996</v>
      </c>
      <c r="H83" s="27" t="s">
        <v>97</v>
      </c>
      <c r="I83" s="27">
        <v>6.5117612921195489</v>
      </c>
      <c r="M83" s="221">
        <v>110.55043974811139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327.6737078515838</v>
      </c>
      <c r="E84" s="27" t="s">
        <v>97</v>
      </c>
      <c r="F84" s="72">
        <v>5.689991789819377</v>
      </c>
      <c r="G84" s="27">
        <v>1864.460707415185</v>
      </c>
      <c r="H84" s="27" t="s">
        <v>97</v>
      </c>
      <c r="I84" s="27">
        <v>3.6225859116103409</v>
      </c>
      <c r="M84" s="221">
        <v>100.27026518686351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2010.8365422960387</v>
      </c>
      <c r="I85" s="27" t="s">
        <v>97</v>
      </c>
      <c r="L85" s="64">
        <f>SUM(G87:G91)</f>
        <v>2010.8365422960387</v>
      </c>
      <c r="N85" s="221">
        <v>111.05696334584059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796.78336976147057</v>
      </c>
      <c r="H87" s="27" t="s">
        <v>97</v>
      </c>
      <c r="I87" s="27">
        <v>1.5481239150944244</v>
      </c>
      <c r="M87" s="221">
        <v>104.52876976913362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666.73525400560129</v>
      </c>
      <c r="H88" s="27" t="s">
        <v>97</v>
      </c>
      <c r="I88" s="27">
        <v>1.2954446979379459</v>
      </c>
      <c r="M88" s="221">
        <v>109.34102938117658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547.31791852896697</v>
      </c>
      <c r="H89" s="27" t="s">
        <v>97</v>
      </c>
      <c r="I89" s="27">
        <v>1.0634207376693274</v>
      </c>
      <c r="M89" s="221">
        <v>124.78831485374948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3408.9860771542453</v>
      </c>
      <c r="H92" s="27" t="s">
        <v>97</v>
      </c>
      <c r="I92" s="27">
        <v>6.6235479711961425</v>
      </c>
      <c r="L92" s="64">
        <f>+G92</f>
        <v>3408.9860771542453</v>
      </c>
      <c r="M92" s="221">
        <v>103.39369469942439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51467.674001591309</v>
      </c>
      <c r="H94" s="38" t="s">
        <v>97</v>
      </c>
      <c r="I94" s="38">
        <v>100</v>
      </c>
      <c r="L94" s="64">
        <f>SUM(L31:L92)</f>
        <v>51467.674001591309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51467.674001591309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0.64334592501989141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1122.853064800951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51078.569961591311</v>
      </c>
      <c r="H112" s="35" t="s">
        <v>97</v>
      </c>
      <c r="I112" s="34" t="s">
        <v>97</v>
      </c>
      <c r="L112" s="64">
        <f>+L94-G105-G106</f>
        <v>51078.569961591311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0.63848212451989139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100.96120549820367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E74:I80 I55:I73 I81 C3:I3 I86 D87:I89 I90:I91 I93 D92:I92 D31:I54 E82:I85 E55:H72 D55:D85">
    <cfRule type="cellIs" dxfId="7" priority="1" stopIfTrue="1" operator="equal">
      <formula>0</formula>
    </cfRule>
  </conditionalFormatting>
  <pageMargins left="0.75" right="0.75" top="1" bottom="1" header="0" footer="0"/>
  <pageSetup paperSize="9" scale="82" orientation="portrait" r:id="rId1"/>
  <headerFooter alignWithMargins="0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0" style="10" hidden="1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238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9.6199999999999992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40000</v>
      </c>
      <c r="H21" s="24" t="s">
        <v>109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x14ac:dyDescent="0.2">
      <c r="A23" s="10">
        <v>1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32" t="s">
        <v>93</v>
      </c>
      <c r="H23" s="24" t="s">
        <v>97</v>
      </c>
      <c r="I23" s="24" t="s">
        <v>97</v>
      </c>
    </row>
    <row r="24" spans="1:14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91</v>
      </c>
      <c r="H24" s="24"/>
      <c r="I24" s="24"/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181.09407903758762</v>
      </c>
      <c r="I31" s="27" t="s">
        <v>97</v>
      </c>
      <c r="L31" s="64">
        <f>+H31</f>
        <v>181.09407903758762</v>
      </c>
      <c r="N31" s="221">
        <v>86.245693086336601</v>
      </c>
    </row>
    <row r="32" spans="1:14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15000</v>
      </c>
      <c r="E33" s="27" t="s">
        <v>97</v>
      </c>
      <c r="F33" s="72">
        <v>1.207293860250584E-2</v>
      </c>
      <c r="G33" s="27">
        <v>181.09407903758762</v>
      </c>
      <c r="H33" s="27" t="s">
        <v>97</v>
      </c>
      <c r="I33" s="27">
        <v>0.71130157471821998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8785.6978628738034</v>
      </c>
      <c r="I34" s="27" t="s">
        <v>97</v>
      </c>
      <c r="L34" s="10">
        <f>SUBTOTAL(9,G35:G52)</f>
        <v>8785.6978628738052</v>
      </c>
      <c r="N34" s="221">
        <v>100.49642197417069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40000</v>
      </c>
      <c r="E35" s="27" t="s">
        <v>97</v>
      </c>
      <c r="F35" s="72">
        <v>0.10279214285714286</v>
      </c>
      <c r="G35" s="27">
        <v>4111.6857142857143</v>
      </c>
      <c r="H35" s="27" t="s">
        <v>97</v>
      </c>
      <c r="I35" s="27">
        <v>16.149884849138562</v>
      </c>
      <c r="M35" s="221">
        <v>101.09714097040865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40000</v>
      </c>
      <c r="E36" s="27" t="s">
        <v>97</v>
      </c>
      <c r="F36" s="72">
        <v>6.5403800000000012E-2</v>
      </c>
      <c r="G36" s="27">
        <v>2616.1520000000005</v>
      </c>
      <c r="H36" s="27" t="s">
        <v>97</v>
      </c>
      <c r="I36" s="27">
        <v>10.275725452713342</v>
      </c>
      <c r="M36" s="221">
        <v>104.63966210072451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10</v>
      </c>
      <c r="E37" s="27" t="s">
        <v>97</v>
      </c>
      <c r="F37" s="72">
        <v>3.5533333333333332</v>
      </c>
      <c r="G37" s="27">
        <v>35.533333333333331</v>
      </c>
      <c r="H37" s="27" t="s">
        <v>97</v>
      </c>
      <c r="I37" s="27">
        <v>0.1395678759311694</v>
      </c>
    </row>
    <row r="38" spans="1:14" x14ac:dyDescent="0.2">
      <c r="A38" s="10">
        <v>1</v>
      </c>
      <c r="B38" s="11" t="s">
        <v>188</v>
      </c>
      <c r="C38" s="76" t="s">
        <v>97</v>
      </c>
      <c r="D38" s="27">
        <v>10</v>
      </c>
      <c r="E38" s="9" t="s">
        <v>97</v>
      </c>
      <c r="F38" s="28">
        <v>6.3</v>
      </c>
      <c r="G38" s="27">
        <v>63</v>
      </c>
      <c r="H38" s="24" t="s">
        <v>97</v>
      </c>
      <c r="I38" s="24">
        <v>0.24745148734513148</v>
      </c>
    </row>
    <row r="39" spans="1:14" x14ac:dyDescent="0.2">
      <c r="A39" s="10">
        <v>1</v>
      </c>
      <c r="B39" s="11" t="s">
        <v>127</v>
      </c>
      <c r="C39" s="76" t="s">
        <v>97</v>
      </c>
      <c r="D39" s="83">
        <v>631.71064040629255</v>
      </c>
      <c r="E39" s="9" t="s">
        <v>97</v>
      </c>
      <c r="F39" s="13">
        <v>0.42890332806527404</v>
      </c>
      <c r="G39" s="27">
        <v>270.94279604450446</v>
      </c>
      <c r="H39" s="24" t="s">
        <v>97</v>
      </c>
      <c r="I39" s="24">
        <v>1.0642094899470038</v>
      </c>
    </row>
    <row r="40" spans="1:14" hidden="1" x14ac:dyDescent="0.2">
      <c r="A40" s="10">
        <v>0</v>
      </c>
      <c r="B40" s="11" t="s">
        <v>38</v>
      </c>
      <c r="C40" s="76" t="s">
        <v>97</v>
      </c>
      <c r="D40" s="83">
        <v>124.66666666666666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12</v>
      </c>
      <c r="C41" s="27" t="s">
        <v>97</v>
      </c>
      <c r="D41" s="27">
        <v>20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39</v>
      </c>
      <c r="C42" s="27" t="s">
        <v>97</v>
      </c>
      <c r="D42" s="27">
        <v>110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4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746.9368847926271</v>
      </c>
      <c r="H43" s="27" t="s">
        <v>97</v>
      </c>
      <c r="I43" s="27">
        <v>2.9338197316646779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0.31537102891929047</v>
      </c>
    </row>
    <row r="45" spans="1:14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0.41681828312802149</v>
      </c>
    </row>
    <row r="46" spans="1:14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0.75610176688790176</v>
      </c>
    </row>
    <row r="47" spans="1:14" hidden="1" x14ac:dyDescent="0.2">
      <c r="A47" s="10">
        <v>0</v>
      </c>
      <c r="B47" s="26" t="s">
        <v>205</v>
      </c>
      <c r="C47" s="27" t="s">
        <v>97</v>
      </c>
      <c r="D47" s="27">
        <v>1.2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4" hidden="1" x14ac:dyDescent="0.2">
      <c r="A48" s="10">
        <v>0</v>
      </c>
      <c r="B48" s="26" t="s">
        <v>229</v>
      </c>
      <c r="C48" s="27" t="s">
        <v>97</v>
      </c>
      <c r="D48" s="27">
        <v>2</v>
      </c>
      <c r="E48" s="27" t="s">
        <v>97</v>
      </c>
      <c r="F48" s="72">
        <v>119.5</v>
      </c>
      <c r="G48" s="27">
        <v>239</v>
      </c>
      <c r="H48" s="27" t="s">
        <v>97</v>
      </c>
      <c r="I48" s="27">
        <v>0.93874453135692737</v>
      </c>
    </row>
    <row r="49" spans="1:14" hidden="1" x14ac:dyDescent="0.2">
      <c r="A49" s="10">
        <v>0</v>
      </c>
      <c r="B49" s="26" t="s">
        <v>187</v>
      </c>
      <c r="C49" s="27" t="s">
        <v>97</v>
      </c>
      <c r="D49" s="27">
        <v>12</v>
      </c>
      <c r="E49" s="27" t="s">
        <v>97</v>
      </c>
      <c r="F49" s="72">
        <v>10.752073732718893</v>
      </c>
      <c r="G49" s="27">
        <v>129.02488479262672</v>
      </c>
      <c r="H49" s="27" t="s">
        <v>97</v>
      </c>
      <c r="I49" s="27">
        <v>0.50678412137253526</v>
      </c>
    </row>
    <row r="50" spans="1:14" x14ac:dyDescent="0.2">
      <c r="A50" s="10">
        <v>1</v>
      </c>
      <c r="B50" s="26" t="s">
        <v>243</v>
      </c>
      <c r="C50" s="27" t="s">
        <v>97</v>
      </c>
      <c r="D50" s="27">
        <v>8300</v>
      </c>
      <c r="E50" s="27" t="s">
        <v>97</v>
      </c>
      <c r="F50" s="72">
        <v>5.0849999999999992E-2</v>
      </c>
      <c r="G50" s="27">
        <v>422.05499999999995</v>
      </c>
      <c r="H50" s="27" t="s">
        <v>97</v>
      </c>
      <c r="I50" s="27">
        <v>1.6577482141499913</v>
      </c>
    </row>
    <row r="51" spans="1:14" x14ac:dyDescent="0.2">
      <c r="A51" s="10">
        <v>1</v>
      </c>
      <c r="B51" s="26" t="s">
        <v>179</v>
      </c>
      <c r="C51" s="27" t="s">
        <v>97</v>
      </c>
      <c r="D51" s="27">
        <v>1786</v>
      </c>
      <c r="E51" s="27" t="s">
        <v>97</v>
      </c>
      <c r="F51" s="72">
        <v>4.5999999999999992E-2</v>
      </c>
      <c r="G51" s="27">
        <v>82.155999999999992</v>
      </c>
      <c r="H51" s="27" t="s">
        <v>97</v>
      </c>
      <c r="I51" s="27">
        <v>0.3226924507035972</v>
      </c>
    </row>
    <row r="52" spans="1:14" s="177" customFormat="1" x14ac:dyDescent="0.2">
      <c r="A52" s="10">
        <v>1</v>
      </c>
      <c r="B52" s="26" t="s">
        <v>197</v>
      </c>
      <c r="C52" s="27" t="s">
        <v>97</v>
      </c>
      <c r="D52" s="27">
        <v>9000</v>
      </c>
      <c r="E52" s="27" t="s">
        <v>97</v>
      </c>
      <c r="F52" s="72">
        <v>4.8581792713069338E-2</v>
      </c>
      <c r="G52" s="27">
        <v>437.23613441762404</v>
      </c>
      <c r="H52" s="27" t="s">
        <v>97</v>
      </c>
      <c r="I52" s="27">
        <v>1.7173766949631255</v>
      </c>
      <c r="J52" s="10"/>
      <c r="L52" s="64">
        <f>SUM(G53:G74)</f>
        <v>8213.7758255172412</v>
      </c>
      <c r="N52" s="221" t="e">
        <v>#VALUE!</v>
      </c>
    </row>
    <row r="53" spans="1:14" x14ac:dyDescent="0.2">
      <c r="A53" s="177">
        <v>1</v>
      </c>
      <c r="B53" s="43" t="s">
        <v>138</v>
      </c>
      <c r="C53" s="92" t="s">
        <v>97</v>
      </c>
      <c r="D53" s="92" t="s">
        <v>97</v>
      </c>
      <c r="E53" s="92" t="s">
        <v>97</v>
      </c>
      <c r="F53" s="94" t="s">
        <v>97</v>
      </c>
      <c r="G53" s="92" t="s">
        <v>97</v>
      </c>
      <c r="H53" s="92">
        <v>8213.7758255172412</v>
      </c>
      <c r="I53" s="92" t="s">
        <v>97</v>
      </c>
    </row>
    <row r="54" spans="1:14" x14ac:dyDescent="0.2">
      <c r="A54" s="10">
        <v>1</v>
      </c>
      <c r="B54" s="26" t="s">
        <v>139</v>
      </c>
      <c r="C54" s="27" t="s">
        <v>97</v>
      </c>
      <c r="D54" s="27">
        <v>1.4</v>
      </c>
      <c r="E54" s="27" t="s">
        <v>97</v>
      </c>
      <c r="F54" s="72">
        <v>45</v>
      </c>
      <c r="G54" s="27">
        <v>62.999999999999993</v>
      </c>
      <c r="H54" s="27" t="s">
        <v>97</v>
      </c>
      <c r="I54" s="27">
        <v>0.24745148734513148</v>
      </c>
    </row>
    <row r="55" spans="1:14" x14ac:dyDescent="0.2">
      <c r="A55" s="10">
        <v>1</v>
      </c>
      <c r="B55" s="11" t="s">
        <v>198</v>
      </c>
      <c r="C55" s="76" t="s">
        <v>97</v>
      </c>
      <c r="D55" s="27">
        <v>900</v>
      </c>
      <c r="E55" s="9" t="s">
        <v>97</v>
      </c>
      <c r="F55" s="28">
        <v>0.1396</v>
      </c>
      <c r="G55" s="27">
        <v>125.64</v>
      </c>
      <c r="H55" s="9" t="s">
        <v>97</v>
      </c>
      <c r="I55" s="24">
        <v>0.49348896619114802</v>
      </c>
    </row>
    <row r="56" spans="1:14" x14ac:dyDescent="0.2">
      <c r="A56" s="10">
        <v>1</v>
      </c>
      <c r="B56" s="11" t="s">
        <v>140</v>
      </c>
      <c r="C56" s="76" t="s">
        <v>97</v>
      </c>
      <c r="D56" s="27">
        <v>363</v>
      </c>
      <c r="E56" s="9" t="s">
        <v>97</v>
      </c>
      <c r="F56" s="155">
        <v>0.2</v>
      </c>
      <c r="G56" s="27">
        <v>72.600000000000009</v>
      </c>
      <c r="H56" s="9" t="s">
        <v>97</v>
      </c>
      <c r="I56" s="24">
        <v>0.28515838065486587</v>
      </c>
    </row>
    <row r="57" spans="1:14" x14ac:dyDescent="0.2">
      <c r="A57" s="10">
        <v>1</v>
      </c>
      <c r="B57" s="11" t="s">
        <v>141</v>
      </c>
      <c r="C57" s="76" t="s">
        <v>97</v>
      </c>
      <c r="D57" s="27">
        <v>2250000</v>
      </c>
      <c r="E57" s="9" t="s">
        <v>97</v>
      </c>
      <c r="F57" s="28">
        <v>2.5000000000000001E-4</v>
      </c>
      <c r="G57" s="27">
        <v>562.5</v>
      </c>
      <c r="H57" s="9" t="s">
        <v>97</v>
      </c>
      <c r="I57" s="24">
        <v>2.2093882798672455</v>
      </c>
      <c r="M57" s="221">
        <v>45</v>
      </c>
    </row>
    <row r="58" spans="1:14" x14ac:dyDescent="0.2">
      <c r="A58" s="10">
        <v>1</v>
      </c>
      <c r="B58" s="11" t="s">
        <v>142</v>
      </c>
      <c r="C58" s="76" t="s">
        <v>97</v>
      </c>
      <c r="D58" s="27">
        <v>25000</v>
      </c>
      <c r="E58" s="9" t="s">
        <v>97</v>
      </c>
      <c r="F58" s="28">
        <v>0.05</v>
      </c>
      <c r="G58" s="27">
        <v>1250</v>
      </c>
      <c r="H58" s="9" t="s">
        <v>97</v>
      </c>
      <c r="I58" s="24">
        <v>4.9097517330383234</v>
      </c>
      <c r="M58" s="221">
        <v>26.090303277883741</v>
      </c>
    </row>
    <row r="59" spans="1:14" x14ac:dyDescent="0.2">
      <c r="A59" s="10">
        <v>1</v>
      </c>
      <c r="B59" s="11" t="s">
        <v>143</v>
      </c>
      <c r="C59" s="76" t="s">
        <v>97</v>
      </c>
      <c r="D59" s="29">
        <v>1092.5</v>
      </c>
      <c r="E59" s="9" t="s">
        <v>97</v>
      </c>
      <c r="F59" s="28">
        <v>4.5037931034482765</v>
      </c>
      <c r="G59" s="7">
        <v>4920.3939655172417</v>
      </c>
      <c r="H59" s="9" t="s">
        <v>97</v>
      </c>
      <c r="I59" s="24">
        <v>19.326330239543669</v>
      </c>
    </row>
    <row r="60" spans="1:14" hidden="1" x14ac:dyDescent="0.2">
      <c r="A60" s="10">
        <v>0</v>
      </c>
      <c r="B60" s="11">
        <v>0</v>
      </c>
      <c r="C60" s="76" t="s">
        <v>97</v>
      </c>
      <c r="D60" s="29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29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29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29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29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4.7231811671828678</v>
      </c>
      <c r="M73" s="221">
        <v>97.913486005089084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17.141860000000001</v>
      </c>
      <c r="H74" s="27" t="s">
        <v>97</v>
      </c>
      <c r="I74" s="27">
        <v>6.7329821474000254E-2</v>
      </c>
    </row>
    <row r="75" spans="1:14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717.83333333333337</v>
      </c>
      <c r="I75" s="27" t="s">
        <v>97</v>
      </c>
      <c r="L75" s="64">
        <f>SUM(G76:G80)</f>
        <v>717.83333333333337</v>
      </c>
      <c r="N75" s="221">
        <v>100.16279069767442</v>
      </c>
    </row>
    <row r="76" spans="1:14" x14ac:dyDescent="0.2">
      <c r="A76" s="10">
        <v>1</v>
      </c>
      <c r="B76" s="26" t="s">
        <v>199</v>
      </c>
      <c r="C76" s="24" t="s">
        <v>97</v>
      </c>
      <c r="D76" s="27">
        <v>0.7</v>
      </c>
      <c r="E76" s="27" t="s">
        <v>97</v>
      </c>
      <c r="F76" s="72" t="s">
        <v>97</v>
      </c>
      <c r="G76" s="27">
        <v>117.83333333333333</v>
      </c>
      <c r="H76" s="27" t="s">
        <v>97</v>
      </c>
      <c r="I76" s="27">
        <v>0.46282593003441264</v>
      </c>
    </row>
    <row r="77" spans="1:14" x14ac:dyDescent="0.2">
      <c r="A77" s="10">
        <v>1</v>
      </c>
      <c r="B77" s="26" t="s">
        <v>180</v>
      </c>
      <c r="C77" s="24" t="s">
        <v>97</v>
      </c>
      <c r="D77" s="27">
        <v>72</v>
      </c>
      <c r="E77" s="27" t="s">
        <v>97</v>
      </c>
      <c r="F77" s="72" t="s">
        <v>97</v>
      </c>
      <c r="G77" s="27">
        <v>600</v>
      </c>
      <c r="H77" s="27" t="s">
        <v>97</v>
      </c>
      <c r="I77" s="27">
        <v>2.3566808318583954</v>
      </c>
    </row>
    <row r="78" spans="1:14" hidden="1" x14ac:dyDescent="0.2">
      <c r="A78" s="10">
        <v>0</v>
      </c>
      <c r="B78" s="26">
        <v>0</v>
      </c>
      <c r="C78" s="24" t="s">
        <v>97</v>
      </c>
      <c r="D78" s="29" t="s">
        <v>97</v>
      </c>
      <c r="E78" s="27" t="s">
        <v>97</v>
      </c>
      <c r="F78" s="72" t="s">
        <v>97</v>
      </c>
      <c r="G78" s="27" t="s">
        <v>97</v>
      </c>
      <c r="H78" s="27" t="s">
        <v>97</v>
      </c>
      <c r="I78" s="27" t="s">
        <v>97</v>
      </c>
    </row>
    <row r="79" spans="1:14" hidden="1" x14ac:dyDescent="0.2">
      <c r="A79" s="10">
        <v>0</v>
      </c>
      <c r="B79" s="26">
        <v>0</v>
      </c>
      <c r="C79" s="24" t="s">
        <v>97</v>
      </c>
      <c r="D79" s="29" t="s">
        <v>97</v>
      </c>
      <c r="E79" s="27" t="s">
        <v>97</v>
      </c>
      <c r="F79" s="72" t="s">
        <v>97</v>
      </c>
      <c r="G79" s="27" t="s">
        <v>97</v>
      </c>
      <c r="H79" s="27" t="s">
        <v>97</v>
      </c>
      <c r="I79" s="27" t="s">
        <v>97</v>
      </c>
    </row>
    <row r="80" spans="1:14" hidden="1" x14ac:dyDescent="0.2">
      <c r="A80" s="10">
        <v>0</v>
      </c>
      <c r="B80" s="26">
        <v>0</v>
      </c>
      <c r="C80" s="24" t="s">
        <v>97</v>
      </c>
      <c r="D80" s="29" t="s">
        <v>97</v>
      </c>
      <c r="E80" s="27" t="s">
        <v>97</v>
      </c>
      <c r="F80" s="72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4859.3511442523859</v>
      </c>
      <c r="I82" s="27" t="s">
        <v>97</v>
      </c>
      <c r="L82" s="64">
        <f>SUM(G83:G84)</f>
        <v>4859.3511442523859</v>
      </c>
      <c r="N82" s="221">
        <v>104.41912125651871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134.36439552411727</v>
      </c>
      <c r="E83" s="27" t="s">
        <v>97</v>
      </c>
      <c r="F83" s="72">
        <v>19.375580455348828</v>
      </c>
      <c r="G83" s="27">
        <v>2603.388155811846</v>
      </c>
      <c r="H83" s="27" t="s">
        <v>97</v>
      </c>
      <c r="I83" s="27">
        <v>10.225591607814923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396.47912892896341</v>
      </c>
      <c r="E84" s="27" t="s">
        <v>97</v>
      </c>
      <c r="F84" s="72">
        <v>5.689991789819377</v>
      </c>
      <c r="G84" s="27">
        <v>2255.9629884405399</v>
      </c>
      <c r="H84" s="27" t="s">
        <v>97</v>
      </c>
      <c r="I84" s="27">
        <v>8.8609745537330049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2151.6395388020464</v>
      </c>
      <c r="I85" s="27" t="s">
        <v>97</v>
      </c>
      <c r="L85" s="64">
        <f>SUM(G87:G91)</f>
        <v>2151.6395388020464</v>
      </c>
      <c r="N85" s="221">
        <v>107.68943567978566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964.09314759913264</v>
      </c>
      <c r="H87" s="27" t="s">
        <v>97</v>
      </c>
      <c r="I87" s="27">
        <v>3.7867664017881713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806.73733168150568</v>
      </c>
      <c r="H88" s="27" t="s">
        <v>97</v>
      </c>
      <c r="I88" s="27">
        <v>3.1687040098639883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380.80905952140779</v>
      </c>
      <c r="H89" s="27" t="s">
        <v>97</v>
      </c>
      <c r="I89" s="27">
        <v>1.4957423519535407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550.14401284305882</v>
      </c>
      <c r="H92" s="27" t="s">
        <v>97</v>
      </c>
      <c r="I92" s="27">
        <v>2.1608564163814927</v>
      </c>
      <c r="L92" s="64">
        <f>+G92</f>
        <v>550.14401284305882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25459.535796659457</v>
      </c>
      <c r="H94" s="38" t="s">
        <v>97</v>
      </c>
      <c r="I94" s="38">
        <v>99.999999999999986</v>
      </c>
      <c r="L94" s="64">
        <f>SUM(L31:L92)</f>
        <v>25459.535796659457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25459.535796659457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1.0183814318663782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806.18637314470357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25070.431756659458</v>
      </c>
      <c r="H112" s="35" t="s">
        <v>97</v>
      </c>
      <c r="I112" s="34" t="s">
        <v>97</v>
      </c>
      <c r="L112" s="64">
        <f>+L94-G105-G106</f>
        <v>25070.431756659458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1.0028172702663782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102.47010220749435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E55:H72 D55:D85">
    <cfRule type="cellIs" dxfId="6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238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9.6199999999999992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x14ac:dyDescent="0.2">
      <c r="A23" s="10">
        <v>1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32" t="s">
        <v>93</v>
      </c>
      <c r="H23" s="24" t="s">
        <v>97</v>
      </c>
      <c r="I23" s="24" t="s">
        <v>97</v>
      </c>
    </row>
    <row r="24" spans="1:12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92</v>
      </c>
      <c r="H24" s="24"/>
      <c r="I24" s="24"/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181.09407903758762</v>
      </c>
      <c r="I31" s="27" t="s">
        <v>97</v>
      </c>
      <c r="L31" s="64">
        <f>+H31</f>
        <v>181.09407903758762</v>
      </c>
    </row>
    <row r="32" spans="1:12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3" x14ac:dyDescent="0.2">
      <c r="A33" s="10">
        <v>1</v>
      </c>
      <c r="B33" s="26" t="s">
        <v>120</v>
      </c>
      <c r="C33" s="27" t="s">
        <v>97</v>
      </c>
      <c r="D33" s="27">
        <v>15000</v>
      </c>
      <c r="E33" s="27" t="s">
        <v>97</v>
      </c>
      <c r="F33" s="72">
        <v>1.207293860250584E-2</v>
      </c>
      <c r="G33" s="27">
        <v>181.09407903758762</v>
      </c>
      <c r="H33" s="27" t="s">
        <v>97</v>
      </c>
      <c r="I33" s="27">
        <v>0.70898227807629322</v>
      </c>
    </row>
    <row r="34" spans="1:13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8867.8538628738079</v>
      </c>
      <c r="I34" s="27" t="s">
        <v>97</v>
      </c>
      <c r="L34" s="10">
        <f>SUBTOTAL(9,G35:G52)</f>
        <v>8867.8538628738024</v>
      </c>
    </row>
    <row r="35" spans="1:13" x14ac:dyDescent="0.2">
      <c r="A35" s="10">
        <v>1</v>
      </c>
      <c r="B35" s="26" t="s">
        <v>123</v>
      </c>
      <c r="C35" s="27" t="s">
        <v>97</v>
      </c>
      <c r="D35" s="27">
        <v>40000</v>
      </c>
      <c r="E35" s="27" t="s">
        <v>97</v>
      </c>
      <c r="F35" s="72">
        <v>0.10279214285714286</v>
      </c>
      <c r="G35" s="27">
        <v>4111.6857142857143</v>
      </c>
      <c r="H35" s="27" t="s">
        <v>97</v>
      </c>
      <c r="I35" s="27">
        <v>16.097225927762</v>
      </c>
      <c r="M35" s="64"/>
    </row>
    <row r="36" spans="1:13" x14ac:dyDescent="0.2">
      <c r="A36" s="10">
        <v>1</v>
      </c>
      <c r="B36" s="26" t="s">
        <v>122</v>
      </c>
      <c r="C36" s="27" t="s">
        <v>97</v>
      </c>
      <c r="D36" s="27">
        <v>40000</v>
      </c>
      <c r="E36" s="27" t="s">
        <v>97</v>
      </c>
      <c r="F36" s="72">
        <v>6.5403800000000012E-2</v>
      </c>
      <c r="G36" s="27">
        <v>2616.1520000000005</v>
      </c>
      <c r="H36" s="27" t="s">
        <v>97</v>
      </c>
      <c r="I36" s="27">
        <v>10.24222003618832</v>
      </c>
    </row>
    <row r="37" spans="1:13" x14ac:dyDescent="0.2">
      <c r="A37" s="10">
        <v>1</v>
      </c>
      <c r="B37" s="26" t="s">
        <v>124</v>
      </c>
      <c r="C37" s="27" t="s">
        <v>97</v>
      </c>
      <c r="D37" s="27">
        <v>10</v>
      </c>
      <c r="E37" s="27" t="s">
        <v>97</v>
      </c>
      <c r="F37" s="72">
        <v>3.5533333333333332</v>
      </c>
      <c r="G37" s="27">
        <v>35.533333333333331</v>
      </c>
      <c r="H37" s="27" t="s">
        <v>97</v>
      </c>
      <c r="I37" s="27">
        <v>0.13911279567059745</v>
      </c>
    </row>
    <row r="38" spans="1:13" x14ac:dyDescent="0.2">
      <c r="A38" s="10">
        <v>1</v>
      </c>
      <c r="B38" s="11" t="s">
        <v>188</v>
      </c>
      <c r="C38" s="76" t="s">
        <v>97</v>
      </c>
      <c r="D38" s="27">
        <v>10</v>
      </c>
      <c r="E38" s="9" t="s">
        <v>97</v>
      </c>
      <c r="F38" s="28">
        <v>6.3</v>
      </c>
      <c r="G38" s="27">
        <v>63</v>
      </c>
      <c r="H38" s="24" t="s">
        <v>97</v>
      </c>
      <c r="I38" s="24">
        <v>0.24664463772741951</v>
      </c>
    </row>
    <row r="39" spans="1:13" x14ac:dyDescent="0.2">
      <c r="A39" s="10">
        <v>1</v>
      </c>
      <c r="B39" s="11" t="s">
        <v>127</v>
      </c>
      <c r="C39" s="76" t="s">
        <v>97</v>
      </c>
      <c r="D39" s="83">
        <v>631.71064040629255</v>
      </c>
      <c r="E39" s="9" t="s">
        <v>97</v>
      </c>
      <c r="F39" s="13">
        <v>0.42890332806527404</v>
      </c>
      <c r="G39" s="27">
        <v>270.94279604450446</v>
      </c>
      <c r="H39" s="24" t="s">
        <v>97</v>
      </c>
      <c r="I39" s="24">
        <v>1.0607394884960462</v>
      </c>
    </row>
    <row r="40" spans="1:13" hidden="1" x14ac:dyDescent="0.2">
      <c r="A40" s="10">
        <v>0</v>
      </c>
      <c r="B40" s="11" t="s">
        <v>38</v>
      </c>
      <c r="C40" s="76" t="s">
        <v>97</v>
      </c>
      <c r="D40" s="83">
        <v>124.66666666666666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3" hidden="1" x14ac:dyDescent="0.2">
      <c r="A41" s="10">
        <v>0</v>
      </c>
      <c r="B41" s="26" t="s">
        <v>12</v>
      </c>
      <c r="C41" s="27" t="s">
        <v>97</v>
      </c>
      <c r="D41" s="27">
        <v>20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3" hidden="1" x14ac:dyDescent="0.2">
      <c r="A42" s="10">
        <v>0</v>
      </c>
      <c r="B42" s="26" t="s">
        <v>39</v>
      </c>
      <c r="C42" s="27" t="s">
        <v>97</v>
      </c>
      <c r="D42" s="27">
        <v>110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3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746.93688479262528</v>
      </c>
      <c r="H43" s="27" t="s">
        <v>97</v>
      </c>
      <c r="I43" s="27">
        <v>2.9242536088083226</v>
      </c>
    </row>
    <row r="44" spans="1:13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0.31434271829222166</v>
      </c>
    </row>
    <row r="45" spans="1:13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0.41545918977196444</v>
      </c>
    </row>
    <row r="46" spans="1:13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0.75363639305600405</v>
      </c>
    </row>
    <row r="47" spans="1:13" hidden="1" x14ac:dyDescent="0.2">
      <c r="A47" s="10">
        <v>0</v>
      </c>
      <c r="B47" s="26" t="s">
        <v>205</v>
      </c>
      <c r="C47" s="27" t="s">
        <v>97</v>
      </c>
      <c r="D47" s="27">
        <v>1.2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3" hidden="1" x14ac:dyDescent="0.2">
      <c r="A48" s="10">
        <v>0</v>
      </c>
      <c r="B48" s="26" t="s">
        <v>229</v>
      </c>
      <c r="C48" s="27" t="s">
        <v>97</v>
      </c>
      <c r="D48" s="27">
        <v>2</v>
      </c>
      <c r="E48" s="27" t="s">
        <v>97</v>
      </c>
      <c r="F48" s="72">
        <v>119.5</v>
      </c>
      <c r="G48" s="27">
        <v>239</v>
      </c>
      <c r="H48" s="27" t="s">
        <v>97</v>
      </c>
      <c r="I48" s="27">
        <v>0.93568362566433749</v>
      </c>
    </row>
    <row r="49" spans="1:12" hidden="1" x14ac:dyDescent="0.2">
      <c r="A49" s="10">
        <v>0</v>
      </c>
      <c r="B49" s="26" t="s">
        <v>187</v>
      </c>
      <c r="C49" s="27" t="s">
        <v>97</v>
      </c>
      <c r="D49" s="27">
        <v>12</v>
      </c>
      <c r="E49" s="27" t="s">
        <v>97</v>
      </c>
      <c r="F49" s="72">
        <v>10.752073732718893</v>
      </c>
      <c r="G49" s="27">
        <v>129.02488479262672</v>
      </c>
      <c r="H49" s="27" t="s">
        <v>97</v>
      </c>
      <c r="I49" s="27">
        <v>0.50513168202380088</v>
      </c>
    </row>
    <row r="50" spans="1:12" x14ac:dyDescent="0.2">
      <c r="A50" s="10">
        <v>1</v>
      </c>
      <c r="B50" s="26" t="s">
        <v>243</v>
      </c>
      <c r="C50" s="27" t="s">
        <v>97</v>
      </c>
      <c r="D50" s="27">
        <v>8300</v>
      </c>
      <c r="E50" s="27" t="s">
        <v>97</v>
      </c>
      <c r="F50" s="72">
        <v>5.0849999999999992E-2</v>
      </c>
      <c r="G50" s="27">
        <v>422.05499999999995</v>
      </c>
      <c r="H50" s="27" t="s">
        <v>97</v>
      </c>
      <c r="I50" s="27">
        <v>1.6523428980324766</v>
      </c>
    </row>
    <row r="51" spans="1:12" ht="12.75" customHeight="1" x14ac:dyDescent="0.2">
      <c r="A51" s="10">
        <v>1</v>
      </c>
      <c r="B51" s="26" t="s">
        <v>179</v>
      </c>
      <c r="C51" s="27" t="s">
        <v>97</v>
      </c>
      <c r="D51" s="27">
        <v>3572</v>
      </c>
      <c r="E51" s="27" t="s">
        <v>97</v>
      </c>
      <c r="F51" s="72">
        <v>4.5999999999999992E-2</v>
      </c>
      <c r="G51" s="27">
        <v>164.31199999999998</v>
      </c>
      <c r="H51" s="27" t="s">
        <v>97</v>
      </c>
      <c r="I51" s="27">
        <v>0.64328053514710704</v>
      </c>
    </row>
    <row r="52" spans="1:12" x14ac:dyDescent="0.2">
      <c r="A52" s="10">
        <v>1</v>
      </c>
      <c r="B52" s="26" t="s">
        <v>197</v>
      </c>
      <c r="C52" s="27" t="s">
        <v>97</v>
      </c>
      <c r="D52" s="27">
        <v>9000</v>
      </c>
      <c r="E52" s="27" t="s">
        <v>97</v>
      </c>
      <c r="F52" s="72">
        <v>4.8581792713069338E-2</v>
      </c>
      <c r="G52" s="27">
        <v>437.23613441762404</v>
      </c>
      <c r="H52" s="27" t="s">
        <v>97</v>
      </c>
      <c r="I52" s="27">
        <v>1.7117769519805106</v>
      </c>
      <c r="L52" s="64">
        <f>SUM(G53:G74)</f>
        <v>8213.7758255172412</v>
      </c>
    </row>
    <row r="53" spans="1:12" x14ac:dyDescent="0.2">
      <c r="A53" s="177">
        <v>1</v>
      </c>
      <c r="B53" s="43" t="s">
        <v>138</v>
      </c>
      <c r="C53" s="92" t="s">
        <v>97</v>
      </c>
      <c r="D53" s="92" t="s">
        <v>97</v>
      </c>
      <c r="E53" s="92" t="s">
        <v>97</v>
      </c>
      <c r="F53" s="94" t="s">
        <v>97</v>
      </c>
      <c r="G53" s="92" t="s">
        <v>97</v>
      </c>
      <c r="H53" s="92">
        <v>8213.7758255172412</v>
      </c>
      <c r="I53" s="27" t="s">
        <v>97</v>
      </c>
    </row>
    <row r="54" spans="1:12" x14ac:dyDescent="0.2">
      <c r="A54" s="10">
        <v>1</v>
      </c>
      <c r="B54" s="26" t="s">
        <v>139</v>
      </c>
      <c r="C54" s="27" t="s">
        <v>97</v>
      </c>
      <c r="D54" s="27">
        <v>1.4</v>
      </c>
      <c r="E54" s="27" t="s">
        <v>97</v>
      </c>
      <c r="F54" s="72">
        <v>45</v>
      </c>
      <c r="G54" s="27">
        <v>62.999999999999993</v>
      </c>
      <c r="H54" s="27" t="s">
        <v>97</v>
      </c>
      <c r="I54" s="27">
        <v>0.24664463772741946</v>
      </c>
    </row>
    <row r="55" spans="1:12" x14ac:dyDescent="0.2">
      <c r="A55" s="10">
        <v>1</v>
      </c>
      <c r="B55" s="11" t="s">
        <v>198</v>
      </c>
      <c r="C55" s="76" t="s">
        <v>97</v>
      </c>
      <c r="D55" s="27">
        <v>900</v>
      </c>
      <c r="E55" s="9" t="s">
        <v>97</v>
      </c>
      <c r="F55" s="28">
        <v>0.1396</v>
      </c>
      <c r="G55" s="27">
        <v>125.64</v>
      </c>
      <c r="H55" s="9" t="s">
        <v>97</v>
      </c>
      <c r="I55" s="24">
        <v>0.49187987752496809</v>
      </c>
    </row>
    <row r="56" spans="1:12" x14ac:dyDescent="0.2">
      <c r="A56" s="10">
        <v>1</v>
      </c>
      <c r="B56" s="11" t="s">
        <v>140</v>
      </c>
      <c r="C56" s="76" t="s">
        <v>97</v>
      </c>
      <c r="D56" s="27">
        <v>363</v>
      </c>
      <c r="E56" s="9" t="s">
        <v>97</v>
      </c>
      <c r="F56" s="155">
        <v>0.2</v>
      </c>
      <c r="G56" s="27">
        <v>72.600000000000009</v>
      </c>
      <c r="H56" s="9" t="s">
        <v>97</v>
      </c>
      <c r="I56" s="24">
        <v>0.2842285825239787</v>
      </c>
    </row>
    <row r="57" spans="1:12" x14ac:dyDescent="0.2">
      <c r="A57" s="10">
        <v>1</v>
      </c>
      <c r="B57" s="11" t="s">
        <v>141</v>
      </c>
      <c r="C57" s="76" t="s">
        <v>97</v>
      </c>
      <c r="D57" s="27">
        <v>2250000</v>
      </c>
      <c r="E57" s="9" t="s">
        <v>97</v>
      </c>
      <c r="F57" s="28">
        <v>2.5000000000000001E-4</v>
      </c>
      <c r="G57" s="27">
        <v>562.5</v>
      </c>
      <c r="H57" s="9" t="s">
        <v>97</v>
      </c>
      <c r="I57" s="24">
        <v>2.2021842654233881</v>
      </c>
    </row>
    <row r="58" spans="1:12" x14ac:dyDescent="0.2">
      <c r="A58" s="10">
        <v>1</v>
      </c>
      <c r="B58" s="11" t="s">
        <v>142</v>
      </c>
      <c r="C58" s="76" t="s">
        <v>97</v>
      </c>
      <c r="D58" s="27">
        <v>25000</v>
      </c>
      <c r="E58" s="9" t="s">
        <v>97</v>
      </c>
      <c r="F58" s="28">
        <v>0.05</v>
      </c>
      <c r="G58" s="27">
        <v>1250</v>
      </c>
      <c r="H58" s="9" t="s">
        <v>97</v>
      </c>
      <c r="I58" s="24">
        <v>4.8937428120519737</v>
      </c>
    </row>
    <row r="59" spans="1:12" x14ac:dyDescent="0.2">
      <c r="A59" s="10">
        <v>1</v>
      </c>
      <c r="B59" s="11" t="s">
        <v>143</v>
      </c>
      <c r="C59" s="76" t="s">
        <v>97</v>
      </c>
      <c r="D59" s="29">
        <v>1092.5</v>
      </c>
      <c r="E59" s="9" t="s">
        <v>97</v>
      </c>
      <c r="F59" s="28">
        <v>4.5037931034482765</v>
      </c>
      <c r="G59" s="7">
        <v>4920.3939655172417</v>
      </c>
      <c r="H59" s="9" t="s">
        <v>97</v>
      </c>
      <c r="I59" s="24">
        <v>19.263314080971128</v>
      </c>
    </row>
    <row r="60" spans="1:12" hidden="1" x14ac:dyDescent="0.2">
      <c r="A60" s="10">
        <v>0</v>
      </c>
      <c r="B60" s="11">
        <v>0</v>
      </c>
      <c r="C60" s="76" t="s">
        <v>97</v>
      </c>
      <c r="D60" s="29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29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29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29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29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4.7077805851939996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17.141860000000001</v>
      </c>
      <c r="H74" s="27" t="s">
        <v>97</v>
      </c>
      <c r="I74" s="27">
        <v>6.7110283328161005E-2</v>
      </c>
    </row>
    <row r="75" spans="1:12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717.83333333333337</v>
      </c>
      <c r="I75" s="27" t="s">
        <v>97</v>
      </c>
      <c r="L75" s="64">
        <f>SUM(G76:G80)</f>
        <v>717.83333333333337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0.7</v>
      </c>
      <c r="E76" s="27" t="s">
        <v>97</v>
      </c>
      <c r="F76" s="72" t="s">
        <v>97</v>
      </c>
      <c r="G76" s="27">
        <v>117.83333333333333</v>
      </c>
      <c r="H76" s="27" t="s">
        <v>97</v>
      </c>
      <c r="I76" s="27">
        <v>0.46131682241609945</v>
      </c>
    </row>
    <row r="77" spans="1:12" x14ac:dyDescent="0.2">
      <c r="A77" s="10">
        <v>1</v>
      </c>
      <c r="B77" s="26" t="s">
        <v>180</v>
      </c>
      <c r="C77" s="24" t="s">
        <v>97</v>
      </c>
      <c r="D77" s="27">
        <v>72</v>
      </c>
      <c r="E77" s="27" t="s">
        <v>97</v>
      </c>
      <c r="F77" s="72" t="s">
        <v>97</v>
      </c>
      <c r="G77" s="27">
        <v>600</v>
      </c>
      <c r="H77" s="27" t="s">
        <v>97</v>
      </c>
      <c r="I77" s="27">
        <v>2.3489965497849474</v>
      </c>
    </row>
    <row r="78" spans="1:12" hidden="1" x14ac:dyDescent="0.2">
      <c r="A78" s="10">
        <v>0</v>
      </c>
      <c r="B78" s="26">
        <v>0</v>
      </c>
      <c r="C78" s="24" t="s">
        <v>97</v>
      </c>
      <c r="D78" s="29" t="s">
        <v>97</v>
      </c>
      <c r="E78" s="27" t="s">
        <v>97</v>
      </c>
      <c r="F78" s="72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9" t="s">
        <v>97</v>
      </c>
      <c r="E79" s="27" t="s">
        <v>97</v>
      </c>
      <c r="F79" s="72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9" t="s">
        <v>97</v>
      </c>
      <c r="E80" s="27" t="s">
        <v>97</v>
      </c>
      <c r="F80" s="72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4859.3511442523859</v>
      </c>
      <c r="I82" s="27" t="s">
        <v>97</v>
      </c>
      <c r="L82" s="64">
        <f>SUM(G83:G84)</f>
        <v>4859.3511442523859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134.36439552411727</v>
      </c>
      <c r="E83" s="27" t="s">
        <v>97</v>
      </c>
      <c r="F83" s="72">
        <v>19.375580455348828</v>
      </c>
      <c r="G83" s="27">
        <v>2603.388155811846</v>
      </c>
      <c r="H83" s="27" t="s">
        <v>97</v>
      </c>
      <c r="I83" s="27">
        <v>10.192249659588374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396.47912892896341</v>
      </c>
      <c r="E84" s="27" t="s">
        <v>97</v>
      </c>
      <c r="F84" s="72">
        <v>5.689991789819377</v>
      </c>
      <c r="G84" s="27">
        <v>2255.9629884405399</v>
      </c>
      <c r="H84" s="27" t="s">
        <v>97</v>
      </c>
      <c r="I84" s="27">
        <v>8.8320821271489471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2152.4610988020463</v>
      </c>
      <c r="I85" s="27" t="s">
        <v>97</v>
      </c>
      <c r="L85" s="64">
        <f>SUM(G87:G91)</f>
        <v>2152.4610988020463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964.09314759913264</v>
      </c>
      <c r="H87" s="27" t="s">
        <v>97</v>
      </c>
      <c r="I87" s="27">
        <v>3.7744191289694551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806.73733168150568</v>
      </c>
      <c r="H88" s="27" t="s">
        <v>97</v>
      </c>
      <c r="I88" s="27">
        <v>3.1583720145042862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381.63061952140777</v>
      </c>
      <c r="H89" s="27" t="s">
        <v>97</v>
      </c>
      <c r="I89" s="27">
        <v>1.4940816809134649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550.45233699579865</v>
      </c>
      <c r="H92" s="27" t="s">
        <v>97</v>
      </c>
      <c r="I92" s="27">
        <v>2.1550177340403205</v>
      </c>
      <c r="L92" s="64">
        <f>+G92</f>
        <v>550.45233699579865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25542.821680812194</v>
      </c>
      <c r="H94" s="38" t="s">
        <v>97</v>
      </c>
      <c r="I94" s="38">
        <v>99.999999999999986</v>
      </c>
      <c r="L94" s="64">
        <f>SUM(L31:L92)</f>
        <v>25542.821680812191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25542.821680812194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1.0217128672324878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806.18637314470357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25153.717640812196</v>
      </c>
      <c r="H112" s="35" t="s">
        <v>97</v>
      </c>
      <c r="I112" s="34" t="s">
        <v>97</v>
      </c>
      <c r="L112" s="64">
        <f>+L94-G105-G106</f>
        <v>25153.717640812192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1.0061487056324878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5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238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9.6199999999999992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x14ac:dyDescent="0.2">
      <c r="A23" s="10">
        <v>1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32" t="s">
        <v>93</v>
      </c>
      <c r="H23" s="24" t="s">
        <v>97</v>
      </c>
      <c r="I23" s="24" t="s">
        <v>97</v>
      </c>
    </row>
    <row r="24" spans="1:12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93</v>
      </c>
      <c r="H24" s="24"/>
      <c r="I24" s="24"/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181.09407903758762</v>
      </c>
      <c r="I31" s="27" t="s">
        <v>97</v>
      </c>
      <c r="L31" s="64">
        <f>+H31</f>
        <v>181.09407903758762</v>
      </c>
    </row>
    <row r="32" spans="1:12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3" x14ac:dyDescent="0.2">
      <c r="A33" s="10">
        <v>1</v>
      </c>
      <c r="B33" s="26" t="s">
        <v>120</v>
      </c>
      <c r="C33" s="27" t="s">
        <v>97</v>
      </c>
      <c r="D33" s="27">
        <v>15000</v>
      </c>
      <c r="E33" s="27" t="s">
        <v>97</v>
      </c>
      <c r="F33" s="72">
        <v>1.207293860250584E-2</v>
      </c>
      <c r="G33" s="27">
        <v>181.09407903758762</v>
      </c>
      <c r="H33" s="27" t="s">
        <v>97</v>
      </c>
      <c r="I33" s="27">
        <v>0.7136360954119354</v>
      </c>
    </row>
    <row r="34" spans="1:13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8703.5418628738043</v>
      </c>
      <c r="I34" s="27" t="s">
        <v>97</v>
      </c>
      <c r="L34" s="10">
        <f>SUBTOTAL(9,G35:G52)</f>
        <v>8703.5418628738043</v>
      </c>
    </row>
    <row r="35" spans="1:13" x14ac:dyDescent="0.2">
      <c r="A35" s="10">
        <v>1</v>
      </c>
      <c r="B35" s="26" t="s">
        <v>123</v>
      </c>
      <c r="C35" s="27" t="s">
        <v>97</v>
      </c>
      <c r="D35" s="27">
        <v>40000</v>
      </c>
      <c r="E35" s="27" t="s">
        <v>97</v>
      </c>
      <c r="F35" s="72">
        <v>0.10279214285714286</v>
      </c>
      <c r="G35" s="27">
        <v>4111.6857142857143</v>
      </c>
      <c r="H35" s="27" t="s">
        <v>97</v>
      </c>
      <c r="I35" s="27">
        <v>16.202889427957849</v>
      </c>
      <c r="M35" s="64"/>
    </row>
    <row r="36" spans="1:13" x14ac:dyDescent="0.2">
      <c r="A36" s="10">
        <v>1</v>
      </c>
      <c r="B36" s="26" t="s">
        <v>122</v>
      </c>
      <c r="C36" s="27" t="s">
        <v>97</v>
      </c>
      <c r="D36" s="27">
        <v>40000</v>
      </c>
      <c r="E36" s="27" t="s">
        <v>97</v>
      </c>
      <c r="F36" s="72">
        <v>6.5403800000000012E-2</v>
      </c>
      <c r="G36" s="27">
        <v>2616.1520000000005</v>
      </c>
      <c r="H36" s="27" t="s">
        <v>97</v>
      </c>
      <c r="I36" s="27">
        <v>10.309450801517471</v>
      </c>
    </row>
    <row r="37" spans="1:13" x14ac:dyDescent="0.2">
      <c r="A37" s="10">
        <v>1</v>
      </c>
      <c r="B37" s="26" t="s">
        <v>124</v>
      </c>
      <c r="C37" s="27" t="s">
        <v>97</v>
      </c>
      <c r="D37" s="27">
        <v>10</v>
      </c>
      <c r="E37" s="27" t="s">
        <v>97</v>
      </c>
      <c r="F37" s="72">
        <v>3.5533333333333332</v>
      </c>
      <c r="G37" s="27">
        <v>35.533333333333331</v>
      </c>
      <c r="H37" s="27" t="s">
        <v>97</v>
      </c>
      <c r="I37" s="27">
        <v>0.14002594337558394</v>
      </c>
    </row>
    <row r="38" spans="1:13" x14ac:dyDescent="0.2">
      <c r="A38" s="10">
        <v>1</v>
      </c>
      <c r="B38" s="11" t="s">
        <v>188</v>
      </c>
      <c r="C38" s="76" t="s">
        <v>97</v>
      </c>
      <c r="D38" s="27">
        <v>10</v>
      </c>
      <c r="E38" s="9" t="s">
        <v>97</v>
      </c>
      <c r="F38" s="28">
        <v>6.3</v>
      </c>
      <c r="G38" s="27">
        <v>63</v>
      </c>
      <c r="H38" s="24" t="s">
        <v>97</v>
      </c>
      <c r="I38" s="24">
        <v>0.24826363318935621</v>
      </c>
    </row>
    <row r="39" spans="1:13" x14ac:dyDescent="0.2">
      <c r="A39" s="10">
        <v>1</v>
      </c>
      <c r="B39" s="11" t="s">
        <v>127</v>
      </c>
      <c r="C39" s="76" t="s">
        <v>97</v>
      </c>
      <c r="D39" s="83">
        <v>631.71064040629255</v>
      </c>
      <c r="E39" s="9" t="s">
        <v>97</v>
      </c>
      <c r="F39" s="13">
        <v>0.42890332806527404</v>
      </c>
      <c r="G39" s="27">
        <v>270.94279604450446</v>
      </c>
      <c r="H39" s="24" t="s">
        <v>97</v>
      </c>
      <c r="I39" s="24">
        <v>1.0677022687697049</v>
      </c>
    </row>
    <row r="40" spans="1:13" hidden="1" x14ac:dyDescent="0.2">
      <c r="A40" s="10">
        <v>0</v>
      </c>
      <c r="B40" s="11" t="s">
        <v>38</v>
      </c>
      <c r="C40" s="76" t="s">
        <v>97</v>
      </c>
      <c r="D40" s="83">
        <v>124.66666666666666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3" hidden="1" x14ac:dyDescent="0.2">
      <c r="A41" s="10">
        <v>0</v>
      </c>
      <c r="B41" s="26" t="s">
        <v>12</v>
      </c>
      <c r="C41" s="27" t="s">
        <v>97</v>
      </c>
      <c r="D41" s="27">
        <v>20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3" hidden="1" x14ac:dyDescent="0.2">
      <c r="A42" s="10">
        <v>0</v>
      </c>
      <c r="B42" s="26" t="s">
        <v>39</v>
      </c>
      <c r="C42" s="27" t="s">
        <v>97</v>
      </c>
      <c r="D42" s="27">
        <v>110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3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746.9368847926271</v>
      </c>
      <c r="H43" s="27" t="s">
        <v>97</v>
      </c>
      <c r="I43" s="27">
        <v>2.943448647329479</v>
      </c>
    </row>
    <row r="44" spans="1:13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0.316406089460949</v>
      </c>
    </row>
    <row r="45" spans="1:13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0.41818629768340437</v>
      </c>
    </row>
    <row r="46" spans="1:13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0.75858332363414382</v>
      </c>
    </row>
    <row r="47" spans="1:13" hidden="1" x14ac:dyDescent="0.2">
      <c r="A47" s="10">
        <v>0</v>
      </c>
      <c r="B47" s="26" t="s">
        <v>205</v>
      </c>
      <c r="C47" s="27" t="s">
        <v>97</v>
      </c>
      <c r="D47" s="27">
        <v>1.2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3" hidden="1" x14ac:dyDescent="0.2">
      <c r="A48" s="10">
        <v>0</v>
      </c>
      <c r="B48" s="26" t="s">
        <v>229</v>
      </c>
      <c r="C48" s="27" t="s">
        <v>97</v>
      </c>
      <c r="D48" s="27">
        <v>2</v>
      </c>
      <c r="E48" s="27" t="s">
        <v>97</v>
      </c>
      <c r="F48" s="72">
        <v>119.5</v>
      </c>
      <c r="G48" s="27">
        <v>239</v>
      </c>
      <c r="H48" s="27" t="s">
        <v>97</v>
      </c>
      <c r="I48" s="27">
        <v>0.94182552908343065</v>
      </c>
    </row>
    <row r="49" spans="1:12" hidden="1" x14ac:dyDescent="0.2">
      <c r="A49" s="10">
        <v>0</v>
      </c>
      <c r="B49" s="26" t="s">
        <v>187</v>
      </c>
      <c r="C49" s="27" t="s">
        <v>97</v>
      </c>
      <c r="D49" s="27">
        <v>12</v>
      </c>
      <c r="E49" s="27" t="s">
        <v>97</v>
      </c>
      <c r="F49" s="72">
        <v>10.752073732718893</v>
      </c>
      <c r="G49" s="27">
        <v>129.02488479262672</v>
      </c>
      <c r="H49" s="27" t="s">
        <v>97</v>
      </c>
      <c r="I49" s="27">
        <v>0.50844740746754957</v>
      </c>
    </row>
    <row r="50" spans="1:12" x14ac:dyDescent="0.2">
      <c r="A50" s="10">
        <v>1</v>
      </c>
      <c r="B50" s="26" t="s">
        <v>243</v>
      </c>
      <c r="C50" s="27" t="s">
        <v>97</v>
      </c>
      <c r="D50" s="27">
        <v>8300</v>
      </c>
      <c r="E50" s="27" t="s">
        <v>97</v>
      </c>
      <c r="F50" s="72">
        <v>5.0849999999999992E-2</v>
      </c>
      <c r="G50" s="27">
        <v>422.05499999999995</v>
      </c>
      <c r="H50" s="27" t="s">
        <v>97</v>
      </c>
      <c r="I50" s="27">
        <v>1.6631890112021226</v>
      </c>
    </row>
    <row r="51" spans="1:12" x14ac:dyDescent="0.2">
      <c r="A51" s="10">
        <v>1</v>
      </c>
      <c r="B51" s="26" t="s">
        <v>197</v>
      </c>
      <c r="C51" s="27" t="s">
        <v>97</v>
      </c>
      <c r="D51" s="27">
        <v>9000</v>
      </c>
      <c r="E51" s="27" t="s">
        <v>97</v>
      </c>
      <c r="F51" s="72">
        <v>4.8581792713069338E-2</v>
      </c>
      <c r="G51" s="27">
        <v>437.23613441762404</v>
      </c>
      <c r="H51" s="27" t="s">
        <v>97</v>
      </c>
      <c r="I51" s="27">
        <v>1.7230131951141119</v>
      </c>
    </row>
    <row r="52" spans="1:12" s="177" customFormat="1" x14ac:dyDescent="0.2">
      <c r="A52" s="177">
        <v>1</v>
      </c>
      <c r="B52" s="43" t="s">
        <v>138</v>
      </c>
      <c r="C52" s="92" t="s">
        <v>97</v>
      </c>
      <c r="D52" s="92" t="s">
        <v>97</v>
      </c>
      <c r="E52" s="92" t="s">
        <v>97</v>
      </c>
      <c r="F52" s="94" t="s">
        <v>97</v>
      </c>
      <c r="G52" s="92" t="s">
        <v>97</v>
      </c>
      <c r="H52" s="92">
        <v>8213.7758255172412</v>
      </c>
      <c r="I52" s="92" t="s">
        <v>97</v>
      </c>
      <c r="L52" s="64">
        <f>SUM(G53:G74)</f>
        <v>8213.7758255172412</v>
      </c>
    </row>
    <row r="53" spans="1:12" x14ac:dyDescent="0.2">
      <c r="A53" s="10">
        <v>1</v>
      </c>
      <c r="B53" s="26" t="s">
        <v>139</v>
      </c>
      <c r="C53" s="27" t="s">
        <v>97</v>
      </c>
      <c r="D53" s="27">
        <v>1.4</v>
      </c>
      <c r="E53" s="27" t="s">
        <v>97</v>
      </c>
      <c r="F53" s="72">
        <v>45</v>
      </c>
      <c r="G53" s="27">
        <v>62.999999999999993</v>
      </c>
      <c r="H53" s="27" t="s">
        <v>97</v>
      </c>
      <c r="I53" s="27">
        <v>0.24826363318935615</v>
      </c>
    </row>
    <row r="54" spans="1:12" x14ac:dyDescent="0.2">
      <c r="A54" s="10">
        <v>1</v>
      </c>
      <c r="B54" s="26" t="s">
        <v>198</v>
      </c>
      <c r="C54" s="27" t="s">
        <v>97</v>
      </c>
      <c r="D54" s="27">
        <v>900</v>
      </c>
      <c r="E54" s="27" t="s">
        <v>97</v>
      </c>
      <c r="F54" s="72">
        <v>0.1396</v>
      </c>
      <c r="G54" s="27">
        <v>125.64</v>
      </c>
      <c r="H54" s="27" t="s">
        <v>97</v>
      </c>
      <c r="I54" s="27">
        <v>0.49510861704620174</v>
      </c>
    </row>
    <row r="55" spans="1:12" x14ac:dyDescent="0.2">
      <c r="A55" s="10">
        <v>1</v>
      </c>
      <c r="B55" s="11" t="s">
        <v>140</v>
      </c>
      <c r="C55" s="76" t="s">
        <v>97</v>
      </c>
      <c r="D55" s="27">
        <v>363</v>
      </c>
      <c r="E55" s="9" t="s">
        <v>97</v>
      </c>
      <c r="F55" s="28">
        <v>0.2</v>
      </c>
      <c r="G55" s="27">
        <v>72.600000000000009</v>
      </c>
      <c r="H55" s="9" t="s">
        <v>97</v>
      </c>
      <c r="I55" s="24">
        <v>0.28609428205630572</v>
      </c>
    </row>
    <row r="56" spans="1:12" x14ac:dyDescent="0.2">
      <c r="A56" s="10">
        <v>1</v>
      </c>
      <c r="B56" s="11" t="s">
        <v>141</v>
      </c>
      <c r="C56" s="76" t="s">
        <v>97</v>
      </c>
      <c r="D56" s="27">
        <v>2250000</v>
      </c>
      <c r="E56" s="9" t="s">
        <v>97</v>
      </c>
      <c r="F56" s="155">
        <v>2.5000000000000001E-4</v>
      </c>
      <c r="G56" s="27">
        <v>562.5</v>
      </c>
      <c r="H56" s="9" t="s">
        <v>97</v>
      </c>
      <c r="I56" s="24">
        <v>2.2166395820478231</v>
      </c>
    </row>
    <row r="57" spans="1:12" x14ac:dyDescent="0.2">
      <c r="A57" s="10">
        <v>1</v>
      </c>
      <c r="B57" s="11" t="s">
        <v>142</v>
      </c>
      <c r="C57" s="76" t="s">
        <v>97</v>
      </c>
      <c r="D57" s="27">
        <v>25000</v>
      </c>
      <c r="E57" s="9" t="s">
        <v>97</v>
      </c>
      <c r="F57" s="28">
        <v>0.05</v>
      </c>
      <c r="G57" s="27">
        <v>1250</v>
      </c>
      <c r="H57" s="9" t="s">
        <v>97</v>
      </c>
      <c r="I57" s="24">
        <v>4.9258657378840516</v>
      </c>
    </row>
    <row r="58" spans="1:12" x14ac:dyDescent="0.2">
      <c r="A58" s="10">
        <v>1</v>
      </c>
      <c r="B58" s="11" t="s">
        <v>143</v>
      </c>
      <c r="C58" s="76" t="s">
        <v>97</v>
      </c>
      <c r="D58" s="27">
        <v>1092.5</v>
      </c>
      <c r="E58" s="9" t="s">
        <v>97</v>
      </c>
      <c r="F58" s="28">
        <v>4.5037931034482765</v>
      </c>
      <c r="G58" s="27">
        <v>4920.3939655172417</v>
      </c>
      <c r="H58" s="9" t="s">
        <v>97</v>
      </c>
      <c r="I58" s="24">
        <v>19.389760041306257</v>
      </c>
    </row>
    <row r="59" spans="1:12" hidden="1" x14ac:dyDescent="0.2">
      <c r="A59" s="10">
        <v>0</v>
      </c>
      <c r="B59" s="11">
        <v>0</v>
      </c>
      <c r="C59" s="76" t="s">
        <v>97</v>
      </c>
      <c r="D59" s="29" t="s">
        <v>97</v>
      </c>
      <c r="E59" s="9" t="s">
        <v>97</v>
      </c>
      <c r="F59" s="28" t="s">
        <v>97</v>
      </c>
      <c r="G59" s="7" t="s">
        <v>97</v>
      </c>
      <c r="H59" s="9" t="s">
        <v>97</v>
      </c>
      <c r="I59" s="24" t="s">
        <v>97</v>
      </c>
    </row>
    <row r="60" spans="1:12" hidden="1" x14ac:dyDescent="0.2">
      <c r="A60" s="10">
        <v>0</v>
      </c>
      <c r="B60" s="11">
        <v>0</v>
      </c>
      <c r="C60" s="76" t="s">
        <v>97</v>
      </c>
      <c r="D60" s="29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29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29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29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29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4.7386828398444578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17.141860000000001</v>
      </c>
      <c r="H74" s="27" t="s">
        <v>97</v>
      </c>
      <c r="I74" s="27">
        <v>6.7550800686084086E-2</v>
      </c>
    </row>
    <row r="75" spans="1:12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717.83333333333337</v>
      </c>
      <c r="I75" s="27" t="s">
        <v>97</v>
      </c>
      <c r="L75" s="64">
        <f>SUM(G76:G80)</f>
        <v>717.83333333333337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0.7</v>
      </c>
      <c r="E76" s="27" t="s">
        <v>97</v>
      </c>
      <c r="F76" s="72" t="s">
        <v>97</v>
      </c>
      <c r="G76" s="27">
        <v>117.83333333333333</v>
      </c>
      <c r="H76" s="27" t="s">
        <v>97</v>
      </c>
      <c r="I76" s="27">
        <v>0.46434494355786993</v>
      </c>
    </row>
    <row r="77" spans="1:12" x14ac:dyDescent="0.2">
      <c r="A77" s="10">
        <v>1</v>
      </c>
      <c r="B77" s="26" t="s">
        <v>180</v>
      </c>
      <c r="C77" s="24" t="s">
        <v>97</v>
      </c>
      <c r="D77" s="27">
        <v>72</v>
      </c>
      <c r="E77" s="27" t="s">
        <v>97</v>
      </c>
      <c r="F77" s="72" t="s">
        <v>97</v>
      </c>
      <c r="G77" s="27">
        <v>600</v>
      </c>
      <c r="H77" s="27" t="s">
        <v>97</v>
      </c>
      <c r="I77" s="27">
        <v>2.3644155541843443</v>
      </c>
    </row>
    <row r="78" spans="1:12" hidden="1" x14ac:dyDescent="0.2">
      <c r="A78" s="10">
        <v>0</v>
      </c>
      <c r="B78" s="26">
        <v>0</v>
      </c>
      <c r="C78" s="24" t="s">
        <v>97</v>
      </c>
      <c r="D78" s="29" t="s">
        <v>97</v>
      </c>
      <c r="E78" s="27" t="s">
        <v>97</v>
      </c>
      <c r="F78" s="72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9" t="s">
        <v>97</v>
      </c>
      <c r="E79" s="27" t="s">
        <v>97</v>
      </c>
      <c r="F79" s="72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9" t="s">
        <v>97</v>
      </c>
      <c r="E80" s="27" t="s">
        <v>97</v>
      </c>
      <c r="F80" s="72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4859.3511442523859</v>
      </c>
      <c r="I82" s="27" t="s">
        <v>97</v>
      </c>
      <c r="L82" s="64">
        <f>SUM(G83:G84)</f>
        <v>4859.3511442523859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134.36439552411727</v>
      </c>
      <c r="E83" s="27" t="s">
        <v>97</v>
      </c>
      <c r="F83" s="72">
        <v>19.375580455348828</v>
      </c>
      <c r="G83" s="27">
        <v>2603.388155811846</v>
      </c>
      <c r="H83" s="27" t="s">
        <v>97</v>
      </c>
      <c r="I83" s="27">
        <v>10.259152415301374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396.47912892896341</v>
      </c>
      <c r="E84" s="27" t="s">
        <v>97</v>
      </c>
      <c r="F84" s="72">
        <v>5.689991789819377</v>
      </c>
      <c r="G84" s="27">
        <v>2255.9629884405399</v>
      </c>
      <c r="H84" s="27" t="s">
        <v>97</v>
      </c>
      <c r="I84" s="27">
        <v>8.8900566325550159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2150.8179788020461</v>
      </c>
      <c r="I85" s="27" t="s">
        <v>97</v>
      </c>
      <c r="L85" s="64">
        <f>SUM(G87:G91)</f>
        <v>2150.8179788020461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964.09314759913264</v>
      </c>
      <c r="H87" s="27" t="s">
        <v>97</v>
      </c>
      <c r="I87" s="27">
        <v>3.7991947231098875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806.73733168150568</v>
      </c>
      <c r="H88" s="27" t="s">
        <v>97</v>
      </c>
      <c r="I88" s="27">
        <v>3.1791038252815444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379.98749952140781</v>
      </c>
      <c r="H89" s="27" t="s">
        <v>97</v>
      </c>
      <c r="I89" s="27">
        <v>1.4974139237733881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549.83568869031922</v>
      </c>
      <c r="H92" s="27" t="s">
        <v>97</v>
      </c>
      <c r="I92" s="27">
        <v>2.1667334243084198</v>
      </c>
      <c r="L92" s="64">
        <f>+G92</f>
        <v>549.83568869031922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25376.249912506719</v>
      </c>
      <c r="H94" s="38" t="s">
        <v>97</v>
      </c>
      <c r="I94" s="38">
        <v>100</v>
      </c>
      <c r="L94" s="64">
        <f>SUM(L31:L92)</f>
        <v>25376.249912506715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25376.249912506719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1.0150499965002688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806.18637314470357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24987.14587250672</v>
      </c>
      <c r="H112" s="35" t="s">
        <v>97</v>
      </c>
      <c r="I112" s="34" t="s">
        <v>97</v>
      </c>
      <c r="L112" s="64">
        <f>+L94-G105-G106</f>
        <v>24987.145872506717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0.99948583490026877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4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238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9.6199999999999992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x14ac:dyDescent="0.2">
      <c r="A23" s="10">
        <v>1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32" t="s">
        <v>94</v>
      </c>
      <c r="H23" s="24" t="s">
        <v>97</v>
      </c>
      <c r="I23" s="24" t="s">
        <v>97</v>
      </c>
    </row>
    <row r="24" spans="1:12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94</v>
      </c>
      <c r="H24" s="24"/>
      <c r="I24" s="24"/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181.09407903758762</v>
      </c>
      <c r="I31" s="27" t="s">
        <v>97</v>
      </c>
      <c r="L31" s="64">
        <f>+H31</f>
        <v>181.09407903758762</v>
      </c>
    </row>
    <row r="32" spans="1:12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3" x14ac:dyDescent="0.2">
      <c r="A33" s="10">
        <v>1</v>
      </c>
      <c r="B33" s="26" t="s">
        <v>120</v>
      </c>
      <c r="C33" s="27" t="s">
        <v>97</v>
      </c>
      <c r="D33" s="27">
        <v>15000</v>
      </c>
      <c r="E33" s="27" t="s">
        <v>97</v>
      </c>
      <c r="F33" s="72">
        <v>1.207293860250584E-2</v>
      </c>
      <c r="G33" s="27">
        <v>181.09407903758762</v>
      </c>
      <c r="H33" s="27" t="s">
        <v>97</v>
      </c>
      <c r="I33" s="27">
        <v>0.68512622970811343</v>
      </c>
    </row>
    <row r="34" spans="1:13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10453.541862873803</v>
      </c>
      <c r="I34" s="27" t="s">
        <v>97</v>
      </c>
      <c r="L34" s="10">
        <f>SUBTOTAL(9,G35:G52)</f>
        <v>10453.541862873804</v>
      </c>
    </row>
    <row r="35" spans="1:13" x14ac:dyDescent="0.2">
      <c r="A35" s="10">
        <v>1</v>
      </c>
      <c r="B35" s="26" t="s">
        <v>123</v>
      </c>
      <c r="C35" s="27" t="s">
        <v>97</v>
      </c>
      <c r="D35" s="27">
        <v>40000</v>
      </c>
      <c r="E35" s="27" t="s">
        <v>97</v>
      </c>
      <c r="F35" s="72">
        <v>0.10279214285714286</v>
      </c>
      <c r="G35" s="27">
        <v>4111.6857142857143</v>
      </c>
      <c r="H35" s="27" t="s">
        <v>97</v>
      </c>
      <c r="I35" s="27">
        <v>15.555581641013152</v>
      </c>
      <c r="M35" s="64"/>
    </row>
    <row r="36" spans="1:13" x14ac:dyDescent="0.2">
      <c r="A36" s="10">
        <v>1</v>
      </c>
      <c r="B36" s="26" t="s">
        <v>122</v>
      </c>
      <c r="C36" s="27" t="s">
        <v>97</v>
      </c>
      <c r="D36" s="27">
        <v>40000</v>
      </c>
      <c r="E36" s="27" t="s">
        <v>97</v>
      </c>
      <c r="F36" s="72">
        <v>6.5403800000000012E-2</v>
      </c>
      <c r="G36" s="27">
        <v>2616.1520000000005</v>
      </c>
      <c r="H36" s="27" t="s">
        <v>97</v>
      </c>
      <c r="I36" s="27">
        <v>9.8975867440222274</v>
      </c>
    </row>
    <row r="37" spans="1:13" x14ac:dyDescent="0.2">
      <c r="A37" s="10">
        <v>1</v>
      </c>
      <c r="B37" s="26" t="s">
        <v>124</v>
      </c>
      <c r="C37" s="27" t="s">
        <v>97</v>
      </c>
      <c r="D37" s="27">
        <v>10</v>
      </c>
      <c r="E37" s="27" t="s">
        <v>97</v>
      </c>
      <c r="F37" s="72">
        <v>3.5533333333333332</v>
      </c>
      <c r="G37" s="27">
        <v>35.533333333333331</v>
      </c>
      <c r="H37" s="27" t="s">
        <v>97</v>
      </c>
      <c r="I37" s="27">
        <v>0.13443188659180472</v>
      </c>
    </row>
    <row r="38" spans="1:13" x14ac:dyDescent="0.2">
      <c r="A38" s="10">
        <v>1</v>
      </c>
      <c r="B38" s="11" t="s">
        <v>188</v>
      </c>
      <c r="C38" s="76" t="s">
        <v>97</v>
      </c>
      <c r="D38" s="27">
        <v>10</v>
      </c>
      <c r="E38" s="9" t="s">
        <v>97</v>
      </c>
      <c r="F38" s="28">
        <v>6.3</v>
      </c>
      <c r="G38" s="27">
        <v>63</v>
      </c>
      <c r="H38" s="24" t="s">
        <v>97</v>
      </c>
      <c r="I38" s="24">
        <v>0.2383454649704605</v>
      </c>
    </row>
    <row r="39" spans="1:13" x14ac:dyDescent="0.2">
      <c r="A39" s="10">
        <v>1</v>
      </c>
      <c r="B39" s="11" t="s">
        <v>127</v>
      </c>
      <c r="C39" s="76" t="s">
        <v>97</v>
      </c>
      <c r="D39" s="83">
        <v>631.71064040629255</v>
      </c>
      <c r="E39" s="9" t="s">
        <v>97</v>
      </c>
      <c r="F39" s="13">
        <v>0.42890332806527404</v>
      </c>
      <c r="G39" s="27">
        <v>270.94279604450446</v>
      </c>
      <c r="H39" s="24" t="s">
        <v>97</v>
      </c>
      <c r="I39" s="24">
        <v>1.0250474079940328</v>
      </c>
    </row>
    <row r="40" spans="1:13" hidden="1" x14ac:dyDescent="0.2">
      <c r="A40" s="10">
        <v>0</v>
      </c>
      <c r="B40" s="11" t="s">
        <v>38</v>
      </c>
      <c r="C40" s="76" t="s">
        <v>97</v>
      </c>
      <c r="D40" s="83">
        <v>124.66666666666666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3" hidden="1" x14ac:dyDescent="0.2">
      <c r="A41" s="10">
        <v>0</v>
      </c>
      <c r="B41" s="26" t="s">
        <v>12</v>
      </c>
      <c r="C41" s="27" t="s">
        <v>97</v>
      </c>
      <c r="D41" s="27">
        <v>20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3" hidden="1" x14ac:dyDescent="0.2">
      <c r="A42" s="10">
        <v>0</v>
      </c>
      <c r="B42" s="26" t="s">
        <v>39</v>
      </c>
      <c r="C42" s="27" t="s">
        <v>97</v>
      </c>
      <c r="D42" s="27">
        <v>110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3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746.9368847926271</v>
      </c>
      <c r="H43" s="27" t="s">
        <v>97</v>
      </c>
      <c r="I43" s="27">
        <v>2.8258574461823174</v>
      </c>
    </row>
    <row r="44" spans="1:13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0.30376562021282882</v>
      </c>
    </row>
    <row r="45" spans="1:13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0.40147969432802016</v>
      </c>
    </row>
    <row r="46" spans="1:13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0.72827780963196265</v>
      </c>
    </row>
    <row r="47" spans="1:13" hidden="1" x14ac:dyDescent="0.2">
      <c r="A47" s="10">
        <v>0</v>
      </c>
      <c r="B47" s="26" t="s">
        <v>205</v>
      </c>
      <c r="C47" s="27" t="s">
        <v>97</v>
      </c>
      <c r="D47" s="27">
        <v>1.2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3" hidden="1" x14ac:dyDescent="0.2">
      <c r="A48" s="10">
        <v>0</v>
      </c>
      <c r="B48" s="26" t="s">
        <v>229</v>
      </c>
      <c r="C48" s="27" t="s">
        <v>97</v>
      </c>
      <c r="D48" s="27">
        <v>2</v>
      </c>
      <c r="E48" s="27" t="s">
        <v>97</v>
      </c>
      <c r="F48" s="72">
        <v>119.5</v>
      </c>
      <c r="G48" s="27">
        <v>239</v>
      </c>
      <c r="H48" s="27" t="s">
        <v>97</v>
      </c>
      <c r="I48" s="27">
        <v>0.90419946234825499</v>
      </c>
    </row>
    <row r="49" spans="1:12" hidden="1" x14ac:dyDescent="0.2">
      <c r="A49" s="10">
        <v>0</v>
      </c>
      <c r="B49" s="26" t="s">
        <v>187</v>
      </c>
      <c r="C49" s="27" t="s">
        <v>97</v>
      </c>
      <c r="D49" s="27">
        <v>12</v>
      </c>
      <c r="E49" s="27" t="s">
        <v>97</v>
      </c>
      <c r="F49" s="72">
        <v>10.752073732718893</v>
      </c>
      <c r="G49" s="27">
        <v>129.02488479262672</v>
      </c>
      <c r="H49" s="27" t="s">
        <v>97</v>
      </c>
      <c r="I49" s="27">
        <v>0.48813485966124942</v>
      </c>
    </row>
    <row r="50" spans="1:12" x14ac:dyDescent="0.2">
      <c r="A50" s="10">
        <v>1</v>
      </c>
      <c r="B50" s="26" t="s">
        <v>243</v>
      </c>
      <c r="C50" s="27" t="s">
        <v>97</v>
      </c>
      <c r="D50" s="27">
        <v>8300</v>
      </c>
      <c r="E50" s="27" t="s">
        <v>97</v>
      </c>
      <c r="F50" s="72">
        <v>5.0849999999999992E-2</v>
      </c>
      <c r="G50" s="27">
        <v>422.05499999999995</v>
      </c>
      <c r="H50" s="27" t="s">
        <v>97</v>
      </c>
      <c r="I50" s="27">
        <v>1.5967443685413922</v>
      </c>
    </row>
    <row r="51" spans="1:12" x14ac:dyDescent="0.2">
      <c r="A51" s="10">
        <v>1</v>
      </c>
      <c r="B51" s="26" t="s">
        <v>137</v>
      </c>
      <c r="C51" s="27" t="s">
        <v>97</v>
      </c>
      <c r="D51" s="27">
        <v>3125</v>
      </c>
      <c r="E51" s="27" t="s">
        <v>97</v>
      </c>
      <c r="F51" s="72">
        <v>0.56000000000000005</v>
      </c>
      <c r="G51" s="27">
        <v>1750.0000000000002</v>
      </c>
      <c r="H51" s="27" t="s">
        <v>97</v>
      </c>
      <c r="I51" s="27">
        <v>6.6207073602905702</v>
      </c>
    </row>
    <row r="52" spans="1:12" s="177" customFormat="1" x14ac:dyDescent="0.2">
      <c r="A52" s="177">
        <v>1</v>
      </c>
      <c r="B52" s="43" t="s">
        <v>197</v>
      </c>
      <c r="C52" s="92" t="s">
        <v>97</v>
      </c>
      <c r="D52" s="92">
        <v>9000</v>
      </c>
      <c r="E52" s="92" t="s">
        <v>97</v>
      </c>
      <c r="F52" s="94">
        <v>4.8581792713069338E-2</v>
      </c>
      <c r="G52" s="92">
        <v>437.23613441762404</v>
      </c>
      <c r="H52" s="92" t="s">
        <v>97</v>
      </c>
      <c r="I52" s="92">
        <v>1.6541785676135772</v>
      </c>
      <c r="L52" s="64">
        <f>SUM(G53:G74)</f>
        <v>8199.4478255172417</v>
      </c>
    </row>
    <row r="53" spans="1:12" x14ac:dyDescent="0.2">
      <c r="A53" s="10">
        <v>1</v>
      </c>
      <c r="B53" s="26" t="s">
        <v>138</v>
      </c>
      <c r="C53" s="27" t="s">
        <v>97</v>
      </c>
      <c r="D53" s="27" t="s">
        <v>97</v>
      </c>
      <c r="E53" s="27" t="s">
        <v>97</v>
      </c>
      <c r="F53" s="72" t="s">
        <v>97</v>
      </c>
      <c r="G53" s="27" t="s">
        <v>97</v>
      </c>
      <c r="H53" s="27">
        <v>8199.4478255172417</v>
      </c>
      <c r="I53" s="27" t="s">
        <v>97</v>
      </c>
    </row>
    <row r="54" spans="1:12" x14ac:dyDescent="0.2">
      <c r="A54" s="10">
        <v>1</v>
      </c>
      <c r="B54" s="26" t="s">
        <v>139</v>
      </c>
      <c r="C54" s="27" t="s">
        <v>97</v>
      </c>
      <c r="D54" s="27">
        <v>1.4</v>
      </c>
      <c r="E54" s="27" t="s">
        <v>97</v>
      </c>
      <c r="F54" s="72">
        <v>45</v>
      </c>
      <c r="G54" s="27">
        <v>62.999999999999993</v>
      </c>
      <c r="H54" s="27" t="s">
        <v>97</v>
      </c>
      <c r="I54" s="27">
        <v>0.2383454649704605</v>
      </c>
    </row>
    <row r="55" spans="1:12" x14ac:dyDescent="0.2">
      <c r="A55" s="10">
        <v>1</v>
      </c>
      <c r="B55" s="11" t="s">
        <v>198</v>
      </c>
      <c r="C55" s="76" t="s">
        <v>97</v>
      </c>
      <c r="D55" s="27">
        <v>900</v>
      </c>
      <c r="E55" s="9" t="s">
        <v>97</v>
      </c>
      <c r="F55" s="28">
        <v>0.1396</v>
      </c>
      <c r="G55" s="27">
        <v>125.64</v>
      </c>
      <c r="H55" s="9" t="s">
        <v>97</v>
      </c>
      <c r="I55" s="24">
        <v>0.47532895585537555</v>
      </c>
    </row>
    <row r="56" spans="1:12" x14ac:dyDescent="0.2">
      <c r="A56" s="10">
        <v>1</v>
      </c>
      <c r="B56" s="11" t="s">
        <v>140</v>
      </c>
      <c r="C56" s="76" t="s">
        <v>97</v>
      </c>
      <c r="D56" s="27">
        <v>363</v>
      </c>
      <c r="E56" s="9" t="s">
        <v>97</v>
      </c>
      <c r="F56" s="155">
        <v>0.2</v>
      </c>
      <c r="G56" s="27">
        <v>72.600000000000009</v>
      </c>
      <c r="H56" s="9" t="s">
        <v>97</v>
      </c>
      <c r="I56" s="24">
        <v>0.27466477391834027</v>
      </c>
    </row>
    <row r="57" spans="1:12" x14ac:dyDescent="0.2">
      <c r="A57" s="10">
        <v>1</v>
      </c>
      <c r="B57" s="11" t="s">
        <v>141</v>
      </c>
      <c r="C57" s="76" t="s">
        <v>97</v>
      </c>
      <c r="D57" s="27">
        <v>2250000</v>
      </c>
      <c r="E57" s="9" t="s">
        <v>97</v>
      </c>
      <c r="F57" s="28">
        <v>2.5000000000000001E-4</v>
      </c>
      <c r="G57" s="27">
        <v>562.5</v>
      </c>
      <c r="H57" s="9" t="s">
        <v>97</v>
      </c>
      <c r="I57" s="24">
        <v>2.1280845086648257</v>
      </c>
    </row>
    <row r="58" spans="1:12" x14ac:dyDescent="0.2">
      <c r="A58" s="10">
        <v>1</v>
      </c>
      <c r="B58" s="11" t="s">
        <v>142</v>
      </c>
      <c r="C58" s="76" t="s">
        <v>97</v>
      </c>
      <c r="D58" s="27">
        <v>25000</v>
      </c>
      <c r="E58" s="9" t="s">
        <v>97</v>
      </c>
      <c r="F58" s="28">
        <v>0.05</v>
      </c>
      <c r="G58" s="27">
        <v>1250</v>
      </c>
      <c r="H58" s="9" t="s">
        <v>97</v>
      </c>
      <c r="I58" s="24">
        <v>4.7290766859218358</v>
      </c>
    </row>
    <row r="59" spans="1:12" x14ac:dyDescent="0.2">
      <c r="A59" s="10">
        <v>1</v>
      </c>
      <c r="B59" s="11" t="s">
        <v>143</v>
      </c>
      <c r="C59" s="76" t="s">
        <v>97</v>
      </c>
      <c r="D59" s="29">
        <v>1092.5</v>
      </c>
      <c r="E59" s="9" t="s">
        <v>97</v>
      </c>
      <c r="F59" s="28">
        <v>4.5037931034482765</v>
      </c>
      <c r="G59" s="7">
        <v>4920.3939655172417</v>
      </c>
      <c r="H59" s="9" t="s">
        <v>97</v>
      </c>
      <c r="I59" s="24">
        <v>18.615136310302461</v>
      </c>
    </row>
    <row r="60" spans="1:12" hidden="1" x14ac:dyDescent="0.2">
      <c r="A60" s="10">
        <v>0</v>
      </c>
      <c r="B60" s="11">
        <v>0</v>
      </c>
      <c r="C60" s="76" t="s">
        <v>97</v>
      </c>
      <c r="D60" s="29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29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29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29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29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4.5493717718568059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2.81386</v>
      </c>
      <c r="H74" s="27" t="s">
        <v>97</v>
      </c>
      <c r="I74" s="27">
        <v>1.0645567778758412E-2</v>
      </c>
    </row>
    <row r="75" spans="1:12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117.83333333333333</v>
      </c>
      <c r="I75" s="27" t="s">
        <v>97</v>
      </c>
      <c r="L75" s="64">
        <f>SUM(G76:G80)</f>
        <v>117.83333333333333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0.7</v>
      </c>
      <c r="E76" s="27" t="s">
        <v>97</v>
      </c>
      <c r="F76" s="72" t="s">
        <v>97</v>
      </c>
      <c r="G76" s="27">
        <v>117.83333333333333</v>
      </c>
      <c r="H76" s="27" t="s">
        <v>97</v>
      </c>
      <c r="I76" s="27">
        <v>0.44579429559289829</v>
      </c>
    </row>
    <row r="77" spans="1:12" hidden="1" x14ac:dyDescent="0.2">
      <c r="A77" s="10">
        <v>0</v>
      </c>
      <c r="B77" s="26" t="s">
        <v>180</v>
      </c>
      <c r="C77" s="24" t="s">
        <v>97</v>
      </c>
      <c r="D77" s="27" t="s">
        <v>97</v>
      </c>
      <c r="E77" s="27" t="s">
        <v>97</v>
      </c>
      <c r="F77" s="72" t="s">
        <v>97</v>
      </c>
      <c r="G77" s="27" t="s">
        <v>97</v>
      </c>
      <c r="H77" s="27" t="s">
        <v>97</v>
      </c>
      <c r="I77" s="27" t="s">
        <v>97</v>
      </c>
    </row>
    <row r="78" spans="1:12" hidden="1" x14ac:dyDescent="0.2">
      <c r="A78" s="10">
        <v>0</v>
      </c>
      <c r="B78" s="26">
        <v>0</v>
      </c>
      <c r="C78" s="24" t="s">
        <v>97</v>
      </c>
      <c r="D78" s="29" t="s">
        <v>97</v>
      </c>
      <c r="E78" s="27" t="s">
        <v>97</v>
      </c>
      <c r="F78" s="72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9" t="s">
        <v>97</v>
      </c>
      <c r="E79" s="27" t="s">
        <v>97</v>
      </c>
      <c r="F79" s="72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9" t="s">
        <v>97</v>
      </c>
      <c r="E80" s="27" t="s">
        <v>97</v>
      </c>
      <c r="F80" s="72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4859.3511442523859</v>
      </c>
      <c r="I82" s="27" t="s">
        <v>97</v>
      </c>
      <c r="L82" s="64">
        <f>SUM(G83:G84)</f>
        <v>4859.3511442523859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134.36439552411727</v>
      </c>
      <c r="E83" s="27" t="s">
        <v>97</v>
      </c>
      <c r="F83" s="72">
        <v>19.375580455348828</v>
      </c>
      <c r="G83" s="27">
        <v>2603.388155811846</v>
      </c>
      <c r="H83" s="27" t="s">
        <v>97</v>
      </c>
      <c r="I83" s="27">
        <v>9.8492977856438753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396.47912892896341</v>
      </c>
      <c r="E84" s="27" t="s">
        <v>97</v>
      </c>
      <c r="F84" s="72">
        <v>5.689991789819377</v>
      </c>
      <c r="G84" s="27">
        <v>2255.9629884405399</v>
      </c>
      <c r="H84" s="27" t="s">
        <v>97</v>
      </c>
      <c r="I84" s="27">
        <v>8.5348975783493675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2168.3179788020461</v>
      </c>
      <c r="I85" s="27" t="s">
        <v>97</v>
      </c>
      <c r="L85" s="64">
        <f>SUM(G87:G91)</f>
        <v>2168.3179788020461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964.09314759913264</v>
      </c>
      <c r="H87" s="27" t="s">
        <v>97</v>
      </c>
      <c r="I87" s="27">
        <v>3.6474163418944459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806.73733168150568</v>
      </c>
      <c r="H88" s="27" t="s">
        <v>97</v>
      </c>
      <c r="I88" s="27">
        <v>3.0520981655342396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397.48749952140787</v>
      </c>
      <c r="H89" s="27" t="s">
        <v>97</v>
      </c>
      <c r="I89" s="27">
        <v>1.5037990935456453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452.63475752593564</v>
      </c>
      <c r="H92" s="27" t="s">
        <v>97</v>
      </c>
      <c r="I92" s="27">
        <v>1.7124355832430282</v>
      </c>
      <c r="L92" s="64">
        <f>+G92</f>
        <v>452.63475752593564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26432.220981342332</v>
      </c>
      <c r="H94" s="38" t="s">
        <v>97</v>
      </c>
      <c r="I94" s="38">
        <v>100.00000000000003</v>
      </c>
      <c r="L94" s="64">
        <f>SUM(L31:L92)</f>
        <v>26432.220981342332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26432.220981342332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1.0572888392536932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806.18637314470357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26043.116941342334</v>
      </c>
      <c r="H112" s="35" t="s">
        <v>97</v>
      </c>
      <c r="I112" s="34" t="s">
        <v>97</v>
      </c>
      <c r="L112" s="64">
        <f>+L94-G105-G106</f>
        <v>26043.116941342334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1.0417246776536933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3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L24" sqref="L1:N104857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10.140625" style="10" customWidth="1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244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50000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55555.555555555555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4.8099999999999996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27000</v>
      </c>
      <c r="H21" s="24" t="s">
        <v>109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95</v>
      </c>
      <c r="H23" s="24" t="s">
        <v>97</v>
      </c>
      <c r="I23" s="24" t="s">
        <v>97</v>
      </c>
    </row>
    <row r="24" spans="1:14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95</v>
      </c>
      <c r="H24" s="24"/>
      <c r="I24" s="24"/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241.45877205011683</v>
      </c>
      <c r="I31" s="27" t="s">
        <v>97</v>
      </c>
      <c r="L31" s="64">
        <f>+H31</f>
        <v>241.45877205011683</v>
      </c>
      <c r="N31" s="221">
        <v>86.245693086336601</v>
      </c>
    </row>
    <row r="32" spans="1:14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20000</v>
      </c>
      <c r="E33" s="27" t="s">
        <v>97</v>
      </c>
      <c r="F33" s="72">
        <v>1.2072938602505842E-2</v>
      </c>
      <c r="G33" s="27">
        <v>241.45877205011683</v>
      </c>
      <c r="H33" s="27" t="s">
        <v>97</v>
      </c>
      <c r="I33" s="27">
        <v>0.43945791720976546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9308.8988539519942</v>
      </c>
      <c r="I34" s="27" t="s">
        <v>97</v>
      </c>
      <c r="L34" s="10">
        <f>SUBTOTAL(9,G35:G57)</f>
        <v>9308.8988539519924</v>
      </c>
      <c r="M34" s="221"/>
      <c r="N34" s="221">
        <v>100.04058562406519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27000</v>
      </c>
      <c r="E35" s="27" t="s">
        <v>97</v>
      </c>
      <c r="F35" s="72">
        <v>0.15448124999999999</v>
      </c>
      <c r="G35" s="27">
        <v>4170.9937499999996</v>
      </c>
      <c r="H35" s="27" t="s">
        <v>97</v>
      </c>
      <c r="I35" s="27">
        <v>7.591259619631872</v>
      </c>
      <c r="M35" s="221">
        <v>102.05202312138726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27000</v>
      </c>
      <c r="E36" s="27" t="s">
        <v>97</v>
      </c>
      <c r="F36" s="72">
        <v>6.5403800000000012E-2</v>
      </c>
      <c r="G36" s="27">
        <v>1765.9026000000003</v>
      </c>
      <c r="H36" s="27" t="s">
        <v>97</v>
      </c>
      <c r="I36" s="27">
        <v>3.213964321951559</v>
      </c>
      <c r="M36" s="221">
        <v>104.63966210072451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12</v>
      </c>
      <c r="E37" s="27" t="s">
        <v>97</v>
      </c>
      <c r="F37" s="72">
        <v>3.5533333333333332</v>
      </c>
      <c r="G37" s="27">
        <v>42.64</v>
      </c>
      <c r="H37" s="27" t="s">
        <v>97</v>
      </c>
      <c r="I37" s="27">
        <v>7.7605321317276751E-2</v>
      </c>
    </row>
    <row r="38" spans="1:14" x14ac:dyDescent="0.2">
      <c r="A38" s="10">
        <v>1</v>
      </c>
      <c r="B38" s="11" t="s">
        <v>188</v>
      </c>
      <c r="C38" s="76" t="s">
        <v>97</v>
      </c>
      <c r="D38" s="27">
        <v>6</v>
      </c>
      <c r="E38" s="9" t="s">
        <v>97</v>
      </c>
      <c r="F38" s="28">
        <v>6.3</v>
      </c>
      <c r="G38" s="27">
        <v>37.799999999999997</v>
      </c>
      <c r="H38" s="24" t="s">
        <v>97</v>
      </c>
      <c r="I38" s="24">
        <v>6.8796462143364462E-2</v>
      </c>
    </row>
    <row r="39" spans="1:14" x14ac:dyDescent="0.2">
      <c r="A39" s="10">
        <v>1</v>
      </c>
      <c r="B39" s="11" t="s">
        <v>127</v>
      </c>
      <c r="C39" s="76" t="s">
        <v>97</v>
      </c>
      <c r="D39" s="27">
        <v>806.31735414344098</v>
      </c>
      <c r="E39" s="9" t="s">
        <v>97</v>
      </c>
      <c r="F39" s="28">
        <v>0.4431323659413765</v>
      </c>
      <c r="G39" s="27">
        <v>357.30531684117375</v>
      </c>
      <c r="H39" s="24" t="s">
        <v>97</v>
      </c>
      <c r="I39" s="24">
        <v>0.65030004507107564</v>
      </c>
    </row>
    <row r="40" spans="1:14" hidden="1" x14ac:dyDescent="0.2">
      <c r="A40" s="10">
        <v>0</v>
      </c>
      <c r="B40" s="11" t="s">
        <v>38</v>
      </c>
      <c r="C40" s="76" t="s">
        <v>97</v>
      </c>
      <c r="D40" s="83">
        <v>193.99999999999997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12</v>
      </c>
      <c r="C41" s="27" t="s">
        <v>97</v>
      </c>
      <c r="D41" s="27">
        <v>21.111111111111114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39</v>
      </c>
      <c r="C42" s="27" t="s">
        <v>97</v>
      </c>
      <c r="D42" s="27">
        <v>129.99999999999997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4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1079.245327188939</v>
      </c>
      <c r="H43" s="27" t="s">
        <v>97</v>
      </c>
      <c r="I43" s="27">
        <v>1.9642396903533557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0.146132421651191</v>
      </c>
    </row>
    <row r="45" spans="1:14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0.19313969742470471</v>
      </c>
    </row>
    <row r="46" spans="1:14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0.35035235350787464</v>
      </c>
    </row>
    <row r="47" spans="1:14" hidden="1" x14ac:dyDescent="0.2">
      <c r="A47" s="10">
        <v>0</v>
      </c>
      <c r="B47" s="26" t="s">
        <v>205</v>
      </c>
      <c r="C47" s="27" t="s">
        <v>97</v>
      </c>
      <c r="D47" s="27">
        <v>1.7999999999999998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4" hidden="1" x14ac:dyDescent="0.2">
      <c r="A48" s="10">
        <v>0</v>
      </c>
      <c r="B48" s="26" t="s">
        <v>229</v>
      </c>
      <c r="C48" s="27" t="s">
        <v>97</v>
      </c>
      <c r="D48" s="27">
        <v>3</v>
      </c>
      <c r="E48" s="27" t="s">
        <v>97</v>
      </c>
      <c r="F48" s="72">
        <v>119.5</v>
      </c>
      <c r="G48" s="27">
        <v>358.5</v>
      </c>
      <c r="H48" s="27" t="s">
        <v>97</v>
      </c>
      <c r="I48" s="27">
        <v>0.65247438302635352</v>
      </c>
    </row>
    <row r="49" spans="1:14" hidden="1" x14ac:dyDescent="0.2">
      <c r="A49" s="10">
        <v>0</v>
      </c>
      <c r="B49" s="26" t="s">
        <v>172</v>
      </c>
      <c r="C49" s="27" t="s">
        <v>97</v>
      </c>
      <c r="D49" s="27">
        <v>0.4</v>
      </c>
      <c r="E49" s="27" t="s">
        <v>97</v>
      </c>
      <c r="F49" s="72">
        <v>239.20000000000002</v>
      </c>
      <c r="G49" s="27">
        <v>95.68</v>
      </c>
      <c r="H49" s="27" t="s">
        <v>97</v>
      </c>
      <c r="I49" s="27">
        <v>0.17413876978510881</v>
      </c>
    </row>
    <row r="50" spans="1:14" hidden="1" x14ac:dyDescent="0.2">
      <c r="A50" s="10">
        <v>0</v>
      </c>
      <c r="B50" s="26" t="s">
        <v>245</v>
      </c>
      <c r="C50" s="27" t="s">
        <v>97</v>
      </c>
      <c r="D50" s="27">
        <v>0.4</v>
      </c>
      <c r="E50" s="27" t="s">
        <v>97</v>
      </c>
      <c r="F50" s="72">
        <v>131.54</v>
      </c>
      <c r="G50" s="27">
        <v>52.616</v>
      </c>
      <c r="H50" s="27" t="s">
        <v>97</v>
      </c>
      <c r="I50" s="27">
        <v>9.5761763284001711E-2</v>
      </c>
    </row>
    <row r="51" spans="1:14" hidden="1" x14ac:dyDescent="0.2">
      <c r="A51" s="10">
        <v>0</v>
      </c>
      <c r="B51" s="26" t="s">
        <v>187</v>
      </c>
      <c r="C51" s="27" t="s">
        <v>97</v>
      </c>
      <c r="D51" s="27">
        <v>18</v>
      </c>
      <c r="E51" s="27" t="s">
        <v>97</v>
      </c>
      <c r="F51" s="72">
        <v>10.752073732718895</v>
      </c>
      <c r="G51" s="27">
        <v>193.53732718894011</v>
      </c>
      <c r="H51" s="27" t="s">
        <v>97</v>
      </c>
      <c r="I51" s="27">
        <v>0.35224030167412335</v>
      </c>
    </row>
    <row r="52" spans="1:14" x14ac:dyDescent="0.2">
      <c r="A52" s="10">
        <v>1</v>
      </c>
      <c r="B52" s="26" t="s">
        <v>243</v>
      </c>
      <c r="C52" s="27" t="s">
        <v>97</v>
      </c>
      <c r="D52" s="27">
        <v>5000</v>
      </c>
      <c r="E52" s="27" t="s">
        <v>97</v>
      </c>
      <c r="F52" s="72">
        <v>5.0849999999999992E-2</v>
      </c>
      <c r="G52" s="27">
        <v>254.24999999999997</v>
      </c>
      <c r="H52" s="27" t="s">
        <v>97</v>
      </c>
      <c r="I52" s="27">
        <v>0.46273810846429669</v>
      </c>
    </row>
    <row r="53" spans="1:14" x14ac:dyDescent="0.2">
      <c r="A53" s="10">
        <v>1</v>
      </c>
      <c r="B53" s="26" t="s">
        <v>246</v>
      </c>
      <c r="C53" s="27" t="s">
        <v>97</v>
      </c>
      <c r="D53" s="27">
        <v>150</v>
      </c>
      <c r="E53" s="27" t="s">
        <v>97</v>
      </c>
      <c r="F53" s="72">
        <v>0.54</v>
      </c>
      <c r="G53" s="27">
        <v>81</v>
      </c>
      <c r="H53" s="27" t="s">
        <v>97</v>
      </c>
      <c r="I53" s="27">
        <v>0.14742099030720959</v>
      </c>
    </row>
    <row r="54" spans="1:14" x14ac:dyDescent="0.2">
      <c r="A54" s="10">
        <v>1</v>
      </c>
      <c r="B54" s="26" t="s">
        <v>231</v>
      </c>
      <c r="C54" s="27" t="s">
        <v>97</v>
      </c>
      <c r="D54" s="27">
        <v>320</v>
      </c>
      <c r="E54" s="27" t="s">
        <v>97</v>
      </c>
      <c r="F54" s="72">
        <v>0.38744999999999996</v>
      </c>
      <c r="G54" s="27">
        <v>123.98399999999998</v>
      </c>
      <c r="H54" s="27" t="s">
        <v>97</v>
      </c>
      <c r="I54" s="27">
        <v>0.22565239583023544</v>
      </c>
    </row>
    <row r="55" spans="1:14" x14ac:dyDescent="0.2">
      <c r="A55" s="10">
        <v>1</v>
      </c>
      <c r="B55" s="11" t="s">
        <v>232</v>
      </c>
      <c r="C55" s="76" t="s">
        <v>97</v>
      </c>
      <c r="D55" s="27">
        <v>5000</v>
      </c>
      <c r="E55" s="9" t="s">
        <v>97</v>
      </c>
      <c r="F55" s="28">
        <v>0.16</v>
      </c>
      <c r="G55" s="27">
        <v>800</v>
      </c>
      <c r="H55" s="9" t="s">
        <v>97</v>
      </c>
      <c r="I55" s="24">
        <v>1.4560097808119465</v>
      </c>
      <c r="M55" s="221">
        <v>258.65533497644134</v>
      </c>
    </row>
    <row r="56" spans="1:14" x14ac:dyDescent="0.2">
      <c r="A56" s="10">
        <v>1</v>
      </c>
      <c r="B56" s="11" t="s">
        <v>179</v>
      </c>
      <c r="C56" s="76" t="s">
        <v>97</v>
      </c>
      <c r="D56" s="27">
        <v>7143</v>
      </c>
      <c r="E56" s="9" t="s">
        <v>97</v>
      </c>
      <c r="F56" s="28">
        <v>4.5999999999999999E-2</v>
      </c>
      <c r="G56" s="27">
        <v>328.57799999999997</v>
      </c>
      <c r="H56" s="9" t="s">
        <v>97</v>
      </c>
      <c r="I56" s="24">
        <v>0.5980159771995347</v>
      </c>
      <c r="M56" s="221">
        <v>126.63535563647417</v>
      </c>
    </row>
    <row r="57" spans="1:14" s="177" customFormat="1" x14ac:dyDescent="0.2">
      <c r="A57" s="10">
        <v>1</v>
      </c>
      <c r="B57" s="11" t="s">
        <v>197</v>
      </c>
      <c r="C57" s="76" t="s">
        <v>97</v>
      </c>
      <c r="D57" s="27">
        <v>5500</v>
      </c>
      <c r="E57" s="9" t="s">
        <v>97</v>
      </c>
      <c r="F57" s="28">
        <v>4.8581792713069331E-2</v>
      </c>
      <c r="G57" s="27">
        <v>267.19985992188134</v>
      </c>
      <c r="H57" s="27" t="s">
        <v>97</v>
      </c>
      <c r="I57" s="24">
        <v>0.48630701184730157</v>
      </c>
      <c r="L57" s="64">
        <f>SUM(G58:G74)</f>
        <v>15541.471230394209</v>
      </c>
      <c r="N57" s="221" t="e">
        <v>#VALUE!</v>
      </c>
    </row>
    <row r="58" spans="1:14" x14ac:dyDescent="0.2">
      <c r="A58" s="177">
        <v>1</v>
      </c>
      <c r="B58" s="89" t="s">
        <v>138</v>
      </c>
      <c r="C58" s="168" t="s">
        <v>97</v>
      </c>
      <c r="D58" s="92" t="s">
        <v>97</v>
      </c>
      <c r="E58" s="169" t="s">
        <v>97</v>
      </c>
      <c r="F58" s="170" t="s">
        <v>97</v>
      </c>
      <c r="G58" s="92" t="s">
        <v>97</v>
      </c>
      <c r="H58" s="92">
        <v>15541.471230394209</v>
      </c>
      <c r="I58" s="96" t="s">
        <v>97</v>
      </c>
    </row>
    <row r="59" spans="1:14" x14ac:dyDescent="0.2">
      <c r="A59" s="10">
        <v>1</v>
      </c>
      <c r="B59" s="11" t="s">
        <v>139</v>
      </c>
      <c r="C59" s="76" t="s">
        <v>97</v>
      </c>
      <c r="D59" s="27">
        <v>1.6</v>
      </c>
      <c r="E59" s="9" t="s">
        <v>97</v>
      </c>
      <c r="F59" s="28">
        <v>45</v>
      </c>
      <c r="G59" s="7">
        <v>72</v>
      </c>
      <c r="H59" s="9" t="s">
        <v>97</v>
      </c>
      <c r="I59" s="24">
        <v>0.13104088027307517</v>
      </c>
    </row>
    <row r="60" spans="1:14" x14ac:dyDescent="0.2">
      <c r="A60" s="10">
        <v>1</v>
      </c>
      <c r="B60" s="11" t="s">
        <v>198</v>
      </c>
      <c r="C60" s="76" t="s">
        <v>97</v>
      </c>
      <c r="D60" s="27">
        <v>900</v>
      </c>
      <c r="E60" s="9" t="s">
        <v>97</v>
      </c>
      <c r="F60" s="28">
        <v>0.1396</v>
      </c>
      <c r="G60" s="7">
        <v>125.64</v>
      </c>
      <c r="H60" s="9" t="s">
        <v>97</v>
      </c>
      <c r="I60" s="24">
        <v>0.22866633607651621</v>
      </c>
    </row>
    <row r="61" spans="1:14" x14ac:dyDescent="0.2">
      <c r="A61" s="10">
        <v>1</v>
      </c>
      <c r="B61" s="11" t="s">
        <v>140</v>
      </c>
      <c r="C61" s="76" t="s">
        <v>97</v>
      </c>
      <c r="D61" s="27">
        <v>820</v>
      </c>
      <c r="E61" s="9" t="s">
        <v>97</v>
      </c>
      <c r="F61" s="155">
        <v>0.2</v>
      </c>
      <c r="G61" s="7">
        <v>164</v>
      </c>
      <c r="H61" s="9" t="s">
        <v>97</v>
      </c>
      <c r="I61" s="24">
        <v>0.29848200506644906</v>
      </c>
    </row>
    <row r="62" spans="1:14" x14ac:dyDescent="0.2">
      <c r="A62" s="10">
        <v>1</v>
      </c>
      <c r="B62" s="11" t="s">
        <v>141</v>
      </c>
      <c r="C62" s="76" t="s">
        <v>97</v>
      </c>
      <c r="D62" s="27">
        <v>5400000</v>
      </c>
      <c r="E62" s="9" t="s">
        <v>97</v>
      </c>
      <c r="F62" s="28">
        <v>2.5000000000000001E-4</v>
      </c>
      <c r="G62" s="7">
        <v>1350</v>
      </c>
      <c r="H62" s="9" t="s">
        <v>97</v>
      </c>
      <c r="I62" s="24">
        <v>2.4570165051201598</v>
      </c>
    </row>
    <row r="63" spans="1:14" x14ac:dyDescent="0.2">
      <c r="A63" s="10">
        <v>1</v>
      </c>
      <c r="B63" s="11" t="s">
        <v>142</v>
      </c>
      <c r="C63" s="76" t="s">
        <v>97</v>
      </c>
      <c r="D63" s="27">
        <v>50000</v>
      </c>
      <c r="E63" s="9" t="s">
        <v>97</v>
      </c>
      <c r="F63" s="28">
        <v>0.05</v>
      </c>
      <c r="G63" s="7">
        <v>2500</v>
      </c>
      <c r="H63" s="9" t="s">
        <v>97</v>
      </c>
      <c r="I63" s="24">
        <v>4.5500305650373329</v>
      </c>
    </row>
    <row r="64" spans="1:14" x14ac:dyDescent="0.2">
      <c r="A64" s="10">
        <v>1</v>
      </c>
      <c r="B64" s="11" t="s">
        <v>143</v>
      </c>
      <c r="C64" s="76" t="s">
        <v>97</v>
      </c>
      <c r="D64" s="29">
        <v>2151.75</v>
      </c>
      <c r="E64" s="9" t="s">
        <v>97</v>
      </c>
      <c r="F64" s="198">
        <v>4.5037931034482757</v>
      </c>
      <c r="G64" s="7">
        <v>9691.0368103448272</v>
      </c>
      <c r="H64" s="9" t="s">
        <v>97</v>
      </c>
      <c r="I64" s="24">
        <v>17.637805477588344</v>
      </c>
    </row>
    <row r="65" spans="1:14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2.188564701782957</v>
      </c>
      <c r="M73" s="221">
        <v>69.938204289349329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436.29442004938284</v>
      </c>
      <c r="H74" s="27" t="s">
        <v>97</v>
      </c>
      <c r="I74" s="27">
        <v>0.79406117863197145</v>
      </c>
      <c r="M74" s="221">
        <v>103.25605671901958</v>
      </c>
      <c r="N74" s="221"/>
    </row>
    <row r="75" spans="1:14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16334.483127572017</v>
      </c>
      <c r="I75" s="27" t="s">
        <v>97</v>
      </c>
      <c r="L75" s="64">
        <f>SUM(G76:G80)</f>
        <v>16334.483127572017</v>
      </c>
      <c r="N75" s="221">
        <v>102.90360091623126</v>
      </c>
    </row>
    <row r="76" spans="1:14" x14ac:dyDescent="0.2">
      <c r="A76" s="10">
        <v>1</v>
      </c>
      <c r="B76" s="26" t="s">
        <v>233</v>
      </c>
      <c r="C76" s="24" t="s">
        <v>97</v>
      </c>
      <c r="D76" s="27" t="s">
        <v>97</v>
      </c>
      <c r="E76" s="27" t="s">
        <v>97</v>
      </c>
      <c r="F76" s="72" t="s">
        <v>97</v>
      </c>
      <c r="G76" s="27">
        <v>229.13333333333335</v>
      </c>
      <c r="H76" s="27" t="s">
        <v>97</v>
      </c>
      <c r="I76" s="27">
        <v>0.41702546805422169</v>
      </c>
      <c r="M76" s="221">
        <v>100</v>
      </c>
    </row>
    <row r="77" spans="1:14" x14ac:dyDescent="0.2">
      <c r="A77" s="10">
        <v>1</v>
      </c>
      <c r="B77" s="26" t="s">
        <v>234</v>
      </c>
      <c r="C77" s="24" t="s">
        <v>97</v>
      </c>
      <c r="D77" s="27" t="s">
        <v>97</v>
      </c>
      <c r="E77" s="27" t="s">
        <v>97</v>
      </c>
      <c r="F77" s="72" t="s">
        <v>97</v>
      </c>
      <c r="G77" s="27">
        <v>8954.7325102880659</v>
      </c>
      <c r="H77" s="27" t="s">
        <v>97</v>
      </c>
      <c r="I77" s="27">
        <v>16.297722649417672</v>
      </c>
      <c r="M77" s="221">
        <v>105.4263565891473</v>
      </c>
    </row>
    <row r="78" spans="1:14" x14ac:dyDescent="0.2">
      <c r="A78" s="10">
        <v>1</v>
      </c>
      <c r="B78" s="26" t="s">
        <v>235</v>
      </c>
      <c r="C78" s="24" t="s">
        <v>97</v>
      </c>
      <c r="D78" s="27" t="s">
        <v>97</v>
      </c>
      <c r="E78" s="27" t="s">
        <v>97</v>
      </c>
      <c r="F78" s="72" t="s">
        <v>97</v>
      </c>
      <c r="G78" s="27">
        <v>2080.658436213992</v>
      </c>
      <c r="H78" s="27" t="s">
        <v>97</v>
      </c>
      <c r="I78" s="27">
        <v>3.7868237920705776</v>
      </c>
      <c r="M78" s="221">
        <v>100</v>
      </c>
    </row>
    <row r="79" spans="1:14" x14ac:dyDescent="0.2">
      <c r="A79" s="10">
        <v>1</v>
      </c>
      <c r="B79" s="26" t="s">
        <v>236</v>
      </c>
      <c r="C79" s="24" t="s">
        <v>97</v>
      </c>
      <c r="D79" s="27" t="s">
        <v>97</v>
      </c>
      <c r="E79" s="27" t="s">
        <v>97</v>
      </c>
      <c r="F79" s="72" t="s">
        <v>97</v>
      </c>
      <c r="G79" s="27">
        <v>4938.2716049382725</v>
      </c>
      <c r="H79" s="27" t="s">
        <v>97</v>
      </c>
      <c r="I79" s="27">
        <v>8.9877146963700412</v>
      </c>
      <c r="M79" s="221">
        <v>100</v>
      </c>
    </row>
    <row r="80" spans="1:14" x14ac:dyDescent="0.2">
      <c r="A80" s="10">
        <v>1</v>
      </c>
      <c r="B80" s="26" t="s">
        <v>237</v>
      </c>
      <c r="C80" s="24" t="s">
        <v>97</v>
      </c>
      <c r="D80" s="27" t="s">
        <v>97</v>
      </c>
      <c r="E80" s="27" t="s">
        <v>97</v>
      </c>
      <c r="F80" s="72" t="s">
        <v>97</v>
      </c>
      <c r="G80" s="27">
        <v>131.68724279835391</v>
      </c>
      <c r="H80" s="27" t="s">
        <v>97</v>
      </c>
      <c r="I80" s="27">
        <v>0.23967239190320105</v>
      </c>
      <c r="M80" s="221">
        <v>100</v>
      </c>
    </row>
    <row r="81" spans="1:14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6698.8557133454124</v>
      </c>
      <c r="I82" s="27" t="s">
        <v>97</v>
      </c>
      <c r="L82" s="64">
        <f>SUM(G83:G84)</f>
        <v>6698.8557133454124</v>
      </c>
      <c r="N82" s="221">
        <v>105.21160910627079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194.34630993548592</v>
      </c>
      <c r="E83" s="27" t="s">
        <v>97</v>
      </c>
      <c r="F83" s="72">
        <v>18.835406756548245</v>
      </c>
      <c r="G83" s="27">
        <v>3660.5917992690711</v>
      </c>
      <c r="H83" s="27" t="s">
        <v>97</v>
      </c>
      <c r="I83" s="27">
        <v>6.6623218291197102</v>
      </c>
      <c r="M83" s="221">
        <v>109.69852468520112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533.96630896945237</v>
      </c>
      <c r="E84" s="27" t="s">
        <v>97</v>
      </c>
      <c r="F84" s="72">
        <v>5.689991789819377</v>
      </c>
      <c r="G84" s="27">
        <v>3038.2639140763408</v>
      </c>
      <c r="H84" s="27" t="s">
        <v>97</v>
      </c>
      <c r="I84" s="27">
        <v>5.5296774694789246</v>
      </c>
      <c r="M84" s="221">
        <v>100.27026518686353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2971.2584077346423</v>
      </c>
      <c r="I85" s="27" t="s">
        <v>97</v>
      </c>
      <c r="L85" s="64">
        <f>SUM(G87:G91)</f>
        <v>2971.2584077346423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1298.4120019555558</v>
      </c>
      <c r="H87" s="27" t="s">
        <v>97</v>
      </c>
      <c r="I87" s="27">
        <v>2.3631257179636367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1086.4898651021274</v>
      </c>
      <c r="H88" s="27" t="s">
        <v>97</v>
      </c>
      <c r="I88" s="27">
        <v>1.9774248379271873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586.35654067695907</v>
      </c>
      <c r="H89" s="27" t="s">
        <v>97</v>
      </c>
      <c r="I89" s="27">
        <v>1.0671760728358879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3848.2597441001276</v>
      </c>
      <c r="H92" s="27" t="s">
        <v>97</v>
      </c>
      <c r="I92" s="27">
        <v>7.0038797831433293</v>
      </c>
      <c r="L92" s="64">
        <f>+G92</f>
        <v>3848.2597441001276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54944.685849148525</v>
      </c>
      <c r="H94" s="38" t="s">
        <v>97</v>
      </c>
      <c r="I94" s="38">
        <v>100</v>
      </c>
      <c r="L94" s="64">
        <f>SUM(L31:L92)</f>
        <v>54944.685849148518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54944.685849148525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1.0988937169829704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1166.0778596129155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54555.581809148527</v>
      </c>
      <c r="H112" s="35" t="s">
        <v>97</v>
      </c>
      <c r="I112" s="34" t="s">
        <v>97</v>
      </c>
      <c r="L112" s="64">
        <f>+L94-G105-G106</f>
        <v>54555.58180914852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1.0911116361829705</v>
      </c>
      <c r="G113" s="61" t="s">
        <v>97</v>
      </c>
      <c r="H113" s="42" t="s">
        <v>97</v>
      </c>
      <c r="I113" s="42" t="s">
        <v>97</v>
      </c>
      <c r="L113" s="250">
        <f>L112/G9-F113</f>
        <v>0</v>
      </c>
      <c r="N113" s="10">
        <v>102.12843392120151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D55:D85 E55:H72">
    <cfRule type="cellIs" dxfId="2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W42" sqref="W42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76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27777.777777777777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4.9629999999999992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66000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7916.3052089753819</v>
      </c>
      <c r="I33" s="92" t="s">
        <v>97</v>
      </c>
      <c r="L33" s="10">
        <f>SUBTOTAL(9,G34:G49)</f>
        <v>7916.3052089753846</v>
      </c>
      <c r="M33" s="64"/>
      <c r="N33" s="10">
        <v>100.16965475971472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66000</v>
      </c>
      <c r="E34" s="27"/>
      <c r="F34" s="72">
        <v>1.4282840000000002E-2</v>
      </c>
      <c r="G34" s="27">
        <v>942.66744000000006</v>
      </c>
      <c r="H34" s="27" t="s">
        <v>97</v>
      </c>
      <c r="I34" s="27">
        <v>3.7310987887612472</v>
      </c>
      <c r="M34" s="10">
        <v>103.70689851897492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66000</v>
      </c>
      <c r="E35" s="27"/>
      <c r="F35" s="72">
        <v>4.7035096153846156E-2</v>
      </c>
      <c r="G35" s="27">
        <v>3104.3163461538466</v>
      </c>
      <c r="H35" s="27" t="s">
        <v>97</v>
      </c>
      <c r="I35" s="27">
        <v>12.286953455257091</v>
      </c>
      <c r="M35" s="10">
        <v>100.50956984497161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2.8128345445059526E-2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1.3</v>
      </c>
      <c r="E37" s="27"/>
      <c r="F37" s="72">
        <v>1.226</v>
      </c>
      <c r="G37" s="27">
        <v>1.5938000000000001</v>
      </c>
      <c r="H37" s="27" t="s">
        <v>97</v>
      </c>
      <c r="I37" s="27">
        <v>6.3082960089590823E-3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573.44813885792144</v>
      </c>
      <c r="E38" s="9" t="s">
        <v>97</v>
      </c>
      <c r="F38" s="28">
        <v>0.4197780945421809</v>
      </c>
      <c r="G38" s="27">
        <v>240.72096704853823</v>
      </c>
      <c r="H38" s="24" t="s">
        <v>97</v>
      </c>
      <c r="I38" s="24">
        <v>0.9527789658081719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59.986111111111107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29.964166666666667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129.97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347.34000000000015</v>
      </c>
      <c r="H42" s="27" t="s">
        <v>97</v>
      </c>
      <c r="I42" s="27">
        <v>1.3747794803311888</v>
      </c>
    </row>
    <row r="43" spans="1:14" hidden="1" x14ac:dyDescent="0.2">
      <c r="A43" s="10">
        <v>0</v>
      </c>
      <c r="B43" s="26" t="s">
        <v>134</v>
      </c>
      <c r="C43" s="27" t="s">
        <v>97</v>
      </c>
      <c r="D43" s="27">
        <v>1.5</v>
      </c>
      <c r="E43" s="27"/>
      <c r="F43" s="72">
        <v>59</v>
      </c>
      <c r="G43" s="27">
        <v>88.5</v>
      </c>
      <c r="H43" s="27" t="s">
        <v>97</v>
      </c>
      <c r="I43" s="27">
        <v>0.35028497728251901</v>
      </c>
    </row>
    <row r="44" spans="1:14" hidden="1" x14ac:dyDescent="0.2">
      <c r="A44" s="10">
        <v>0</v>
      </c>
      <c r="B44" s="26" t="s">
        <v>242</v>
      </c>
      <c r="C44" s="27" t="s">
        <v>97</v>
      </c>
      <c r="D44" s="27">
        <v>5</v>
      </c>
      <c r="E44" s="27"/>
      <c r="F44" s="72">
        <v>38.5</v>
      </c>
      <c r="G44" s="27">
        <v>192.5</v>
      </c>
      <c r="H44" s="27" t="s">
        <v>97</v>
      </c>
      <c r="I44" s="27">
        <v>0.76191930086875603</v>
      </c>
    </row>
    <row r="45" spans="1:14" hidden="1" x14ac:dyDescent="0.2">
      <c r="A45" s="10">
        <v>0</v>
      </c>
      <c r="B45" s="26" t="s">
        <v>174</v>
      </c>
      <c r="C45" s="27" t="s">
        <v>97</v>
      </c>
      <c r="D45" s="27">
        <v>0.5</v>
      </c>
      <c r="E45" s="27"/>
      <c r="F45" s="72">
        <v>132.68</v>
      </c>
      <c r="G45" s="27">
        <v>66.34</v>
      </c>
      <c r="H45" s="27" t="s">
        <v>97</v>
      </c>
      <c r="I45" s="27">
        <v>0.26257520217991315</v>
      </c>
    </row>
    <row r="46" spans="1:14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1.4811711208888618</v>
      </c>
    </row>
    <row r="47" spans="1:14" x14ac:dyDescent="0.2">
      <c r="A47" s="10">
        <v>1</v>
      </c>
      <c r="B47" s="26" t="s">
        <v>200</v>
      </c>
      <c r="C47" s="27" t="s">
        <v>97</v>
      </c>
      <c r="D47" s="27">
        <v>1.8</v>
      </c>
      <c r="E47" s="27"/>
      <c r="F47" s="72">
        <v>73.271889400921665</v>
      </c>
      <c r="G47" s="27">
        <v>131.88940092165899</v>
      </c>
      <c r="H47" s="27" t="s">
        <v>97</v>
      </c>
      <c r="I47" s="27">
        <v>0.52202119554404924</v>
      </c>
    </row>
    <row r="48" spans="1:14" x14ac:dyDescent="0.2">
      <c r="A48" s="10">
        <v>1</v>
      </c>
      <c r="B48" s="26" t="s">
        <v>137</v>
      </c>
      <c r="C48" s="27" t="s">
        <v>97</v>
      </c>
      <c r="D48" s="27">
        <v>3847</v>
      </c>
      <c r="E48" s="27"/>
      <c r="F48" s="72">
        <v>0.56000000000000005</v>
      </c>
      <c r="G48" s="27">
        <v>2154.3200000000002</v>
      </c>
      <c r="H48" s="27" t="s">
        <v>97</v>
      </c>
      <c r="I48" s="27">
        <v>8.526846692195214</v>
      </c>
    </row>
    <row r="49" spans="1:14" x14ac:dyDescent="0.2">
      <c r="A49" s="10">
        <v>1</v>
      </c>
      <c r="B49" s="26" t="s">
        <v>197</v>
      </c>
      <c r="C49" s="27" t="s">
        <v>97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97</v>
      </c>
      <c r="I49" s="27">
        <v>2.4228265443638803</v>
      </c>
      <c r="L49" s="10">
        <f>SUBTOTAL(9,G50:G74)</f>
        <v>6599.166191219243</v>
      </c>
      <c r="N49" s="10" t="e">
        <v>#VALUE!</v>
      </c>
    </row>
    <row r="50" spans="1:14" x14ac:dyDescent="0.2">
      <c r="A50" s="10">
        <v>1</v>
      </c>
      <c r="B50" s="43" t="s">
        <v>138</v>
      </c>
      <c r="C50" s="92" t="s">
        <v>97</v>
      </c>
      <c r="D50" s="92" t="s">
        <v>97</v>
      </c>
      <c r="E50" s="92"/>
      <c r="F50" s="94" t="s">
        <v>97</v>
      </c>
      <c r="G50" s="92" t="s">
        <v>97</v>
      </c>
      <c r="H50" s="92">
        <v>6599.166191219243</v>
      </c>
      <c r="I50" s="92" t="s">
        <v>97</v>
      </c>
      <c r="M50" s="10" t="e">
        <v>#VALUE!</v>
      </c>
    </row>
    <row r="51" spans="1:14" x14ac:dyDescent="0.2">
      <c r="A51" s="10">
        <v>1</v>
      </c>
      <c r="B51" s="26" t="s">
        <v>139</v>
      </c>
      <c r="C51" s="27" t="s">
        <v>97</v>
      </c>
      <c r="D51" s="27">
        <v>0.4</v>
      </c>
      <c r="E51" s="27"/>
      <c r="F51" s="73">
        <v>45</v>
      </c>
      <c r="G51" s="27">
        <v>18</v>
      </c>
      <c r="H51" s="27" t="s">
        <v>97</v>
      </c>
      <c r="I51" s="27">
        <v>7.1244402159156409E-2</v>
      </c>
      <c r="L51" s="64"/>
      <c r="M51" s="10">
        <v>14.326647564469914</v>
      </c>
    </row>
    <row r="52" spans="1:14" x14ac:dyDescent="0.2">
      <c r="A52" s="10">
        <v>1</v>
      </c>
      <c r="B52" s="26" t="s">
        <v>198</v>
      </c>
      <c r="C52" s="27" t="s">
        <v>97</v>
      </c>
      <c r="D52" s="27">
        <v>900</v>
      </c>
      <c r="E52" s="27"/>
      <c r="F52" s="72">
        <v>0.1396</v>
      </c>
      <c r="G52" s="27">
        <v>125.64</v>
      </c>
      <c r="H52" s="27" t="s">
        <v>97</v>
      </c>
      <c r="I52" s="27">
        <v>0.49728592707091168</v>
      </c>
      <c r="M52" s="10">
        <v>258.51851851851848</v>
      </c>
    </row>
    <row r="53" spans="1:14" x14ac:dyDescent="0.2">
      <c r="A53" s="10">
        <v>1</v>
      </c>
      <c r="B53" s="26" t="s">
        <v>140</v>
      </c>
      <c r="C53" s="27" t="s">
        <v>97</v>
      </c>
      <c r="D53" s="27">
        <v>81</v>
      </c>
      <c r="E53" s="27"/>
      <c r="F53" s="73">
        <v>0.19999999999999998</v>
      </c>
      <c r="G53" s="27">
        <v>16.2</v>
      </c>
      <c r="H53" s="27" t="s">
        <v>97</v>
      </c>
      <c r="I53" s="27">
        <v>6.4119961943240766E-2</v>
      </c>
      <c r="M53" s="10">
        <v>16.2</v>
      </c>
    </row>
    <row r="54" spans="1:14" x14ac:dyDescent="0.2">
      <c r="A54" s="10">
        <v>1</v>
      </c>
      <c r="B54" s="26" t="s">
        <v>141</v>
      </c>
      <c r="C54" s="27" t="s">
        <v>97</v>
      </c>
      <c r="D54" s="27">
        <v>500000</v>
      </c>
      <c r="E54" s="27"/>
      <c r="F54" s="71">
        <v>2.5000000000000001E-4</v>
      </c>
      <c r="G54" s="27">
        <v>125</v>
      </c>
      <c r="H54" s="27" t="s">
        <v>97</v>
      </c>
      <c r="I54" s="27">
        <v>0.49475279277191953</v>
      </c>
      <c r="M54" s="10">
        <v>5</v>
      </c>
    </row>
    <row r="55" spans="1:14" x14ac:dyDescent="0.2">
      <c r="A55" s="10">
        <v>1</v>
      </c>
      <c r="B55" s="11" t="s">
        <v>142</v>
      </c>
      <c r="C55" s="76" t="s">
        <v>97</v>
      </c>
      <c r="D55" s="83">
        <v>25000</v>
      </c>
      <c r="E55" s="9" t="s">
        <v>97</v>
      </c>
      <c r="F55" s="13">
        <v>0.1</v>
      </c>
      <c r="G55" s="7">
        <v>2500</v>
      </c>
      <c r="H55" s="9" t="s">
        <v>97</v>
      </c>
      <c r="I55" s="24">
        <v>9.8950558554383914</v>
      </c>
      <c r="M55" s="10">
        <v>80.010263385510143</v>
      </c>
    </row>
    <row r="56" spans="1:14" x14ac:dyDescent="0.2">
      <c r="A56" s="10">
        <v>1</v>
      </c>
      <c r="B56" s="11" t="s">
        <v>143</v>
      </c>
      <c r="C56" s="76" t="s">
        <v>97</v>
      </c>
      <c r="D56" s="7">
        <v>712.5</v>
      </c>
      <c r="E56" s="9" t="s">
        <v>97</v>
      </c>
      <c r="F56" s="13">
        <v>4.5037931034482757</v>
      </c>
      <c r="G56" s="7">
        <v>3208.9525862068963</v>
      </c>
      <c r="H56" s="9" t="s">
        <v>97</v>
      </c>
      <c r="I56" s="24">
        <v>12.701106031188287</v>
      </c>
    </row>
    <row r="57" spans="1:14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4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4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4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4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4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496.29999999999995</v>
      </c>
      <c r="H73" s="24" t="s">
        <v>97</v>
      </c>
      <c r="I73" s="24">
        <v>1.9643664884216292</v>
      </c>
      <c r="M73" s="10">
        <v>105.11489992587101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109.07360501234571</v>
      </c>
      <c r="H74" s="27" t="s">
        <v>97</v>
      </c>
      <c r="I74" s="27">
        <v>0.43171576558047425</v>
      </c>
      <c r="M74" s="10">
        <v>103.25605671901958</v>
      </c>
    </row>
    <row r="75" spans="1:14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4083.6207818930043</v>
      </c>
      <c r="I75" s="92" t="s">
        <v>97</v>
      </c>
      <c r="L75" s="64">
        <f>SUM(G76:G81)</f>
        <v>4083.6207818930043</v>
      </c>
      <c r="N75" s="10">
        <v>102.90360091623126</v>
      </c>
    </row>
    <row r="76" spans="1:14" x14ac:dyDescent="0.2">
      <c r="A76" s="10">
        <v>1</v>
      </c>
      <c r="B76" s="26" t="s">
        <v>233</v>
      </c>
      <c r="C76" s="24" t="s">
        <v>97</v>
      </c>
      <c r="D76" s="27" t="s">
        <v>97</v>
      </c>
      <c r="E76" s="27" t="s">
        <v>97</v>
      </c>
      <c r="F76" s="72" t="s">
        <v>97</v>
      </c>
      <c r="G76" s="27">
        <v>57.283333333333339</v>
      </c>
      <c r="H76" s="27" t="s">
        <v>97</v>
      </c>
      <c r="I76" s="27">
        <v>0.22672871316761167</v>
      </c>
    </row>
    <row r="77" spans="1:14" x14ac:dyDescent="0.2">
      <c r="A77" s="10">
        <v>1</v>
      </c>
      <c r="B77" s="26" t="s">
        <v>234</v>
      </c>
      <c r="C77" s="24" t="s">
        <v>97</v>
      </c>
      <c r="D77" s="27" t="s">
        <v>97</v>
      </c>
      <c r="E77" s="27"/>
      <c r="F77" s="72" t="s">
        <v>97</v>
      </c>
      <c r="G77" s="27">
        <v>2238.6831275720165</v>
      </c>
      <c r="H77" s="27" t="s">
        <v>97</v>
      </c>
      <c r="I77" s="27">
        <v>8.8607578359810439</v>
      </c>
    </row>
    <row r="78" spans="1:14" x14ac:dyDescent="0.2">
      <c r="A78" s="10">
        <v>1</v>
      </c>
      <c r="B78" s="26" t="s">
        <v>235</v>
      </c>
      <c r="C78" s="24" t="s">
        <v>97</v>
      </c>
      <c r="D78" s="27" t="s">
        <v>97</v>
      </c>
      <c r="E78" s="27"/>
      <c r="F78" s="72" t="s">
        <v>97</v>
      </c>
      <c r="G78" s="27">
        <v>520.164609053498</v>
      </c>
      <c r="H78" s="27" t="s">
        <v>97</v>
      </c>
      <c r="I78" s="27">
        <v>2.0588231442426546</v>
      </c>
    </row>
    <row r="79" spans="1:14" x14ac:dyDescent="0.2">
      <c r="A79" s="10">
        <v>1</v>
      </c>
      <c r="B79" s="26" t="s">
        <v>236</v>
      </c>
      <c r="C79" s="24" t="s">
        <v>97</v>
      </c>
      <c r="D79" s="27" t="s">
        <v>97</v>
      </c>
      <c r="E79" s="27" t="s">
        <v>97</v>
      </c>
      <c r="F79" s="72" t="s">
        <v>97</v>
      </c>
      <c r="G79" s="27">
        <v>1234.5679012345681</v>
      </c>
      <c r="H79" s="27" t="s">
        <v>97</v>
      </c>
      <c r="I79" s="27">
        <v>4.8864473360189589</v>
      </c>
    </row>
    <row r="80" spans="1:14" x14ac:dyDescent="0.2">
      <c r="A80" s="10">
        <v>1</v>
      </c>
      <c r="B80" s="26" t="s">
        <v>237</v>
      </c>
      <c r="C80" s="24" t="s">
        <v>97</v>
      </c>
      <c r="D80" s="27" t="s">
        <v>97</v>
      </c>
      <c r="E80" s="27" t="s">
        <v>97</v>
      </c>
      <c r="F80" s="72" t="s">
        <v>97</v>
      </c>
      <c r="G80" s="27">
        <v>32.921810699588477</v>
      </c>
      <c r="H80" s="27" t="s">
        <v>97</v>
      </c>
      <c r="I80" s="27">
        <v>0.13030526229383887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3871.9141814151421</v>
      </c>
      <c r="I82" s="92" t="s">
        <v>97</v>
      </c>
      <c r="L82" s="64">
        <f>SUM(G83:G84)</f>
        <v>3871.9141814151421</v>
      </c>
      <c r="N82" s="10">
        <v>100.59448671963929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91.918773478284308</v>
      </c>
      <c r="E83" s="27"/>
      <c r="F83" s="72">
        <v>23.339143055180532</v>
      </c>
      <c r="G83" s="27">
        <v>2145.3054036664116</v>
      </c>
      <c r="H83" s="27" t="s">
        <v>97</v>
      </c>
      <c r="I83" s="27">
        <v>8.4911667185011783</v>
      </c>
      <c r="M83" s="10">
        <v>102.85088278656751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303.44662022852231</v>
      </c>
      <c r="E84" s="27"/>
      <c r="F84" s="72">
        <v>5.689991789819377</v>
      </c>
      <c r="G84" s="27">
        <v>1726.6087777487305</v>
      </c>
      <c r="H84" s="27" t="s">
        <v>97</v>
      </c>
      <c r="I84" s="27">
        <v>6.8339561185255597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1698.9217258598253</v>
      </c>
      <c r="I85" s="92" t="s">
        <v>97</v>
      </c>
      <c r="L85" s="64">
        <f>SUM(G86:G91)</f>
        <v>1698.9217258598253</v>
      </c>
      <c r="N85" s="10">
        <v>107.14943820454639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737.87189760712624</v>
      </c>
      <c r="H87" s="27" t="s">
        <v>97</v>
      </c>
      <c r="I87" s="27">
        <v>2.9205134563923321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617.43910044452821</v>
      </c>
      <c r="H88" s="27" t="s">
        <v>97</v>
      </c>
      <c r="I88" s="27">
        <v>2.4438377544920962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343.61072780817079</v>
      </c>
      <c r="H89" s="27" t="s">
        <v>97</v>
      </c>
      <c r="I89" s="27">
        <v>1.3600189376758749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1095.2147913214335</v>
      </c>
      <c r="H92" s="27" t="s">
        <v>97</v>
      </c>
      <c r="I92" s="27">
        <v>4.3348846135311545</v>
      </c>
      <c r="L92" s="64">
        <f>+G92</f>
        <v>1095.2147913214335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25265.142880684023</v>
      </c>
      <c r="H94" s="38" t="s">
        <v>97</v>
      </c>
      <c r="I94" s="38">
        <v>100.00000000000006</v>
      </c>
      <c r="K94" s="64"/>
      <c r="L94" s="64">
        <f>SUM(L31:L92)</f>
        <v>25265.14288068403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25265.142880684023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1.0106057152273609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551.51264086970582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24876.038840684025</v>
      </c>
      <c r="H112" s="35" t="s">
        <v>97</v>
      </c>
      <c r="I112" s="34" t="s">
        <v>97</v>
      </c>
      <c r="L112" s="64">
        <f>+L94-G105-G106</f>
        <v>24876.038840684032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0.99504155362736102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101.60809535832655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30" priority="2" stopIfTrue="1" operator="equal">
      <formula>0</formula>
    </cfRule>
  </conditionalFormatting>
  <conditionalFormatting sqref="L113">
    <cfRule type="cellIs" dxfId="29" priority="1" stopIfTrue="1" operator="notEqual">
      <formula>0</formula>
    </cfRule>
  </conditionalFormatting>
  <pageMargins left="0.75" right="0.75" top="1" bottom="1" header="0" footer="0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244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50000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55555.555555555555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4.8099999999999996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27000</v>
      </c>
      <c r="H21" s="24" t="s">
        <v>109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239</v>
      </c>
      <c r="C23" s="27" t="s">
        <v>97</v>
      </c>
      <c r="D23" s="29" t="s">
        <v>97</v>
      </c>
      <c r="E23" s="24" t="s">
        <v>97</v>
      </c>
      <c r="F23" s="28" t="s">
        <v>97</v>
      </c>
      <c r="G23" s="32" t="s">
        <v>95</v>
      </c>
      <c r="H23" s="24"/>
      <c r="I23" s="24"/>
    </row>
    <row r="24" spans="1:14" ht="13.5" x14ac:dyDescent="0.2">
      <c r="A24" s="10">
        <v>1</v>
      </c>
      <c r="B24" s="24" t="s">
        <v>240</v>
      </c>
      <c r="C24" s="27" t="s">
        <v>97</v>
      </c>
      <c r="D24" s="29" t="s">
        <v>97</v>
      </c>
      <c r="E24" s="58" t="s">
        <v>97</v>
      </c>
      <c r="F24" s="28" t="s">
        <v>97</v>
      </c>
      <c r="G24" s="32" t="s">
        <v>95</v>
      </c>
      <c r="H24" s="24"/>
      <c r="I24" s="24"/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241.45877205011683</v>
      </c>
      <c r="I31" s="27" t="s">
        <v>97</v>
      </c>
      <c r="L31" s="64">
        <f>+H31</f>
        <v>241.45877205011683</v>
      </c>
      <c r="N31" s="221">
        <v>86.245693086336601</v>
      </c>
    </row>
    <row r="32" spans="1:14" hidden="1" x14ac:dyDescent="0.2">
      <c r="A32" s="10">
        <v>0</v>
      </c>
      <c r="B32" s="11" t="s">
        <v>241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20000</v>
      </c>
      <c r="E33" s="27" t="s">
        <v>97</v>
      </c>
      <c r="F33" s="72">
        <v>1.2072938602505842E-2</v>
      </c>
      <c r="G33" s="27">
        <v>241.45877205011683</v>
      </c>
      <c r="H33" s="27" t="s">
        <v>97</v>
      </c>
      <c r="I33" s="27">
        <v>0.41517078364297744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12480.320853951996</v>
      </c>
      <c r="I34" s="27" t="s">
        <v>97</v>
      </c>
      <c r="L34" s="10">
        <f>SUBTOTAL(9,G35:G57)</f>
        <v>12480.320853951993</v>
      </c>
      <c r="M34" s="250">
        <f>L34-H34</f>
        <v>0</v>
      </c>
      <c r="N34" s="221">
        <v>99.875882134053569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27000</v>
      </c>
      <c r="E35" s="27" t="s">
        <v>97</v>
      </c>
      <c r="F35" s="72">
        <v>0.15448124999999999</v>
      </c>
      <c r="G35" s="27">
        <v>4170.9937499999996</v>
      </c>
      <c r="H35" s="27" t="s">
        <v>97</v>
      </c>
      <c r="I35" s="27">
        <v>7.1717201618089765</v>
      </c>
      <c r="M35" s="221">
        <v>102.05202312138726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27000</v>
      </c>
      <c r="E36" s="27" t="s">
        <v>97</v>
      </c>
      <c r="F36" s="72">
        <v>6.5403800000000012E-2</v>
      </c>
      <c r="G36" s="27">
        <v>1765.9026000000003</v>
      </c>
      <c r="H36" s="27" t="s">
        <v>97</v>
      </c>
      <c r="I36" s="27">
        <v>3.0363409871354752</v>
      </c>
      <c r="M36" s="221">
        <v>104.63966210072451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12</v>
      </c>
      <c r="E37" s="27" t="s">
        <v>97</v>
      </c>
      <c r="F37" s="72">
        <v>3.5533333333333332</v>
      </c>
      <c r="G37" s="27">
        <v>42.64</v>
      </c>
      <c r="H37" s="27" t="s">
        <v>97</v>
      </c>
      <c r="I37" s="27">
        <v>7.3316376391006299E-2</v>
      </c>
    </row>
    <row r="38" spans="1:14" x14ac:dyDescent="0.2">
      <c r="A38" s="10">
        <v>1</v>
      </c>
      <c r="B38" s="11" t="s">
        <v>188</v>
      </c>
      <c r="C38" s="76" t="s">
        <v>97</v>
      </c>
      <c r="D38" s="27">
        <v>6</v>
      </c>
      <c r="E38" s="9" t="s">
        <v>97</v>
      </c>
      <c r="F38" s="28">
        <v>6.3</v>
      </c>
      <c r="G38" s="27">
        <v>37.799999999999997</v>
      </c>
      <c r="H38" s="24" t="s">
        <v>97</v>
      </c>
      <c r="I38" s="24">
        <v>6.4994348676830155E-2</v>
      </c>
    </row>
    <row r="39" spans="1:14" x14ac:dyDescent="0.2">
      <c r="A39" s="10">
        <v>1</v>
      </c>
      <c r="B39" s="11" t="s">
        <v>127</v>
      </c>
      <c r="C39" s="76" t="s">
        <v>97</v>
      </c>
      <c r="D39" s="27">
        <v>806.31735414344098</v>
      </c>
      <c r="E39" s="9" t="s">
        <v>97</v>
      </c>
      <c r="F39" s="28">
        <v>0.4431323659413765</v>
      </c>
      <c r="G39" s="27">
        <v>357.30531684117375</v>
      </c>
      <c r="H39" s="24" t="s">
        <v>97</v>
      </c>
      <c r="I39" s="24">
        <v>0.61436048536668053</v>
      </c>
    </row>
    <row r="40" spans="1:14" hidden="1" x14ac:dyDescent="0.2">
      <c r="A40" s="10">
        <v>0</v>
      </c>
      <c r="B40" s="11" t="s">
        <v>38</v>
      </c>
      <c r="C40" s="76" t="s">
        <v>97</v>
      </c>
      <c r="D40" s="83">
        <v>193.99999999999997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12</v>
      </c>
      <c r="C41" s="27" t="s">
        <v>97</v>
      </c>
      <c r="D41" s="27">
        <v>21.111111111111114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39</v>
      </c>
      <c r="C42" s="27" t="s">
        <v>97</v>
      </c>
      <c r="D42" s="27">
        <v>129.99999999999997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4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1079.245327188939</v>
      </c>
      <c r="H43" s="27" t="s">
        <v>97</v>
      </c>
      <c r="I43" s="27">
        <v>1.8556837857978188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 t="s">
        <v>97</v>
      </c>
      <c r="F44" s="72">
        <v>200.73</v>
      </c>
      <c r="G44" s="27">
        <v>80.292000000000002</v>
      </c>
      <c r="H44" s="27" t="s">
        <v>97</v>
      </c>
      <c r="I44" s="27">
        <v>0.13805624984021289</v>
      </c>
    </row>
    <row r="45" spans="1:14" hidden="1" x14ac:dyDescent="0.2">
      <c r="A45" s="10">
        <v>0</v>
      </c>
      <c r="B45" s="26" t="s">
        <v>132</v>
      </c>
      <c r="C45" s="27" t="s">
        <v>97</v>
      </c>
      <c r="D45" s="27">
        <v>4</v>
      </c>
      <c r="E45" s="27" t="s">
        <v>97</v>
      </c>
      <c r="F45" s="72">
        <v>26.53</v>
      </c>
      <c r="G45" s="27">
        <v>106.12</v>
      </c>
      <c r="H45" s="27" t="s">
        <v>97</v>
      </c>
      <c r="I45" s="27">
        <v>0.18246561591495283</v>
      </c>
    </row>
    <row r="46" spans="1:14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0.33098973863200543</v>
      </c>
    </row>
    <row r="47" spans="1:14" hidden="1" x14ac:dyDescent="0.2">
      <c r="A47" s="10">
        <v>0</v>
      </c>
      <c r="B47" s="26" t="s">
        <v>205</v>
      </c>
      <c r="C47" s="27" t="s">
        <v>97</v>
      </c>
      <c r="D47" s="27">
        <v>1.7999999999999998</v>
      </c>
      <c r="E47" s="27" t="s">
        <v>97</v>
      </c>
      <c r="F47" s="72" t="s">
        <v>97</v>
      </c>
      <c r="G47" s="27" t="s">
        <v>97</v>
      </c>
      <c r="H47" s="27" t="s">
        <v>97</v>
      </c>
      <c r="I47" s="27" t="s">
        <v>97</v>
      </c>
    </row>
    <row r="48" spans="1:14" hidden="1" x14ac:dyDescent="0.2">
      <c r="A48" s="10">
        <v>0</v>
      </c>
      <c r="B48" s="26" t="s">
        <v>229</v>
      </c>
      <c r="C48" s="27" t="s">
        <v>97</v>
      </c>
      <c r="D48" s="27">
        <v>3</v>
      </c>
      <c r="E48" s="27" t="s">
        <v>97</v>
      </c>
      <c r="F48" s="72">
        <v>119.5</v>
      </c>
      <c r="G48" s="27">
        <v>358.5</v>
      </c>
      <c r="H48" s="27" t="s">
        <v>97</v>
      </c>
      <c r="I48" s="27">
        <v>0.61641465610168289</v>
      </c>
    </row>
    <row r="49" spans="1:13" hidden="1" x14ac:dyDescent="0.2">
      <c r="A49" s="10">
        <v>0</v>
      </c>
      <c r="B49" s="26" t="s">
        <v>172</v>
      </c>
      <c r="C49" s="27" t="s">
        <v>97</v>
      </c>
      <c r="D49" s="27">
        <v>0.4</v>
      </c>
      <c r="E49" s="27" t="s">
        <v>97</v>
      </c>
      <c r="F49" s="72">
        <v>239.20000000000002</v>
      </c>
      <c r="G49" s="27">
        <v>95.68</v>
      </c>
      <c r="H49" s="27" t="s">
        <v>97</v>
      </c>
      <c r="I49" s="27">
        <v>0.16451479580420927</v>
      </c>
    </row>
    <row r="50" spans="1:13" hidden="1" x14ac:dyDescent="0.2">
      <c r="A50" s="10">
        <v>0</v>
      </c>
      <c r="B50" s="26" t="s">
        <v>245</v>
      </c>
      <c r="C50" s="27" t="s">
        <v>97</v>
      </c>
      <c r="D50" s="27">
        <v>0.4</v>
      </c>
      <c r="E50" s="27" t="s">
        <v>97</v>
      </c>
      <c r="F50" s="72">
        <v>131.54</v>
      </c>
      <c r="G50" s="27">
        <v>52.616</v>
      </c>
      <c r="H50" s="27" t="s">
        <v>97</v>
      </c>
      <c r="I50" s="27">
        <v>9.0469382274605714E-2</v>
      </c>
    </row>
    <row r="51" spans="1:13" hidden="1" x14ac:dyDescent="0.2">
      <c r="A51" s="10">
        <v>0</v>
      </c>
      <c r="B51" s="26" t="s">
        <v>187</v>
      </c>
      <c r="C51" s="27" t="s">
        <v>97</v>
      </c>
      <c r="D51" s="27">
        <v>18</v>
      </c>
      <c r="E51" s="27" t="s">
        <v>97</v>
      </c>
      <c r="F51" s="72">
        <v>10.752073732718895</v>
      </c>
      <c r="G51" s="27">
        <v>193.53732718894011</v>
      </c>
      <c r="H51" s="27" t="s">
        <v>97</v>
      </c>
      <c r="I51" s="27">
        <v>0.33277334723015173</v>
      </c>
    </row>
    <row r="52" spans="1:13" x14ac:dyDescent="0.2">
      <c r="A52" s="10">
        <v>1</v>
      </c>
      <c r="B52" s="26" t="s">
        <v>243</v>
      </c>
      <c r="C52" s="27" t="s">
        <v>97</v>
      </c>
      <c r="D52" s="27">
        <v>5000</v>
      </c>
      <c r="E52" s="27" t="s">
        <v>97</v>
      </c>
      <c r="F52" s="72">
        <v>5.0849999999999992E-2</v>
      </c>
      <c r="G52" s="27">
        <v>254.24999999999997</v>
      </c>
      <c r="H52" s="27" t="s">
        <v>97</v>
      </c>
      <c r="I52" s="27">
        <v>0.43716436907629802</v>
      </c>
    </row>
    <row r="53" spans="1:13" x14ac:dyDescent="0.2">
      <c r="A53" s="10">
        <v>1</v>
      </c>
      <c r="B53" s="26" t="s">
        <v>246</v>
      </c>
      <c r="C53" s="27" t="s">
        <v>97</v>
      </c>
      <c r="D53" s="27">
        <v>150</v>
      </c>
      <c r="E53" s="27" t="s">
        <v>97</v>
      </c>
      <c r="F53" s="72">
        <v>0.54</v>
      </c>
      <c r="G53" s="27">
        <v>81</v>
      </c>
      <c r="H53" s="27" t="s">
        <v>97</v>
      </c>
      <c r="I53" s="27">
        <v>0.13927360430749319</v>
      </c>
    </row>
    <row r="54" spans="1:13" x14ac:dyDescent="0.2">
      <c r="A54" s="10">
        <v>1</v>
      </c>
      <c r="B54" s="26" t="s">
        <v>231</v>
      </c>
      <c r="C54" s="27" t="s">
        <v>97</v>
      </c>
      <c r="D54" s="27">
        <v>320</v>
      </c>
      <c r="E54" s="27" t="s">
        <v>97</v>
      </c>
      <c r="F54" s="72">
        <v>0.38744999999999996</v>
      </c>
      <c r="G54" s="27">
        <v>123.98399999999998</v>
      </c>
      <c r="H54" s="27" t="s">
        <v>97</v>
      </c>
      <c r="I54" s="27">
        <v>0.2131814636600029</v>
      </c>
    </row>
    <row r="55" spans="1:13" x14ac:dyDescent="0.2">
      <c r="A55" s="10">
        <v>1</v>
      </c>
      <c r="B55" s="11" t="s">
        <v>232</v>
      </c>
      <c r="C55" s="76" t="s">
        <v>97</v>
      </c>
      <c r="D55" s="27">
        <v>5000</v>
      </c>
      <c r="E55" s="9" t="s">
        <v>97</v>
      </c>
      <c r="F55" s="28">
        <v>0.16</v>
      </c>
      <c r="G55" s="27">
        <v>800</v>
      </c>
      <c r="H55" s="9" t="s">
        <v>97</v>
      </c>
      <c r="I55" s="24">
        <v>1.3755417709382045</v>
      </c>
    </row>
    <row r="56" spans="1:13" x14ac:dyDescent="0.2">
      <c r="A56" s="10">
        <v>1</v>
      </c>
      <c r="B56" s="11" t="s">
        <v>137</v>
      </c>
      <c r="C56" s="76" t="s">
        <v>97</v>
      </c>
      <c r="D56" s="27">
        <v>6250</v>
      </c>
      <c r="E56" s="9" t="s">
        <v>97</v>
      </c>
      <c r="F56" s="28">
        <v>0.56000000000000005</v>
      </c>
      <c r="G56" s="27">
        <v>3500.0000000000005</v>
      </c>
      <c r="H56" s="9" t="s">
        <v>97</v>
      </c>
      <c r="I56" s="24">
        <v>6.0179952478546452</v>
      </c>
    </row>
    <row r="57" spans="1:13" s="177" customFormat="1" x14ac:dyDescent="0.2">
      <c r="A57" s="10">
        <v>1</v>
      </c>
      <c r="B57" s="11" t="s">
        <v>197</v>
      </c>
      <c r="C57" s="76" t="s">
        <v>97</v>
      </c>
      <c r="D57" s="27">
        <v>5500</v>
      </c>
      <c r="E57" s="9" t="s">
        <v>97</v>
      </c>
      <c r="F57" s="28">
        <v>4.8581792713069331E-2</v>
      </c>
      <c r="G57" s="27">
        <v>267.19985992188134</v>
      </c>
      <c r="H57" s="27" t="s">
        <v>97</v>
      </c>
      <c r="I57" s="24">
        <v>0.45943071063923102</v>
      </c>
      <c r="L57" s="64">
        <f>SUM(G58:G74)</f>
        <v>15541.471230394209</v>
      </c>
      <c r="M57" s="250">
        <f>L57-H58</f>
        <v>0</v>
      </c>
    </row>
    <row r="58" spans="1:13" x14ac:dyDescent="0.2">
      <c r="A58" s="177">
        <v>1</v>
      </c>
      <c r="B58" s="89" t="s">
        <v>138</v>
      </c>
      <c r="C58" s="168" t="s">
        <v>97</v>
      </c>
      <c r="D58" s="92" t="s">
        <v>97</v>
      </c>
      <c r="E58" s="169" t="s">
        <v>97</v>
      </c>
      <c r="F58" s="170" t="s">
        <v>97</v>
      </c>
      <c r="G58" s="92" t="s">
        <v>97</v>
      </c>
      <c r="H58" s="92">
        <v>15541.471230394209</v>
      </c>
      <c r="I58" s="96" t="s">
        <v>97</v>
      </c>
    </row>
    <row r="59" spans="1:13" x14ac:dyDescent="0.2">
      <c r="A59" s="10">
        <v>1</v>
      </c>
      <c r="B59" s="11" t="s">
        <v>139</v>
      </c>
      <c r="C59" s="76" t="s">
        <v>97</v>
      </c>
      <c r="D59" s="27">
        <v>1.6</v>
      </c>
      <c r="E59" s="9" t="s">
        <v>97</v>
      </c>
      <c r="F59" s="28">
        <v>45</v>
      </c>
      <c r="G59" s="7">
        <v>72</v>
      </c>
      <c r="H59" s="9" t="s">
        <v>97</v>
      </c>
      <c r="I59" s="24">
        <v>0.12379875938443841</v>
      </c>
    </row>
    <row r="60" spans="1:13" x14ac:dyDescent="0.2">
      <c r="A60" s="10">
        <v>1</v>
      </c>
      <c r="B60" s="11" t="s">
        <v>198</v>
      </c>
      <c r="C60" s="76" t="s">
        <v>97</v>
      </c>
      <c r="D60" s="27">
        <v>900</v>
      </c>
      <c r="E60" s="9" t="s">
        <v>97</v>
      </c>
      <c r="F60" s="28">
        <v>0.1396</v>
      </c>
      <c r="G60" s="7">
        <v>125.64</v>
      </c>
      <c r="H60" s="9" t="s">
        <v>97</v>
      </c>
      <c r="I60" s="24">
        <v>0.216028835125845</v>
      </c>
    </row>
    <row r="61" spans="1:13" x14ac:dyDescent="0.2">
      <c r="A61" s="10">
        <v>1</v>
      </c>
      <c r="B61" s="11" t="s">
        <v>140</v>
      </c>
      <c r="C61" s="76" t="s">
        <v>97</v>
      </c>
      <c r="D61" s="27">
        <v>820</v>
      </c>
      <c r="E61" s="9" t="s">
        <v>97</v>
      </c>
      <c r="F61" s="155">
        <v>0.2</v>
      </c>
      <c r="G61" s="7">
        <v>164</v>
      </c>
      <c r="H61" s="9" t="s">
        <v>97</v>
      </c>
      <c r="I61" s="24">
        <v>0.28198606304233192</v>
      </c>
    </row>
    <row r="62" spans="1:13" x14ac:dyDescent="0.2">
      <c r="A62" s="10">
        <v>1</v>
      </c>
      <c r="B62" s="11" t="s">
        <v>141</v>
      </c>
      <c r="C62" s="76" t="s">
        <v>97</v>
      </c>
      <c r="D62" s="27">
        <v>5400000</v>
      </c>
      <c r="E62" s="9" t="s">
        <v>97</v>
      </c>
      <c r="F62" s="28">
        <v>2.5000000000000001E-4</v>
      </c>
      <c r="G62" s="7">
        <v>1350</v>
      </c>
      <c r="H62" s="9" t="s">
        <v>97</v>
      </c>
      <c r="I62" s="24">
        <v>2.3212267384582201</v>
      </c>
    </row>
    <row r="63" spans="1:13" x14ac:dyDescent="0.2">
      <c r="A63" s="10">
        <v>1</v>
      </c>
      <c r="B63" s="11" t="s">
        <v>142</v>
      </c>
      <c r="C63" s="76" t="s">
        <v>97</v>
      </c>
      <c r="D63" s="27">
        <v>50000</v>
      </c>
      <c r="E63" s="9" t="s">
        <v>97</v>
      </c>
      <c r="F63" s="28">
        <v>0.05</v>
      </c>
      <c r="G63" s="7">
        <v>2500</v>
      </c>
      <c r="H63" s="9" t="s">
        <v>97</v>
      </c>
      <c r="I63" s="24">
        <v>4.2985680341818888</v>
      </c>
    </row>
    <row r="64" spans="1:13" x14ac:dyDescent="0.2">
      <c r="A64" s="10">
        <v>1</v>
      </c>
      <c r="B64" s="11" t="s">
        <v>143</v>
      </c>
      <c r="C64" s="76" t="s">
        <v>97</v>
      </c>
      <c r="D64" s="29">
        <v>2151.75</v>
      </c>
      <c r="E64" s="9" t="s">
        <v>97</v>
      </c>
      <c r="F64" s="9">
        <v>4.5037931034482757</v>
      </c>
      <c r="G64" s="7">
        <v>9691.0368103448272</v>
      </c>
      <c r="H64" s="9" t="s">
        <v>97</v>
      </c>
      <c r="I64" s="24">
        <v>16.663032420411312</v>
      </c>
    </row>
    <row r="65" spans="1:13" hidden="1" x14ac:dyDescent="0.2">
      <c r="A65" s="10">
        <v>0</v>
      </c>
      <c r="B65" s="11">
        <v>0</v>
      </c>
      <c r="C65" s="76" t="s">
        <v>97</v>
      </c>
      <c r="D65" s="29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3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3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3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3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3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3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3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3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1202.5</v>
      </c>
      <c r="H73" s="24" t="s">
        <v>97</v>
      </c>
      <c r="I73" s="24">
        <v>2.0676112244414884</v>
      </c>
    </row>
    <row r="74" spans="1:13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436.29442004938284</v>
      </c>
      <c r="H74" s="27" t="s">
        <v>97</v>
      </c>
      <c r="I74" s="27">
        <v>0.7501764990064812</v>
      </c>
    </row>
    <row r="75" spans="1:13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16334.483127572017</v>
      </c>
      <c r="I75" s="27" t="s">
        <v>97</v>
      </c>
      <c r="L75" s="64">
        <f>SUM(G76:G80)</f>
        <v>16334.483127572017</v>
      </c>
      <c r="M75" s="250">
        <f>L75-H75</f>
        <v>0</v>
      </c>
    </row>
    <row r="76" spans="1:13" x14ac:dyDescent="0.2">
      <c r="A76" s="10">
        <v>1</v>
      </c>
      <c r="B76" s="26" t="s">
        <v>233</v>
      </c>
      <c r="C76" s="24" t="s">
        <v>97</v>
      </c>
      <c r="D76" s="27" t="s">
        <v>97</v>
      </c>
      <c r="E76" s="27" t="s">
        <v>97</v>
      </c>
      <c r="F76" s="72" t="s">
        <v>97</v>
      </c>
      <c r="G76" s="27">
        <v>229.13333333333335</v>
      </c>
      <c r="H76" s="27" t="s">
        <v>97</v>
      </c>
      <c r="I76" s="27">
        <v>0.39397808889288405</v>
      </c>
    </row>
    <row r="77" spans="1:13" x14ac:dyDescent="0.2">
      <c r="A77" s="10">
        <v>1</v>
      </c>
      <c r="B77" s="26" t="s">
        <v>234</v>
      </c>
      <c r="C77" s="24" t="s">
        <v>97</v>
      </c>
      <c r="D77" s="27" t="s">
        <v>97</v>
      </c>
      <c r="E77" s="27" t="s">
        <v>97</v>
      </c>
      <c r="F77" s="72" t="s">
        <v>97</v>
      </c>
      <c r="G77" s="27">
        <v>8954.7325102880659</v>
      </c>
      <c r="H77" s="27" t="s">
        <v>97</v>
      </c>
      <c r="I77" s="27">
        <v>15.397010769349448</v>
      </c>
    </row>
    <row r="78" spans="1:13" x14ac:dyDescent="0.2">
      <c r="A78" s="10">
        <v>1</v>
      </c>
      <c r="B78" s="26" t="s">
        <v>235</v>
      </c>
      <c r="C78" s="24" t="s">
        <v>97</v>
      </c>
      <c r="D78" s="27" t="s">
        <v>97</v>
      </c>
      <c r="E78" s="27" t="s">
        <v>97</v>
      </c>
      <c r="F78" s="72" t="s">
        <v>97</v>
      </c>
      <c r="G78" s="27">
        <v>2080.658436213992</v>
      </c>
      <c r="H78" s="27" t="s">
        <v>97</v>
      </c>
      <c r="I78" s="27">
        <v>3.5775407375841373</v>
      </c>
    </row>
    <row r="79" spans="1:13" x14ac:dyDescent="0.2">
      <c r="A79" s="10">
        <v>1</v>
      </c>
      <c r="B79" s="26" t="s">
        <v>236</v>
      </c>
      <c r="C79" s="24" t="s">
        <v>97</v>
      </c>
      <c r="D79" s="27" t="s">
        <v>97</v>
      </c>
      <c r="E79" s="27" t="s">
        <v>97</v>
      </c>
      <c r="F79" s="72" t="s">
        <v>97</v>
      </c>
      <c r="G79" s="27">
        <v>4938.2716049382725</v>
      </c>
      <c r="H79" s="27" t="s">
        <v>97</v>
      </c>
      <c r="I79" s="27">
        <v>8.4909985860383017</v>
      </c>
    </row>
    <row r="80" spans="1:13" x14ac:dyDescent="0.2">
      <c r="A80" s="10">
        <v>1</v>
      </c>
      <c r="B80" s="26" t="s">
        <v>237</v>
      </c>
      <c r="C80" s="24" t="s">
        <v>97</v>
      </c>
      <c r="D80" s="27" t="s">
        <v>97</v>
      </c>
      <c r="E80" s="27" t="s">
        <v>97</v>
      </c>
      <c r="F80" s="72" t="s">
        <v>97</v>
      </c>
      <c r="G80" s="27">
        <v>131.68724279835391</v>
      </c>
      <c r="H80" s="27" t="s">
        <v>97</v>
      </c>
      <c r="I80" s="27">
        <v>0.22642662896102131</v>
      </c>
    </row>
    <row r="81" spans="1:13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3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6698.8557133454124</v>
      </c>
      <c r="I82" s="27" t="s">
        <v>97</v>
      </c>
      <c r="L82" s="64">
        <f>SUM(G83:G84)</f>
        <v>6698.8557133454124</v>
      </c>
      <c r="M82" s="250">
        <f>L82-H82</f>
        <v>0</v>
      </c>
    </row>
    <row r="83" spans="1:13" x14ac:dyDescent="0.2">
      <c r="A83" s="10">
        <v>1</v>
      </c>
      <c r="B83" s="31" t="s">
        <v>149</v>
      </c>
      <c r="C83" s="24" t="s">
        <v>97</v>
      </c>
      <c r="D83" s="27">
        <v>194.34630993548592</v>
      </c>
      <c r="E83" s="27" t="s">
        <v>97</v>
      </c>
      <c r="F83" s="72">
        <v>18.835406756548245</v>
      </c>
      <c r="G83" s="27">
        <v>3660.5917992690711</v>
      </c>
      <c r="H83" s="27" t="s">
        <v>97</v>
      </c>
      <c r="I83" s="27">
        <v>6.2941211578105571</v>
      </c>
    </row>
    <row r="84" spans="1:13" x14ac:dyDescent="0.2">
      <c r="A84" s="10">
        <v>1</v>
      </c>
      <c r="B84" s="31" t="s">
        <v>150</v>
      </c>
      <c r="C84" s="24" t="s">
        <v>97</v>
      </c>
      <c r="D84" s="27">
        <v>533.96630896945237</v>
      </c>
      <c r="E84" s="27" t="s">
        <v>97</v>
      </c>
      <c r="F84" s="72">
        <v>5.689991789819377</v>
      </c>
      <c r="G84" s="27">
        <v>3038.2639140763408</v>
      </c>
      <c r="H84" s="27" t="s">
        <v>97</v>
      </c>
      <c r="I84" s="27">
        <v>5.224073656182763</v>
      </c>
    </row>
    <row r="85" spans="1:13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3002.9726277346426</v>
      </c>
      <c r="I85" s="27" t="s">
        <v>97</v>
      </c>
      <c r="L85" s="64">
        <f>SUM(G87:G91)</f>
        <v>3002.9726277346426</v>
      </c>
      <c r="M85" s="250">
        <f>L85-H85</f>
        <v>0</v>
      </c>
    </row>
    <row r="86" spans="1:13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3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1298.4120019555558</v>
      </c>
      <c r="H87" s="27" t="s">
        <v>97</v>
      </c>
      <c r="I87" s="27">
        <v>2.2325249307217057</v>
      </c>
    </row>
    <row r="88" spans="1:13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1086.4898651021274</v>
      </c>
      <c r="H88" s="27" t="s">
        <v>97</v>
      </c>
      <c r="I88" s="27">
        <v>1.8681402414362391</v>
      </c>
    </row>
    <row r="89" spans="1:13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618.07076067695903</v>
      </c>
      <c r="H89" s="27" t="s">
        <v>97</v>
      </c>
      <c r="I89" s="27">
        <v>1.0627276858833843</v>
      </c>
      <c r="L89" s="64"/>
      <c r="M89" s="221">
        <v>115.50317557926834</v>
      </c>
    </row>
    <row r="90" spans="1:13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3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3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3859.3403634792371</v>
      </c>
      <c r="H92" s="27" t="s">
        <v>97</v>
      </c>
      <c r="I92" s="27">
        <v>6.6358548477919044</v>
      </c>
      <c r="L92" s="64">
        <f>+G92</f>
        <v>3859.3403634792371</v>
      </c>
    </row>
    <row r="93" spans="1:13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3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58158.902688527633</v>
      </c>
      <c r="H94" s="38" t="s">
        <v>97</v>
      </c>
      <c r="I94" s="38">
        <v>100</v>
      </c>
      <c r="L94" s="64">
        <f>SUM(L31:L92)</f>
        <v>58158.902688527633</v>
      </c>
    </row>
    <row r="95" spans="1:13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3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58158.902688527633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1.1631780537705527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1166.0778596129155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57769.798648527634</v>
      </c>
      <c r="H112" s="35" t="s">
        <v>97</v>
      </c>
      <c r="I112" s="34" t="s">
        <v>97</v>
      </c>
      <c r="L112" s="64">
        <f>+L94-G105-G106</f>
        <v>57769.798648527634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1.1553959729705527</v>
      </c>
      <c r="G113" s="61" t="s">
        <v>97</v>
      </c>
      <c r="H113" s="42" t="s">
        <v>97</v>
      </c>
      <c r="I113" s="42" t="s">
        <v>97</v>
      </c>
      <c r="L113" s="10">
        <f>L112/G9-F113</f>
        <v>0</v>
      </c>
      <c r="N113" s="10">
        <v>101.95659588677704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D55:D85 E55:H72">
    <cfRule type="cellIs" dxfId="1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G1" sqref="G1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 t="s">
        <v>97</v>
      </c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 t="s">
        <v>97</v>
      </c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 t="s">
        <v>97</v>
      </c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49</v>
      </c>
      <c r="C7" s="24" t="s">
        <v>97</v>
      </c>
      <c r="D7" s="62" t="s">
        <v>97</v>
      </c>
      <c r="E7" s="63" t="s">
        <v>97</v>
      </c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 t="s">
        <v>97</v>
      </c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 t="s">
        <v>97</v>
      </c>
      <c r="F9" s="103" t="s">
        <v>97</v>
      </c>
      <c r="G9" s="145">
        <v>120000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 t="s">
        <v>97</v>
      </c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 t="s">
        <v>97</v>
      </c>
      <c r="F11" s="63" t="s">
        <v>97</v>
      </c>
      <c r="G11" s="180">
        <v>133333.33333333334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 t="s">
        <v>97</v>
      </c>
      <c r="F12" s="63" t="s">
        <v>97</v>
      </c>
      <c r="G12" s="180">
        <v>10</v>
      </c>
      <c r="H12" s="74" t="s">
        <v>2</v>
      </c>
      <c r="I12" s="62" t="s">
        <v>97</v>
      </c>
    </row>
    <row r="13" spans="1:9" x14ac:dyDescent="0.2">
      <c r="A13" s="10">
        <v>1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180" t="s">
        <v>97</v>
      </c>
      <c r="H13" s="63" t="s">
        <v>97</v>
      </c>
      <c r="I13" s="62" t="s">
        <v>97</v>
      </c>
    </row>
    <row r="14" spans="1:9" hidden="1" x14ac:dyDescent="0.2">
      <c r="A14" s="10">
        <v>0</v>
      </c>
      <c r="B14" s="24" t="s">
        <v>97</v>
      </c>
      <c r="C14" s="24" t="s">
        <v>97</v>
      </c>
      <c r="D14" s="62" t="s">
        <v>97</v>
      </c>
      <c r="E14" s="63" t="s">
        <v>97</v>
      </c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 t="s">
        <v>97</v>
      </c>
      <c r="F15" s="63" t="s">
        <v>97</v>
      </c>
      <c r="G15" s="253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 t="s">
        <v>97</v>
      </c>
      <c r="F16" s="63" t="s">
        <v>97</v>
      </c>
      <c r="G16" s="180">
        <v>1</v>
      </c>
      <c r="H16" s="74" t="s">
        <v>105</v>
      </c>
      <c r="I16" s="62" t="s">
        <v>97</v>
      </c>
    </row>
    <row r="17" spans="1:14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 t="s">
        <v>97</v>
      </c>
      <c r="F17" s="63" t="s">
        <v>97</v>
      </c>
      <c r="G17" s="180" t="s">
        <v>97</v>
      </c>
      <c r="H17" s="74" t="s">
        <v>97</v>
      </c>
      <c r="I17" s="62" t="s">
        <v>97</v>
      </c>
    </row>
    <row r="18" spans="1:14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180">
        <v>4.8099999999999996</v>
      </c>
      <c r="H18" s="74" t="s">
        <v>2</v>
      </c>
      <c r="I18" s="25" t="s">
        <v>97</v>
      </c>
    </row>
    <row r="19" spans="1:14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4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4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25000</v>
      </c>
      <c r="H21" s="24" t="s">
        <v>109</v>
      </c>
      <c r="I21" s="24" t="s">
        <v>97</v>
      </c>
    </row>
    <row r="22" spans="1:14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4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4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4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4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4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4" x14ac:dyDescent="0.2">
      <c r="A28" s="10">
        <v>1</v>
      </c>
      <c r="B28" s="24"/>
      <c r="C28" s="27" t="s">
        <v>97</v>
      </c>
      <c r="D28" s="62" t="s">
        <v>97</v>
      </c>
      <c r="E28" s="63" t="s">
        <v>97</v>
      </c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97</v>
      </c>
      <c r="D29" s="162" t="s">
        <v>110</v>
      </c>
      <c r="E29" s="163" t="s">
        <v>97</v>
      </c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4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 t="s">
        <v>97</v>
      </c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4" x14ac:dyDescent="0.2">
      <c r="A31" s="10">
        <v>1</v>
      </c>
      <c r="B31" s="91" t="s">
        <v>118</v>
      </c>
      <c r="C31" s="92" t="s">
        <v>97</v>
      </c>
      <c r="D31" s="92" t="s">
        <v>97</v>
      </c>
      <c r="E31" s="92" t="s">
        <v>97</v>
      </c>
      <c r="F31" s="92" t="s">
        <v>97</v>
      </c>
      <c r="G31" s="92" t="s">
        <v>97</v>
      </c>
      <c r="H31" s="92">
        <v>241.45877205011683</v>
      </c>
      <c r="I31" s="27" t="s">
        <v>97</v>
      </c>
      <c r="L31" s="64">
        <f>+H31</f>
        <v>241.45877205011683</v>
      </c>
      <c r="N31" s="221">
        <v>86.245693086336601</v>
      </c>
    </row>
    <row r="32" spans="1:14" hidden="1" x14ac:dyDescent="0.2">
      <c r="A32" s="10">
        <v>0</v>
      </c>
      <c r="B32" s="11" t="s">
        <v>247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26" t="s">
        <v>120</v>
      </c>
      <c r="C33" s="27" t="s">
        <v>97</v>
      </c>
      <c r="D33" s="27">
        <v>20000</v>
      </c>
      <c r="E33" s="27" t="s">
        <v>97</v>
      </c>
      <c r="F33" s="72">
        <v>1.2072938602505842E-2</v>
      </c>
      <c r="G33" s="27">
        <v>241.45877205011683</v>
      </c>
      <c r="H33" s="27" t="s">
        <v>97</v>
      </c>
      <c r="I33" s="27">
        <v>0.31579223192149569</v>
      </c>
    </row>
    <row r="34" spans="1:14" x14ac:dyDescent="0.2">
      <c r="A34" s="10">
        <v>1</v>
      </c>
      <c r="B34" s="43" t="s">
        <v>121</v>
      </c>
      <c r="C34" s="92" t="s">
        <v>97</v>
      </c>
      <c r="D34" s="92" t="s">
        <v>97</v>
      </c>
      <c r="E34" s="92" t="s">
        <v>97</v>
      </c>
      <c r="F34" s="94" t="s">
        <v>97</v>
      </c>
      <c r="G34" s="92" t="s">
        <v>97</v>
      </c>
      <c r="H34" s="92">
        <v>17687.736156361239</v>
      </c>
      <c r="I34" s="27" t="s">
        <v>97</v>
      </c>
      <c r="L34" s="10">
        <f>SUBTOTAL(9,G35:G58)</f>
        <v>17687.736156361247</v>
      </c>
      <c r="N34" s="221">
        <v>100.21809149651889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25000</v>
      </c>
      <c r="E35" s="27" t="s">
        <v>97</v>
      </c>
      <c r="F35" s="72">
        <v>0.15448124999999999</v>
      </c>
      <c r="G35" s="27">
        <v>3862.0312499999995</v>
      </c>
      <c r="H35" s="27" t="s">
        <v>97</v>
      </c>
      <c r="I35" s="27">
        <v>5.0509635986011121</v>
      </c>
      <c r="M35" s="221">
        <v>102.05202312138726</v>
      </c>
    </row>
    <row r="36" spans="1:14" x14ac:dyDescent="0.2">
      <c r="A36" s="10">
        <v>1</v>
      </c>
      <c r="B36" s="26" t="s">
        <v>122</v>
      </c>
      <c r="C36" s="27" t="s">
        <v>97</v>
      </c>
      <c r="D36" s="27">
        <v>25000</v>
      </c>
      <c r="E36" s="27" t="s">
        <v>97</v>
      </c>
      <c r="F36" s="72">
        <v>9.5196499999999989E-2</v>
      </c>
      <c r="G36" s="27">
        <v>2379.9124999999999</v>
      </c>
      <c r="H36" s="27" t="s">
        <v>97</v>
      </c>
      <c r="I36" s="27">
        <v>3.1125722779575571</v>
      </c>
      <c r="M36" s="221">
        <v>104.93788374836028</v>
      </c>
    </row>
    <row r="37" spans="1:14" x14ac:dyDescent="0.2">
      <c r="A37" s="10">
        <v>1</v>
      </c>
      <c r="B37" s="26" t="s">
        <v>124</v>
      </c>
      <c r="C37" s="27" t="s">
        <v>97</v>
      </c>
      <c r="D37" s="27">
        <v>3</v>
      </c>
      <c r="E37" s="27" t="s">
        <v>97</v>
      </c>
      <c r="F37" s="72">
        <v>3.5533333333333332</v>
      </c>
      <c r="G37" s="27">
        <v>10.66</v>
      </c>
      <c r="H37" s="27" t="s">
        <v>97</v>
      </c>
      <c r="I37" s="27">
        <v>1.3941697639315546E-2</v>
      </c>
    </row>
    <row r="38" spans="1:14" x14ac:dyDescent="0.2">
      <c r="A38" s="10">
        <v>1</v>
      </c>
      <c r="B38" s="11" t="s">
        <v>188</v>
      </c>
      <c r="C38" s="76" t="s">
        <v>97</v>
      </c>
      <c r="D38" s="27">
        <v>6</v>
      </c>
      <c r="E38" s="9" t="s">
        <v>97</v>
      </c>
      <c r="F38" s="28">
        <v>6.3</v>
      </c>
      <c r="G38" s="27">
        <v>37.799999999999997</v>
      </c>
      <c r="H38" s="24" t="s">
        <v>97</v>
      </c>
      <c r="I38" s="24">
        <v>4.9436789002450993E-2</v>
      </c>
    </row>
    <row r="39" spans="1:14" x14ac:dyDescent="0.2">
      <c r="A39" s="10">
        <v>1</v>
      </c>
      <c r="B39" s="11" t="s">
        <v>127</v>
      </c>
      <c r="C39" s="76" t="s">
        <v>97</v>
      </c>
      <c r="D39" s="27">
        <v>1412.3002601263472</v>
      </c>
      <c r="E39" s="9" t="s">
        <v>97</v>
      </c>
      <c r="F39" s="28">
        <v>0.45910694021491938</v>
      </c>
      <c r="G39" s="27">
        <v>648.396851091342</v>
      </c>
      <c r="H39" s="24" t="s">
        <v>97</v>
      </c>
      <c r="I39" s="24">
        <v>0.84800683378984942</v>
      </c>
      <c r="M39" s="221">
        <v>78.453017095495227</v>
      </c>
    </row>
    <row r="40" spans="1:14" hidden="1" x14ac:dyDescent="0.2">
      <c r="A40" s="10">
        <v>0</v>
      </c>
      <c r="B40" s="11" t="s">
        <v>38</v>
      </c>
      <c r="C40" s="76" t="s">
        <v>97</v>
      </c>
      <c r="D40" s="83">
        <v>194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12</v>
      </c>
      <c r="C41" s="27" t="s">
        <v>97</v>
      </c>
      <c r="D41" s="27">
        <v>13.333333333333343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hidden="1" x14ac:dyDescent="0.2">
      <c r="A42" s="10">
        <v>0</v>
      </c>
      <c r="B42" s="26" t="s">
        <v>39</v>
      </c>
      <c r="C42" s="27" t="s">
        <v>97</v>
      </c>
      <c r="D42" s="27">
        <v>440</v>
      </c>
      <c r="E42" s="27" t="s">
        <v>97</v>
      </c>
      <c r="F42" s="72" t="s">
        <v>97</v>
      </c>
      <c r="G42" s="27" t="s">
        <v>97</v>
      </c>
      <c r="H42" s="27" t="s">
        <v>97</v>
      </c>
      <c r="I42" s="27" t="s">
        <v>97</v>
      </c>
    </row>
    <row r="43" spans="1:14" x14ac:dyDescent="0.2">
      <c r="A43" s="10">
        <v>1</v>
      </c>
      <c r="B43" s="26" t="s">
        <v>128</v>
      </c>
      <c r="C43" s="27" t="s">
        <v>97</v>
      </c>
      <c r="D43" s="27" t="s">
        <v>97</v>
      </c>
      <c r="E43" s="27" t="s">
        <v>97</v>
      </c>
      <c r="F43" s="72" t="s">
        <v>97</v>
      </c>
      <c r="G43" s="27">
        <v>661.51725000000442</v>
      </c>
      <c r="H43" s="27" t="s">
        <v>97</v>
      </c>
      <c r="I43" s="27">
        <v>0.86516636798232394</v>
      </c>
    </row>
    <row r="44" spans="1:14" hidden="1" x14ac:dyDescent="0.2">
      <c r="A44" s="10">
        <v>0</v>
      </c>
      <c r="B44" s="26" t="s">
        <v>248</v>
      </c>
      <c r="C44" s="27" t="s">
        <v>97</v>
      </c>
      <c r="D44" s="27">
        <v>0.4</v>
      </c>
      <c r="E44" s="27" t="s">
        <v>97</v>
      </c>
      <c r="F44" s="72">
        <v>10.4</v>
      </c>
      <c r="G44" s="27">
        <v>4.16</v>
      </c>
      <c r="H44" s="27" t="s">
        <v>97</v>
      </c>
      <c r="I44" s="27">
        <v>5.4406624933914325E-3</v>
      </c>
    </row>
    <row r="45" spans="1:14" hidden="1" x14ac:dyDescent="0.2">
      <c r="A45" s="10">
        <v>0</v>
      </c>
      <c r="B45" s="26" t="s">
        <v>132</v>
      </c>
      <c r="C45" s="27" t="s">
        <v>97</v>
      </c>
      <c r="D45" s="27">
        <v>2</v>
      </c>
      <c r="E45" s="27" t="s">
        <v>97</v>
      </c>
      <c r="F45" s="72">
        <v>26.53</v>
      </c>
      <c r="G45" s="27">
        <v>53.06</v>
      </c>
      <c r="H45" s="27" t="s">
        <v>97</v>
      </c>
      <c r="I45" s="27">
        <v>6.9394603821958986E-2</v>
      </c>
    </row>
    <row r="46" spans="1:14" hidden="1" x14ac:dyDescent="0.2">
      <c r="A46" s="10">
        <v>0</v>
      </c>
      <c r="B46" s="26" t="s">
        <v>242</v>
      </c>
      <c r="C46" s="27" t="s">
        <v>97</v>
      </c>
      <c r="D46" s="27">
        <v>5</v>
      </c>
      <c r="E46" s="27" t="s">
        <v>97</v>
      </c>
      <c r="F46" s="72">
        <v>38.5</v>
      </c>
      <c r="G46" s="27">
        <v>192.5</v>
      </c>
      <c r="H46" s="27" t="s">
        <v>97</v>
      </c>
      <c r="I46" s="27">
        <v>0.25176142547544489</v>
      </c>
    </row>
    <row r="47" spans="1:14" hidden="1" x14ac:dyDescent="0.2">
      <c r="A47" s="10">
        <v>0</v>
      </c>
      <c r="B47" s="26" t="s">
        <v>135</v>
      </c>
      <c r="C47" s="27" t="s">
        <v>97</v>
      </c>
      <c r="D47" s="27">
        <v>2</v>
      </c>
      <c r="E47" s="27" t="s">
        <v>97</v>
      </c>
      <c r="F47" s="72">
        <v>42</v>
      </c>
      <c r="G47" s="27">
        <v>84</v>
      </c>
      <c r="H47" s="27" t="s">
        <v>97</v>
      </c>
      <c r="I47" s="27">
        <v>0.10985953111655776</v>
      </c>
    </row>
    <row r="48" spans="1:14" hidden="1" x14ac:dyDescent="0.2">
      <c r="A48" s="10">
        <v>0</v>
      </c>
      <c r="B48" s="26" t="s">
        <v>204</v>
      </c>
      <c r="C48" s="27" t="s">
        <v>97</v>
      </c>
      <c r="D48" s="27">
        <v>0.2</v>
      </c>
      <c r="E48" s="27" t="s">
        <v>97</v>
      </c>
      <c r="F48" s="72">
        <v>55.08</v>
      </c>
      <c r="G48" s="27">
        <v>11.016</v>
      </c>
      <c r="H48" s="27" t="s">
        <v>97</v>
      </c>
      <c r="I48" s="27">
        <v>1.4407292795000004E-2</v>
      </c>
    </row>
    <row r="49" spans="1:14" hidden="1" x14ac:dyDescent="0.2">
      <c r="A49" s="10">
        <v>0</v>
      </c>
      <c r="B49" s="26" t="s">
        <v>172</v>
      </c>
      <c r="C49" s="27" t="s">
        <v>97</v>
      </c>
      <c r="D49" s="27">
        <v>0.4</v>
      </c>
      <c r="E49" s="27" t="s">
        <v>97</v>
      </c>
      <c r="F49" s="72">
        <v>239.20000000000002</v>
      </c>
      <c r="G49" s="27">
        <v>95.68</v>
      </c>
      <c r="H49" s="27" t="s">
        <v>97</v>
      </c>
      <c r="I49" s="27">
        <v>0.12513523734800294</v>
      </c>
    </row>
    <row r="50" spans="1:14" hidden="1" x14ac:dyDescent="0.2">
      <c r="A50" s="10">
        <v>0</v>
      </c>
      <c r="B50" s="26" t="s">
        <v>131</v>
      </c>
      <c r="C50" s="27" t="s">
        <v>97</v>
      </c>
      <c r="D50" s="27">
        <v>0.125</v>
      </c>
      <c r="E50" s="27" t="s">
        <v>97</v>
      </c>
      <c r="F50" s="72">
        <v>123.77</v>
      </c>
      <c r="G50" s="27">
        <v>15.47125</v>
      </c>
      <c r="H50" s="27" t="s">
        <v>97</v>
      </c>
      <c r="I50" s="27">
        <v>2.0234098461750529E-2</v>
      </c>
    </row>
    <row r="51" spans="1:14" hidden="1" x14ac:dyDescent="0.2">
      <c r="A51" s="10">
        <v>0</v>
      </c>
      <c r="B51" s="26" t="s">
        <v>249</v>
      </c>
      <c r="C51" s="27" t="s">
        <v>97</v>
      </c>
      <c r="D51" s="27">
        <v>0.75</v>
      </c>
      <c r="E51" s="27" t="s">
        <v>97</v>
      </c>
      <c r="F51" s="72">
        <v>114.83999999999999</v>
      </c>
      <c r="G51" s="27">
        <v>86.13</v>
      </c>
      <c r="H51" s="27" t="s">
        <v>97</v>
      </c>
      <c r="I51" s="27">
        <v>0.11264525494129904</v>
      </c>
    </row>
    <row r="52" spans="1:14" hidden="1" x14ac:dyDescent="0.2">
      <c r="A52" s="10">
        <v>0</v>
      </c>
      <c r="B52" s="26" t="s">
        <v>229</v>
      </c>
      <c r="C52" s="27" t="s">
        <v>97</v>
      </c>
      <c r="D52" s="27">
        <v>1</v>
      </c>
      <c r="E52" s="27" t="s">
        <v>97</v>
      </c>
      <c r="F52" s="72">
        <v>119.5</v>
      </c>
      <c r="G52" s="27">
        <v>119.5</v>
      </c>
      <c r="H52" s="27" t="s">
        <v>97</v>
      </c>
      <c r="I52" s="27">
        <v>0.15628826152891254</v>
      </c>
    </row>
    <row r="53" spans="1:14" x14ac:dyDescent="0.2">
      <c r="A53" s="10">
        <v>1</v>
      </c>
      <c r="B53" s="26" t="s">
        <v>243</v>
      </c>
      <c r="C53" s="27" t="s">
        <v>97</v>
      </c>
      <c r="D53" s="27">
        <v>6300</v>
      </c>
      <c r="E53" s="27" t="s">
        <v>97</v>
      </c>
      <c r="F53" s="72">
        <v>5.0849999999999992E-2</v>
      </c>
      <c r="G53" s="27">
        <v>320.35499999999996</v>
      </c>
      <c r="H53" s="27" t="s">
        <v>97</v>
      </c>
      <c r="I53" s="27">
        <v>0.4189767867957721</v>
      </c>
    </row>
    <row r="54" spans="1:14" x14ac:dyDescent="0.2">
      <c r="A54" s="10">
        <v>1</v>
      </c>
      <c r="B54" s="26" t="s">
        <v>208</v>
      </c>
      <c r="C54" s="27" t="s">
        <v>97</v>
      </c>
      <c r="D54" s="27">
        <v>178</v>
      </c>
      <c r="E54" s="27" t="s">
        <v>97</v>
      </c>
      <c r="F54" s="72">
        <v>3.5</v>
      </c>
      <c r="G54" s="27">
        <v>623</v>
      </c>
      <c r="H54" s="27" t="s">
        <v>97</v>
      </c>
      <c r="I54" s="27">
        <v>0.8147915224478034</v>
      </c>
    </row>
    <row r="55" spans="1:14" x14ac:dyDescent="0.2">
      <c r="A55" s="10">
        <v>1</v>
      </c>
      <c r="B55" s="11" t="s">
        <v>250</v>
      </c>
      <c r="C55" s="76" t="s">
        <v>97</v>
      </c>
      <c r="D55" s="27">
        <v>25000</v>
      </c>
      <c r="E55" s="9" t="s">
        <v>97</v>
      </c>
      <c r="F55" s="28">
        <v>0.02</v>
      </c>
      <c r="G55" s="27">
        <v>500</v>
      </c>
      <c r="H55" s="24" t="s">
        <v>97</v>
      </c>
      <c r="I55" s="24">
        <v>0.65392578045570104</v>
      </c>
    </row>
    <row r="56" spans="1:14" x14ac:dyDescent="0.2">
      <c r="A56" s="10">
        <v>1</v>
      </c>
      <c r="B56" s="11" t="s">
        <v>251</v>
      </c>
      <c r="C56" s="76" t="s">
        <v>97</v>
      </c>
      <c r="D56" s="27">
        <v>5</v>
      </c>
      <c r="E56" s="9" t="s">
        <v>97</v>
      </c>
      <c r="F56" s="28">
        <v>2.5</v>
      </c>
      <c r="G56" s="27">
        <v>12.5</v>
      </c>
      <c r="H56" s="24" t="s">
        <v>97</v>
      </c>
      <c r="I56" s="24">
        <v>1.6348144511392524E-2</v>
      </c>
    </row>
    <row r="57" spans="1:14" x14ac:dyDescent="0.2">
      <c r="A57" s="10">
        <v>1</v>
      </c>
      <c r="B57" s="11" t="s">
        <v>191</v>
      </c>
      <c r="C57" s="76" t="s">
        <v>97</v>
      </c>
      <c r="D57" s="27">
        <v>20000</v>
      </c>
      <c r="E57" s="9" t="s">
        <v>97</v>
      </c>
      <c r="F57" s="28">
        <v>0.4</v>
      </c>
      <c r="G57" s="27">
        <v>8000</v>
      </c>
      <c r="H57" s="24" t="s">
        <v>97</v>
      </c>
      <c r="I57" s="24">
        <v>10.462812487291217</v>
      </c>
    </row>
    <row r="58" spans="1:14" s="177" customFormat="1" x14ac:dyDescent="0.2">
      <c r="A58" s="10">
        <v>1</v>
      </c>
      <c r="B58" s="11" t="s">
        <v>197</v>
      </c>
      <c r="C58" s="76" t="s">
        <v>97</v>
      </c>
      <c r="D58" s="27">
        <v>13000</v>
      </c>
      <c r="E58" s="9" t="s">
        <v>97</v>
      </c>
      <c r="F58" s="28">
        <v>4.8581792713069338E-2</v>
      </c>
      <c r="G58" s="27">
        <v>631.56330526990143</v>
      </c>
      <c r="H58" s="24" t="s">
        <v>97</v>
      </c>
      <c r="I58" s="24">
        <v>0.82599105461160482</v>
      </c>
      <c r="L58" s="64">
        <f>SUM(G59:G74)</f>
        <v>24703.966636348658</v>
      </c>
      <c r="N58" s="221" t="e">
        <v>#VALUE!</v>
      </c>
    </row>
    <row r="59" spans="1:14" x14ac:dyDescent="0.2">
      <c r="A59" s="10">
        <v>1</v>
      </c>
      <c r="B59" s="89" t="s">
        <v>138</v>
      </c>
      <c r="C59" s="168" t="s">
        <v>97</v>
      </c>
      <c r="D59" s="92" t="s">
        <v>97</v>
      </c>
      <c r="E59" s="169" t="s">
        <v>97</v>
      </c>
      <c r="F59" s="170" t="s">
        <v>97</v>
      </c>
      <c r="G59" s="252" t="s">
        <v>97</v>
      </c>
      <c r="H59" s="96">
        <v>24703.966636348658</v>
      </c>
      <c r="I59" s="24" t="s">
        <v>97</v>
      </c>
      <c r="M59" s="221" t="e">
        <v>#VALUE!</v>
      </c>
    </row>
    <row r="60" spans="1:14" x14ac:dyDescent="0.2">
      <c r="A60" s="10">
        <v>1</v>
      </c>
      <c r="B60" s="11" t="s">
        <v>139</v>
      </c>
      <c r="C60" s="76" t="s">
        <v>97</v>
      </c>
      <c r="D60" s="27">
        <v>1.8</v>
      </c>
      <c r="E60" s="9" t="s">
        <v>97</v>
      </c>
      <c r="F60" s="28">
        <v>45</v>
      </c>
      <c r="G60" s="7">
        <v>81</v>
      </c>
      <c r="H60" s="24" t="s">
        <v>97</v>
      </c>
      <c r="I60" s="24">
        <v>0.10593597643382356</v>
      </c>
      <c r="M60" s="221">
        <v>64.469914040114617</v>
      </c>
    </row>
    <row r="61" spans="1:14" x14ac:dyDescent="0.2">
      <c r="A61" s="10">
        <v>1</v>
      </c>
      <c r="B61" s="11" t="s">
        <v>198</v>
      </c>
      <c r="C61" s="76" t="s">
        <v>97</v>
      </c>
      <c r="D61" s="27">
        <v>900</v>
      </c>
      <c r="E61" s="9" t="s">
        <v>97</v>
      </c>
      <c r="F61" s="28">
        <v>0.1396</v>
      </c>
      <c r="G61" s="7">
        <v>125.64</v>
      </c>
      <c r="H61" s="24" t="s">
        <v>97</v>
      </c>
      <c r="I61" s="24">
        <v>0.16431847011290854</v>
      </c>
      <c r="M61" s="221">
        <v>27.384481255448996</v>
      </c>
    </row>
    <row r="62" spans="1:14" x14ac:dyDescent="0.2">
      <c r="A62" s="10">
        <v>1</v>
      </c>
      <c r="B62" s="11" t="s">
        <v>140</v>
      </c>
      <c r="C62" s="76" t="s">
        <v>97</v>
      </c>
      <c r="D62" s="27">
        <v>2294</v>
      </c>
      <c r="E62" s="9" t="s">
        <v>97</v>
      </c>
      <c r="F62" s="155">
        <v>0.2</v>
      </c>
      <c r="G62" s="7">
        <v>458.8</v>
      </c>
      <c r="H62" s="24" t="s">
        <v>97</v>
      </c>
      <c r="I62" s="24">
        <v>0.60004229614615123</v>
      </c>
      <c r="M62" s="221">
        <v>42.481481481481481</v>
      </c>
    </row>
    <row r="63" spans="1:14" x14ac:dyDescent="0.2">
      <c r="A63" s="10">
        <v>1</v>
      </c>
      <c r="B63" s="11" t="s">
        <v>141</v>
      </c>
      <c r="C63" s="76" t="s">
        <v>97</v>
      </c>
      <c r="D63" s="27">
        <v>5400000</v>
      </c>
      <c r="E63" s="9" t="s">
        <v>97</v>
      </c>
      <c r="F63" s="28">
        <v>2.5000000000000001E-4</v>
      </c>
      <c r="G63" s="7">
        <v>1350</v>
      </c>
      <c r="H63" s="24" t="s">
        <v>97</v>
      </c>
      <c r="I63" s="24">
        <v>1.7655996072303928</v>
      </c>
      <c r="M63" s="221">
        <v>22.5</v>
      </c>
    </row>
    <row r="64" spans="1:14" x14ac:dyDescent="0.2">
      <c r="A64" s="10">
        <v>1</v>
      </c>
      <c r="B64" s="11" t="s">
        <v>142</v>
      </c>
      <c r="C64" s="76" t="s">
        <v>97</v>
      </c>
      <c r="D64" s="27">
        <v>120000</v>
      </c>
      <c r="E64" s="9" t="s">
        <v>97</v>
      </c>
      <c r="F64" s="28">
        <v>0.05</v>
      </c>
      <c r="G64" s="7">
        <v>6000</v>
      </c>
      <c r="H64" s="9" t="s">
        <v>97</v>
      </c>
      <c r="I64" s="24">
        <v>7.8471093654684116</v>
      </c>
      <c r="M64" s="221">
        <v>42.036915964366109</v>
      </c>
    </row>
    <row r="65" spans="1:14" x14ac:dyDescent="0.2">
      <c r="A65" s="10">
        <v>1</v>
      </c>
      <c r="B65" s="11" t="s">
        <v>143</v>
      </c>
      <c r="C65" s="76" t="s">
        <v>97</v>
      </c>
      <c r="D65" s="29">
        <v>3254.7</v>
      </c>
      <c r="E65" s="9" t="s">
        <v>97</v>
      </c>
      <c r="F65" s="9">
        <v>4.5037931034482757</v>
      </c>
      <c r="G65" s="7">
        <v>14658.495413793102</v>
      </c>
      <c r="H65" s="9" t="s">
        <v>97</v>
      </c>
      <c r="I65" s="24">
        <v>19.171136107541937</v>
      </c>
    </row>
    <row r="66" spans="1:14" hidden="1" x14ac:dyDescent="0.2">
      <c r="A66" s="10">
        <v>0</v>
      </c>
      <c r="B66" s="11">
        <v>0</v>
      </c>
      <c r="C66" s="76" t="s">
        <v>97</v>
      </c>
      <c r="D66" s="29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4" hidden="1" x14ac:dyDescent="0.2">
      <c r="A67" s="10">
        <v>0</v>
      </c>
      <c r="B67" s="11">
        <v>0</v>
      </c>
      <c r="C67" s="76" t="s">
        <v>97</v>
      </c>
      <c r="D67" s="29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4" hidden="1" x14ac:dyDescent="0.2">
      <c r="A68" s="10">
        <v>0</v>
      </c>
      <c r="B68" s="11">
        <v>0</v>
      </c>
      <c r="C68" s="76" t="s">
        <v>97</v>
      </c>
      <c r="D68" s="29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4" hidden="1" x14ac:dyDescent="0.2">
      <c r="A69" s="10">
        <v>0</v>
      </c>
      <c r="B69" s="11">
        <v>0</v>
      </c>
      <c r="C69" s="76" t="s">
        <v>97</v>
      </c>
      <c r="D69" s="29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4" hidden="1" x14ac:dyDescent="0.2">
      <c r="A70" s="10">
        <v>0</v>
      </c>
      <c r="B70" s="11">
        <v>0</v>
      </c>
      <c r="C70" s="76" t="s">
        <v>97</v>
      </c>
      <c r="D70" s="29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4" hidden="1" x14ac:dyDescent="0.2">
      <c r="A71" s="10">
        <v>0</v>
      </c>
      <c r="B71" s="11">
        <v>0</v>
      </c>
      <c r="C71" s="76" t="s">
        <v>97</v>
      </c>
      <c r="D71" s="29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4" hidden="1" x14ac:dyDescent="0.2">
      <c r="A72" s="10">
        <v>0</v>
      </c>
      <c r="B72" s="11">
        <v>0</v>
      </c>
      <c r="C72" s="76" t="s">
        <v>97</v>
      </c>
      <c r="D72" s="29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4" x14ac:dyDescent="0.2">
      <c r="A73" s="10">
        <v>1</v>
      </c>
      <c r="B73" s="11" t="s">
        <v>144</v>
      </c>
      <c r="C73" s="9" t="s">
        <v>97</v>
      </c>
      <c r="D73" s="27" t="s">
        <v>97</v>
      </c>
      <c r="E73" s="78" t="s">
        <v>97</v>
      </c>
      <c r="F73" s="72" t="s">
        <v>97</v>
      </c>
      <c r="G73" s="30">
        <v>1539.2</v>
      </c>
      <c r="H73" s="24" t="s">
        <v>97</v>
      </c>
      <c r="I73" s="24">
        <v>2.0130451225548298</v>
      </c>
      <c r="M73" s="221">
        <v>46.625469526232891</v>
      </c>
    </row>
    <row r="74" spans="1:14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 t="s">
        <v>97</v>
      </c>
      <c r="F74" s="72" t="s">
        <v>97</v>
      </c>
      <c r="G74" s="27">
        <v>490.83122255555566</v>
      </c>
      <c r="H74" s="27" t="s">
        <v>97</v>
      </c>
      <c r="I74" s="27">
        <v>0.64193438056333518</v>
      </c>
      <c r="M74" s="221">
        <v>103.25605671901958</v>
      </c>
    </row>
    <row r="75" spans="1:14" x14ac:dyDescent="0.2">
      <c r="A75" s="10">
        <v>1</v>
      </c>
      <c r="B75" s="95" t="s">
        <v>146</v>
      </c>
      <c r="C75" s="96" t="s">
        <v>97</v>
      </c>
      <c r="D75" s="27" t="s">
        <v>97</v>
      </c>
      <c r="E75" s="92" t="s">
        <v>97</v>
      </c>
      <c r="F75" s="94" t="s">
        <v>97</v>
      </c>
      <c r="G75" s="92" t="s">
        <v>97</v>
      </c>
      <c r="H75" s="92">
        <v>18376.29351851852</v>
      </c>
      <c r="I75" s="27" t="s">
        <v>97</v>
      </c>
      <c r="L75" s="64">
        <f>SUM(G76:G80)</f>
        <v>18376.29351851852</v>
      </c>
      <c r="N75" s="221">
        <v>102.90360091623127</v>
      </c>
    </row>
    <row r="76" spans="1:14" x14ac:dyDescent="0.2">
      <c r="A76" s="10">
        <v>1</v>
      </c>
      <c r="B76" s="26" t="s">
        <v>233</v>
      </c>
      <c r="C76" s="24" t="s">
        <v>97</v>
      </c>
      <c r="D76" s="27" t="s">
        <v>97</v>
      </c>
      <c r="E76" s="27" t="s">
        <v>97</v>
      </c>
      <c r="F76" s="72" t="s">
        <v>97</v>
      </c>
      <c r="G76" s="27">
        <v>257.77499999999998</v>
      </c>
      <c r="H76" s="27" t="s">
        <v>97</v>
      </c>
      <c r="I76" s="27">
        <v>0.33713143611393659</v>
      </c>
    </row>
    <row r="77" spans="1:14" x14ac:dyDescent="0.2">
      <c r="A77" s="10">
        <v>1</v>
      </c>
      <c r="B77" s="26" t="s">
        <v>234</v>
      </c>
      <c r="C77" s="24" t="s">
        <v>97</v>
      </c>
      <c r="D77" s="27" t="s">
        <v>97</v>
      </c>
      <c r="E77" s="27" t="s">
        <v>97</v>
      </c>
      <c r="F77" s="72" t="s">
        <v>97</v>
      </c>
      <c r="G77" s="27">
        <v>10074.074074074075</v>
      </c>
      <c r="H77" s="27" t="s">
        <v>97</v>
      </c>
      <c r="I77" s="27">
        <v>13.175393502514865</v>
      </c>
    </row>
    <row r="78" spans="1:14" x14ac:dyDescent="0.2">
      <c r="A78" s="10">
        <v>1</v>
      </c>
      <c r="B78" s="26" t="s">
        <v>235</v>
      </c>
      <c r="C78" s="24" t="s">
        <v>97</v>
      </c>
      <c r="D78" s="27" t="s">
        <v>97</v>
      </c>
      <c r="E78" s="27" t="s">
        <v>97</v>
      </c>
      <c r="F78" s="72" t="s">
        <v>97</v>
      </c>
      <c r="G78" s="27">
        <v>2340.7407407407404</v>
      </c>
      <c r="H78" s="27" t="s">
        <v>97</v>
      </c>
      <c r="I78" s="27">
        <v>3.0613414314666887</v>
      </c>
    </row>
    <row r="79" spans="1:14" x14ac:dyDescent="0.2">
      <c r="A79" s="10">
        <v>1</v>
      </c>
      <c r="B79" s="26" t="s">
        <v>236</v>
      </c>
      <c r="C79" s="24" t="s">
        <v>97</v>
      </c>
      <c r="D79" s="27" t="s">
        <v>97</v>
      </c>
      <c r="E79" s="27" t="s">
        <v>97</v>
      </c>
      <c r="F79" s="72" t="s">
        <v>97</v>
      </c>
      <c r="G79" s="27">
        <v>5555.5555555555557</v>
      </c>
      <c r="H79" s="27" t="s">
        <v>97</v>
      </c>
      <c r="I79" s="27">
        <v>7.2658420050633445</v>
      </c>
    </row>
    <row r="80" spans="1:14" x14ac:dyDescent="0.2">
      <c r="A80" s="10">
        <v>1</v>
      </c>
      <c r="B80" s="26" t="s">
        <v>237</v>
      </c>
      <c r="C80" s="24" t="s">
        <v>97</v>
      </c>
      <c r="D80" s="27" t="s">
        <v>97</v>
      </c>
      <c r="E80" s="27" t="s">
        <v>97</v>
      </c>
      <c r="F80" s="72" t="s">
        <v>97</v>
      </c>
      <c r="G80" s="27">
        <v>148.14814814814812</v>
      </c>
      <c r="H80" s="27" t="s">
        <v>97</v>
      </c>
      <c r="I80" s="27">
        <v>0.19375578680168914</v>
      </c>
    </row>
    <row r="81" spans="1:14" hidden="1" x14ac:dyDescent="0.2">
      <c r="A81" s="10">
        <v>0</v>
      </c>
      <c r="B81" s="11">
        <v>0</v>
      </c>
      <c r="C81" s="9" t="s">
        <v>97</v>
      </c>
      <c r="D81" s="29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27" t="s">
        <v>97</v>
      </c>
      <c r="E82" s="92" t="s">
        <v>97</v>
      </c>
      <c r="F82" s="94" t="s">
        <v>97</v>
      </c>
      <c r="G82" s="92" t="s">
        <v>97</v>
      </c>
      <c r="H82" s="92">
        <v>7199.6581797938725</v>
      </c>
      <c r="I82" s="27" t="s">
        <v>97</v>
      </c>
      <c r="L82" s="64">
        <f>SUM(G83:G84)</f>
        <v>7199.6581797938725</v>
      </c>
      <c r="N82" s="221">
        <v>105.13154534110976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203.80706484567924</v>
      </c>
      <c r="E83" s="27" t="s">
        <v>97</v>
      </c>
      <c r="F83" s="72">
        <v>18.687129595695641</v>
      </c>
      <c r="G83" s="27">
        <v>3808.5690332895533</v>
      </c>
      <c r="H83" s="27" t="s">
        <v>97</v>
      </c>
      <c r="I83" s="27">
        <v>4.981042955026572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595.97434790182103</v>
      </c>
      <c r="E84" s="27" t="s">
        <v>97</v>
      </c>
      <c r="F84" s="72">
        <v>5.689991789819377</v>
      </c>
      <c r="G84" s="27">
        <v>3391.0891465043187</v>
      </c>
      <c r="H84" s="27" t="s">
        <v>97</v>
      </c>
      <c r="I84" s="27">
        <v>4.4350412334453875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 t="s">
        <v>97</v>
      </c>
      <c r="F85" s="94" t="s">
        <v>97</v>
      </c>
      <c r="G85" s="92" t="s">
        <v>97</v>
      </c>
      <c r="H85" s="92">
        <v>3822.1200360620651</v>
      </c>
      <c r="I85" s="27" t="s">
        <v>97</v>
      </c>
      <c r="L85" s="64">
        <f>SUM(G87:G91)</f>
        <v>3822.1200360620651</v>
      </c>
      <c r="N85" s="221">
        <v>118.75771153218739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 t="s">
        <v>97</v>
      </c>
      <c r="F87" s="72" t="s">
        <v>97</v>
      </c>
      <c r="G87" s="27">
        <v>1449.1930168156539</v>
      </c>
      <c r="H87" s="27" t="s">
        <v>97</v>
      </c>
      <c r="I87" s="27">
        <v>1.8953293491042567</v>
      </c>
      <c r="M87" s="221">
        <v>104.52876976913359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 t="s">
        <v>97</v>
      </c>
      <c r="F88" s="72" t="s">
        <v>97</v>
      </c>
      <c r="G88" s="27">
        <v>1212.6609450432982</v>
      </c>
      <c r="H88" s="27" t="s">
        <v>97</v>
      </c>
      <c r="I88" s="27">
        <v>1.5859805098311734</v>
      </c>
      <c r="M88" s="221">
        <v>109.34102938117658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 t="s">
        <v>97</v>
      </c>
      <c r="F89" s="72" t="s">
        <v>97</v>
      </c>
      <c r="G89" s="27">
        <v>1160.266074203113</v>
      </c>
      <c r="H89" s="27" t="s">
        <v>97</v>
      </c>
      <c r="I89" s="27">
        <v>1.517455796219086</v>
      </c>
      <c r="M89" s="221">
        <v>160.49061816620659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 t="s">
        <v>97</v>
      </c>
      <c r="F92" s="72" t="s">
        <v>97</v>
      </c>
      <c r="G92" s="27">
        <v>4430.0433386462191</v>
      </c>
      <c r="H92" s="27" t="s">
        <v>97</v>
      </c>
      <c r="I92" s="27">
        <v>5.7938390953536159</v>
      </c>
      <c r="L92" s="64">
        <f>+G92</f>
        <v>4430.0433386462191</v>
      </c>
      <c r="M92" s="221">
        <v>105.29342020942745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 t="s">
        <v>97</v>
      </c>
      <c r="F94" s="156" t="s">
        <v>97</v>
      </c>
      <c r="G94" s="39">
        <v>76461.276637780698</v>
      </c>
      <c r="H94" s="38" t="s">
        <v>97</v>
      </c>
      <c r="I94" s="38">
        <v>99.999999999999972</v>
      </c>
      <c r="L94" s="64">
        <f>SUM(L31:L92)</f>
        <v>76461.276637780713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 t="s">
        <v>97</v>
      </c>
      <c r="F99" s="157" t="s">
        <v>97</v>
      </c>
      <c r="G99" s="41">
        <v>76461.276637780698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 t="s">
        <v>97</v>
      </c>
      <c r="F100" s="171">
        <v>0.63717730531483918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 t="s">
        <v>97</v>
      </c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 t="s">
        <v>97</v>
      </c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1222.8423890740755</v>
      </c>
      <c r="E105" s="26" t="s">
        <v>97</v>
      </c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 t="s">
        <v>97</v>
      </c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 t="s">
        <v>97</v>
      </c>
      <c r="F112" s="158" t="s">
        <v>97</v>
      </c>
      <c r="G112" s="36">
        <v>76072.172597780693</v>
      </c>
      <c r="H112" s="35" t="s">
        <v>97</v>
      </c>
      <c r="I112" s="34" t="s">
        <v>97</v>
      </c>
      <c r="L112" s="64">
        <f>+L94-G105-G106</f>
        <v>76072.172597780707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 t="s">
        <v>97</v>
      </c>
      <c r="F113" s="159">
        <v>0.63393477164817247</v>
      </c>
      <c r="G113" s="61" t="s">
        <v>97</v>
      </c>
      <c r="H113" s="42" t="s">
        <v>97</v>
      </c>
      <c r="I113" s="42" t="s">
        <v>97</v>
      </c>
      <c r="L113" s="250">
        <f>L112/G9-F113</f>
        <v>0</v>
      </c>
      <c r="N113" s="10">
        <v>100.79259873596169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E55:H72 D55:D85">
    <cfRule type="cellIs" dxfId="0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="96" zoomScaleNormal="96" workbookViewId="0">
      <selection activeCell="P103" sqref="P10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5.71093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73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29411.764705882353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15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66000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3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7556.1341715689987</v>
      </c>
      <c r="I33" s="92" t="s">
        <v>97</v>
      </c>
      <c r="L33" s="10">
        <f>SUBTOTAL(9,G34:G49)</f>
        <v>7556.1341715689987</v>
      </c>
      <c r="M33" s="64"/>
    </row>
    <row r="34" spans="1:13" x14ac:dyDescent="0.2">
      <c r="A34" s="10">
        <v>1</v>
      </c>
      <c r="B34" s="26" t="s">
        <v>122</v>
      </c>
      <c r="C34" s="27" t="s">
        <v>97</v>
      </c>
      <c r="D34" s="27">
        <v>66000</v>
      </c>
      <c r="E34" s="27"/>
      <c r="F34" s="72">
        <v>1.4282840000000002E-2</v>
      </c>
      <c r="G34" s="27">
        <v>942.66744000000006</v>
      </c>
      <c r="H34" s="27" t="s">
        <v>97</v>
      </c>
      <c r="I34" s="27">
        <v>4.6253275715616304</v>
      </c>
    </row>
    <row r="35" spans="1:13" x14ac:dyDescent="0.2">
      <c r="A35" s="10">
        <v>1</v>
      </c>
      <c r="B35" s="26" t="s">
        <v>123</v>
      </c>
      <c r="C35" s="27" t="s">
        <v>97</v>
      </c>
      <c r="D35" s="27">
        <v>66000</v>
      </c>
      <c r="E35" s="27"/>
      <c r="F35" s="72">
        <v>4.0362499999999996E-2</v>
      </c>
      <c r="G35" s="27">
        <v>2663.9249999999997</v>
      </c>
      <c r="H35" s="27" t="s">
        <v>97</v>
      </c>
      <c r="I35" s="27">
        <v>13.070914755549756</v>
      </c>
    </row>
    <row r="36" spans="1:13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3.4869838376120552E-2</v>
      </c>
    </row>
    <row r="37" spans="1:13" x14ac:dyDescent="0.2">
      <c r="A37" s="10">
        <v>1</v>
      </c>
      <c r="B37" s="26" t="s">
        <v>125</v>
      </c>
      <c r="C37" s="27" t="s">
        <v>97</v>
      </c>
      <c r="D37" s="27">
        <v>1.3</v>
      </c>
      <c r="E37" s="27"/>
      <c r="F37" s="72">
        <v>1.226</v>
      </c>
      <c r="G37" s="27">
        <v>1.5938000000000001</v>
      </c>
      <c r="H37" s="27" t="s">
        <v>97</v>
      </c>
      <c r="I37" s="27">
        <v>7.8201991187421584E-3</v>
      </c>
    </row>
    <row r="38" spans="1:13" x14ac:dyDescent="0.2">
      <c r="A38" s="10">
        <v>1</v>
      </c>
      <c r="B38" s="11" t="s">
        <v>127</v>
      </c>
      <c r="C38" s="76" t="s">
        <v>97</v>
      </c>
      <c r="D38" s="27">
        <v>760.53385540764066</v>
      </c>
      <c r="E38" s="9" t="s">
        <v>97</v>
      </c>
      <c r="F38" s="28">
        <v>0.42638637779272331</v>
      </c>
      <c r="G38" s="27">
        <v>324.28127579599868</v>
      </c>
      <c r="H38" s="24" t="s">
        <v>97</v>
      </c>
      <c r="I38" s="24">
        <v>1.5911307235565639</v>
      </c>
    </row>
    <row r="39" spans="1:13" hidden="1" x14ac:dyDescent="0.2">
      <c r="A39" s="10">
        <v>0</v>
      </c>
      <c r="B39" s="11" t="s">
        <v>38</v>
      </c>
      <c r="C39" s="76" t="s">
        <v>97</v>
      </c>
      <c r="D39" s="83">
        <v>99.955882352941174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3" hidden="1" x14ac:dyDescent="0.2">
      <c r="A40" s="10">
        <v>0</v>
      </c>
      <c r="B40" s="11" t="s">
        <v>12</v>
      </c>
      <c r="C40" s="76" t="s">
        <v>97</v>
      </c>
      <c r="D40" s="83">
        <v>39.975000000000001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3" hidden="1" x14ac:dyDescent="0.2">
      <c r="A41" s="10">
        <v>0</v>
      </c>
      <c r="B41" s="26" t="s">
        <v>39</v>
      </c>
      <c r="C41" s="27" t="s">
        <v>97</v>
      </c>
      <c r="D41" s="27">
        <v>160.04470588235296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3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344</v>
      </c>
      <c r="H42" s="27" t="s">
        <v>97</v>
      </c>
      <c r="I42" s="27">
        <v>1.6878833585439217</v>
      </c>
    </row>
    <row r="43" spans="1:13" hidden="1" x14ac:dyDescent="0.2">
      <c r="A43" s="10">
        <v>0</v>
      </c>
      <c r="B43" s="26" t="s">
        <v>134</v>
      </c>
      <c r="C43" s="27" t="s">
        <v>97</v>
      </c>
      <c r="D43" s="27">
        <v>1.5</v>
      </c>
      <c r="E43" s="27"/>
      <c r="F43" s="72">
        <v>59</v>
      </c>
      <c r="G43" s="27">
        <v>88.5</v>
      </c>
      <c r="H43" s="27" t="s">
        <v>97</v>
      </c>
      <c r="I43" s="27">
        <v>0.43423743381144503</v>
      </c>
    </row>
    <row r="44" spans="1:13" hidden="1" x14ac:dyDescent="0.2">
      <c r="A44" s="10">
        <v>0</v>
      </c>
      <c r="B44" s="26" t="s">
        <v>242</v>
      </c>
      <c r="C44" s="27" t="s">
        <v>97</v>
      </c>
      <c r="D44" s="27">
        <v>5</v>
      </c>
      <c r="E44" s="27"/>
      <c r="F44" s="72">
        <v>38.5</v>
      </c>
      <c r="G44" s="27">
        <v>192.5</v>
      </c>
      <c r="H44" s="27" t="s">
        <v>97</v>
      </c>
      <c r="I44" s="27">
        <v>0.94452775151077017</v>
      </c>
    </row>
    <row r="45" spans="1:13" hidden="1" x14ac:dyDescent="0.2">
      <c r="A45" s="10">
        <v>0</v>
      </c>
      <c r="B45" s="26" t="s">
        <v>135</v>
      </c>
      <c r="C45" s="27" t="s">
        <v>97</v>
      </c>
      <c r="D45" s="27">
        <v>1.5</v>
      </c>
      <c r="E45" s="27"/>
      <c r="F45" s="72">
        <v>42</v>
      </c>
      <c r="G45" s="27">
        <v>63</v>
      </c>
      <c r="H45" s="27" t="s">
        <v>97</v>
      </c>
      <c r="I45" s="27">
        <v>0.30911817322170659</v>
      </c>
      <c r="M45" s="64"/>
    </row>
    <row r="46" spans="1:13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1.8361619489369374</v>
      </c>
    </row>
    <row r="47" spans="1:13" x14ac:dyDescent="0.2">
      <c r="A47" s="10">
        <v>1</v>
      </c>
      <c r="B47" s="26" t="s">
        <v>200</v>
      </c>
      <c r="C47" s="27" t="s">
        <v>97</v>
      </c>
      <c r="D47" s="27">
        <v>1.8</v>
      </c>
      <c r="E47" s="27"/>
      <c r="F47" s="72">
        <v>73.271889400921665</v>
      </c>
      <c r="G47" s="27">
        <v>131.88940092165899</v>
      </c>
      <c r="H47" s="27" t="s">
        <v>97</v>
      </c>
      <c r="I47" s="27">
        <v>0.64713350286045235</v>
      </c>
    </row>
    <row r="48" spans="1:13" x14ac:dyDescent="0.2">
      <c r="A48" s="10">
        <v>1</v>
      </c>
      <c r="B48" s="26" t="s">
        <v>137</v>
      </c>
      <c r="C48" s="27" t="s">
        <v>97</v>
      </c>
      <c r="D48" s="27">
        <v>3847</v>
      </c>
      <c r="E48" s="27"/>
      <c r="F48" s="72">
        <v>0.56000000000000005</v>
      </c>
      <c r="G48" s="27">
        <v>2154.3200000000002</v>
      </c>
      <c r="H48" s="27" t="s">
        <v>97</v>
      </c>
      <c r="I48" s="27">
        <v>10.570467665634716</v>
      </c>
    </row>
    <row r="49" spans="1:12" x14ac:dyDescent="0.2">
      <c r="A49" s="10">
        <v>1</v>
      </c>
      <c r="B49" s="26" t="s">
        <v>197</v>
      </c>
      <c r="C49" s="27" t="s">
        <v>97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97</v>
      </c>
      <c r="I49" s="27">
        <v>3.0035030030599223</v>
      </c>
      <c r="L49" s="10">
        <f>SUBTOTAL(9,G50:G74)</f>
        <v>6756.8024862068969</v>
      </c>
    </row>
    <row r="50" spans="1:12" s="177" customFormat="1" x14ac:dyDescent="0.2">
      <c r="A50" s="177">
        <v>1</v>
      </c>
      <c r="B50" s="43" t="s">
        <v>138</v>
      </c>
      <c r="C50" s="92" t="s">
        <v>97</v>
      </c>
      <c r="D50" s="92" t="s">
        <v>97</v>
      </c>
      <c r="E50" s="92"/>
      <c r="F50" s="94" t="s">
        <v>97</v>
      </c>
      <c r="G50" s="92" t="s">
        <v>97</v>
      </c>
      <c r="H50" s="92">
        <v>6756.8024862068969</v>
      </c>
      <c r="I50" s="92" t="s">
        <v>97</v>
      </c>
      <c r="L50" s="10"/>
    </row>
    <row r="51" spans="1:12" x14ac:dyDescent="0.2">
      <c r="A51" s="10">
        <v>1</v>
      </c>
      <c r="B51" s="26" t="s">
        <v>139</v>
      </c>
      <c r="C51" s="27" t="s">
        <v>97</v>
      </c>
      <c r="D51" s="27">
        <v>1</v>
      </c>
      <c r="E51" s="27"/>
      <c r="F51" s="73">
        <v>45</v>
      </c>
      <c r="G51" s="27">
        <v>45</v>
      </c>
      <c r="H51" s="27" t="s">
        <v>97</v>
      </c>
      <c r="I51" s="27">
        <v>0.22079869515836187</v>
      </c>
      <c r="L51" s="64"/>
    </row>
    <row r="52" spans="1:12" x14ac:dyDescent="0.2">
      <c r="A52" s="10">
        <v>1</v>
      </c>
      <c r="B52" s="26" t="s">
        <v>198</v>
      </c>
      <c r="C52" s="27" t="s">
        <v>97</v>
      </c>
      <c r="D52" s="27">
        <v>900</v>
      </c>
      <c r="E52" s="27"/>
      <c r="F52" s="72">
        <v>0.1396</v>
      </c>
      <c r="G52" s="27">
        <v>125.64</v>
      </c>
      <c r="H52" s="27" t="s">
        <v>97</v>
      </c>
      <c r="I52" s="27">
        <v>0.61646995688214634</v>
      </c>
    </row>
    <row r="53" spans="1:12" x14ac:dyDescent="0.2">
      <c r="A53" s="10">
        <v>1</v>
      </c>
      <c r="B53" s="26" t="s">
        <v>140</v>
      </c>
      <c r="C53" s="27" t="s">
        <v>97</v>
      </c>
      <c r="D53" s="27">
        <v>81</v>
      </c>
      <c r="E53" s="27"/>
      <c r="F53" s="73">
        <v>0.19999999999999998</v>
      </c>
      <c r="G53" s="27">
        <v>16.2</v>
      </c>
      <c r="H53" s="27" t="s">
        <v>97</v>
      </c>
      <c r="I53" s="27">
        <v>7.9487530257010261E-2</v>
      </c>
    </row>
    <row r="54" spans="1:12" x14ac:dyDescent="0.2">
      <c r="A54" s="10">
        <v>1</v>
      </c>
      <c r="B54" s="26" t="s">
        <v>141</v>
      </c>
      <c r="C54" s="27" t="s">
        <v>97</v>
      </c>
      <c r="D54" s="27">
        <v>600000</v>
      </c>
      <c r="E54" s="27"/>
      <c r="F54" s="72">
        <v>2.5000000000000001E-4</v>
      </c>
      <c r="G54" s="27">
        <v>150</v>
      </c>
      <c r="H54" s="27" t="s">
        <v>97</v>
      </c>
      <c r="I54" s="27">
        <v>0.73599565052787297</v>
      </c>
    </row>
    <row r="55" spans="1:12" x14ac:dyDescent="0.2">
      <c r="A55" s="10">
        <v>1</v>
      </c>
      <c r="B55" s="11" t="s">
        <v>142</v>
      </c>
      <c r="C55" s="76" t="s">
        <v>97</v>
      </c>
      <c r="D55" s="27">
        <v>25000</v>
      </c>
      <c r="E55" s="9" t="s">
        <v>97</v>
      </c>
      <c r="F55" s="28">
        <v>0.1</v>
      </c>
      <c r="G55" s="27">
        <v>2500</v>
      </c>
      <c r="H55" s="9" t="s">
        <v>97</v>
      </c>
      <c r="I55" s="24">
        <v>12.266594175464549</v>
      </c>
    </row>
    <row r="56" spans="1:12" x14ac:dyDescent="0.2">
      <c r="A56" s="10">
        <v>1</v>
      </c>
      <c r="B56" s="11" t="s">
        <v>143</v>
      </c>
      <c r="C56" s="76" t="s">
        <v>97</v>
      </c>
      <c r="D56" s="7">
        <v>712.5</v>
      </c>
      <c r="E56" s="9" t="s">
        <v>97</v>
      </c>
      <c r="F56" s="9">
        <v>4.5037931034482757</v>
      </c>
      <c r="G56" s="7">
        <v>3208.9525862068963</v>
      </c>
      <c r="H56" s="9" t="s">
        <v>97</v>
      </c>
      <c r="I56" s="24">
        <v>15.745167641322965</v>
      </c>
    </row>
    <row r="57" spans="1:12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2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2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2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709.00000000000011</v>
      </c>
      <c r="H73" s="24" t="s">
        <v>97</v>
      </c>
      <c r="I73" s="24">
        <v>3.4788061081617463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9.8618510533064786E-3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0.41297533724063973</v>
      </c>
    </row>
    <row r="77" spans="1:12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3940.5976453013182</v>
      </c>
      <c r="I82" s="92" t="s">
        <v>97</v>
      </c>
      <c r="L82" s="64">
        <f>SUM(G83:G84)</f>
        <v>3940.5976453013182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99.152264270207795</v>
      </c>
      <c r="E83" s="27"/>
      <c r="F83" s="72">
        <v>21.71287748095888</v>
      </c>
      <c r="G83" s="27">
        <v>2152.8809660586785</v>
      </c>
      <c r="H83" s="27" t="s">
        <v>97</v>
      </c>
      <c r="I83" s="27">
        <v>10.563406847489549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314.18616147061061</v>
      </c>
      <c r="E84" s="27"/>
      <c r="F84" s="72">
        <v>5.689991789819377</v>
      </c>
      <c r="G84" s="27">
        <v>1787.7166792426394</v>
      </c>
      <c r="H84" s="27" t="s">
        <v>97</v>
      </c>
      <c r="I84" s="27">
        <v>8.7716780019914342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2" t="s">
        <v>97</v>
      </c>
      <c r="G85" s="92" t="s">
        <v>97</v>
      </c>
      <c r="H85" s="92">
        <v>1747.5257786394345</v>
      </c>
      <c r="I85" s="92" t="s">
        <v>97</v>
      </c>
      <c r="L85" s="64">
        <f>SUM(G86:G91)</f>
        <v>1747.5257786394345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27" t="s">
        <v>97</v>
      </c>
      <c r="G87" s="27">
        <v>763.9865587945269</v>
      </c>
      <c r="H87" s="27" t="s">
        <v>97</v>
      </c>
      <c r="I87" s="27">
        <v>3.7486052288968592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27" t="s">
        <v>97</v>
      </c>
      <c r="G88" s="27">
        <v>639.29142056168155</v>
      </c>
      <c r="H88" s="27" t="s">
        <v>97</v>
      </c>
      <c r="I88" s="27">
        <v>3.1367713663545524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27" t="s">
        <v>97</v>
      </c>
      <c r="G89" s="27">
        <v>344.24779928322585</v>
      </c>
      <c r="H89" s="27" t="s">
        <v>97</v>
      </c>
      <c r="I89" s="27">
        <v>1.689099219841643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27" t="s">
        <v>97</v>
      </c>
      <c r="G92" s="27">
        <v>295.3284753352749</v>
      </c>
      <c r="H92" s="27" t="s">
        <v>97</v>
      </c>
      <c r="I92" s="27">
        <v>1.4490698221586034</v>
      </c>
      <c r="L92" s="64">
        <f>+G92</f>
        <v>295.3284753352749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20380.555223718588</v>
      </c>
      <c r="H94" s="38" t="s">
        <v>97</v>
      </c>
      <c r="I94" s="38">
        <v>99.999999999999986</v>
      </c>
      <c r="K94" s="64"/>
      <c r="L94" s="64">
        <f>SUM(L31:L92)</f>
        <v>20380.555223718591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3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3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3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20380.555223718588</v>
      </c>
      <c r="H99" s="57" t="s">
        <v>97</v>
      </c>
      <c r="I99" s="57" t="s">
        <v>97</v>
      </c>
    </row>
    <row r="100" spans="1:13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0.81522220894874353</v>
      </c>
      <c r="G100" s="35" t="s">
        <v>97</v>
      </c>
      <c r="H100" s="59" t="s">
        <v>97</v>
      </c>
      <c r="I100" s="59" t="s">
        <v>97</v>
      </c>
    </row>
    <row r="101" spans="1:13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3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3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3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3" x14ac:dyDescent="0.2">
      <c r="A105" s="10">
        <v>1</v>
      </c>
      <c r="B105" s="26" t="s">
        <v>160</v>
      </c>
      <c r="C105" s="24" t="s">
        <v>97</v>
      </c>
      <c r="D105" s="26">
        <v>594.91358562124674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3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3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3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3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3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3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3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19991.451183718589</v>
      </c>
      <c r="H112" s="35" t="s">
        <v>97</v>
      </c>
      <c r="I112" s="34" t="s">
        <v>97</v>
      </c>
      <c r="L112" s="64">
        <f>+L94-G105-G106</f>
        <v>19991.451183718593</v>
      </c>
      <c r="M112" s="64"/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0.79965804734874357</v>
      </c>
      <c r="G113" s="61" t="s">
        <v>97</v>
      </c>
      <c r="H113" s="42" t="s">
        <v>97</v>
      </c>
      <c r="I113" s="42" t="s">
        <v>97</v>
      </c>
      <c r="L113" s="249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8" priority="1" stopIfTrue="1" operator="equal">
      <formula>0</formula>
    </cfRule>
  </conditionalFormatting>
  <pageMargins left="0.75" right="0.75" top="1" bottom="1" header="0" footer="0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3.71093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3" width="9.140625" style="10" hidden="1" customWidth="1"/>
    <col min="14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71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25000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78000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9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7599.0680216515557</v>
      </c>
      <c r="I33" s="92" t="s">
        <v>97</v>
      </c>
      <c r="L33" s="10">
        <f>SUBTOTAL(9,G34:G50)</f>
        <v>7599.0680216515548</v>
      </c>
    </row>
    <row r="34" spans="1:19" x14ac:dyDescent="0.2">
      <c r="A34" s="10">
        <v>1</v>
      </c>
      <c r="B34" s="26" t="s">
        <v>122</v>
      </c>
      <c r="C34" s="27" t="s">
        <v>97</v>
      </c>
      <c r="D34" s="27">
        <v>78000</v>
      </c>
      <c r="E34" s="27"/>
      <c r="F34" s="72">
        <v>1.4282840000000003E-2</v>
      </c>
      <c r="G34" s="27">
        <v>1114.0615200000002</v>
      </c>
      <c r="H34" s="27" t="s">
        <v>97</v>
      </c>
      <c r="I34" s="27">
        <v>5.2021866199452038</v>
      </c>
      <c r="K34" s="64"/>
      <c r="S34" s="64"/>
    </row>
    <row r="35" spans="1:19" x14ac:dyDescent="0.2">
      <c r="A35" s="10">
        <v>1</v>
      </c>
      <c r="B35" s="26" t="s">
        <v>123</v>
      </c>
      <c r="C35" s="27" t="s">
        <v>97</v>
      </c>
      <c r="D35" s="27">
        <v>78000</v>
      </c>
      <c r="E35" s="27"/>
      <c r="F35" s="72">
        <v>3.6746250000000001E-2</v>
      </c>
      <c r="G35" s="27">
        <v>2866.2075</v>
      </c>
      <c r="H35" s="27" t="s">
        <v>97</v>
      </c>
      <c r="I35" s="27">
        <v>13.383952357035533</v>
      </c>
    </row>
    <row r="36" spans="1:19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3.3185067056031074E-2</v>
      </c>
    </row>
    <row r="37" spans="1:19" x14ac:dyDescent="0.2">
      <c r="A37" s="10">
        <v>1</v>
      </c>
      <c r="B37" s="26" t="s">
        <v>125</v>
      </c>
      <c r="C37" s="27" t="s">
        <v>97</v>
      </c>
      <c r="D37" s="27">
        <v>1.3</v>
      </c>
      <c r="E37" s="27"/>
      <c r="F37" s="72">
        <v>1.226</v>
      </c>
      <c r="G37" s="27">
        <v>1.5938000000000001</v>
      </c>
      <c r="H37" s="27" t="s">
        <v>97</v>
      </c>
      <c r="I37" s="27">
        <v>7.4423583312245309E-3</v>
      </c>
    </row>
    <row r="38" spans="1:19" x14ac:dyDescent="0.2">
      <c r="A38" s="10">
        <v>1</v>
      </c>
      <c r="B38" s="11" t="s">
        <v>127</v>
      </c>
      <c r="C38" s="76" t="s">
        <v>97</v>
      </c>
      <c r="D38" s="27">
        <v>655.63252105784704</v>
      </c>
      <c r="E38" s="9" t="s">
        <v>97</v>
      </c>
      <c r="F38" s="28">
        <v>0.42297466628527097</v>
      </c>
      <c r="G38" s="27">
        <v>277.31594680021374</v>
      </c>
      <c r="H38" s="24" t="s">
        <v>97</v>
      </c>
      <c r="I38" s="24">
        <v>1.2949458194566379</v>
      </c>
    </row>
    <row r="39" spans="1:19" hidden="1" x14ac:dyDescent="0.2">
      <c r="A39" s="10">
        <v>0</v>
      </c>
      <c r="B39" s="11" t="s">
        <v>38</v>
      </c>
      <c r="C39" s="76" t="s">
        <v>97</v>
      </c>
      <c r="D39" s="83">
        <v>84.962500000000006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9" hidden="1" x14ac:dyDescent="0.2">
      <c r="A40" s="10">
        <v>0</v>
      </c>
      <c r="B40" s="11" t="s">
        <v>12</v>
      </c>
      <c r="C40" s="76" t="s">
        <v>97</v>
      </c>
      <c r="D40" s="83">
        <v>33.978749999999998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9" hidden="1" x14ac:dyDescent="0.2">
      <c r="A41" s="10">
        <v>0</v>
      </c>
      <c r="B41" s="26" t="s">
        <v>39</v>
      </c>
      <c r="C41" s="27" t="s">
        <v>97</v>
      </c>
      <c r="D41" s="27">
        <v>136.03800000000001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9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623.3119999999999</v>
      </c>
      <c r="H42" s="27" t="s">
        <v>97</v>
      </c>
      <c r="I42" s="27">
        <v>2.9105981027432701</v>
      </c>
    </row>
    <row r="43" spans="1:19" hidden="1" x14ac:dyDescent="0.2">
      <c r="A43" s="10">
        <v>0</v>
      </c>
      <c r="B43" s="26" t="s">
        <v>194</v>
      </c>
      <c r="C43" s="27" t="s">
        <v>97</v>
      </c>
      <c r="D43" s="27">
        <v>0.4</v>
      </c>
      <c r="E43" s="27"/>
      <c r="F43" s="72">
        <v>200.73</v>
      </c>
      <c r="G43" s="27">
        <v>80.292000000000002</v>
      </c>
      <c r="H43" s="27" t="s">
        <v>97</v>
      </c>
      <c r="I43" s="27">
        <v>0.37492899681934999</v>
      </c>
    </row>
    <row r="44" spans="1:19" hidden="1" x14ac:dyDescent="0.2">
      <c r="A44" s="10">
        <v>0</v>
      </c>
      <c r="B44" s="26" t="s">
        <v>134</v>
      </c>
      <c r="C44" s="27" t="s">
        <v>97</v>
      </c>
      <c r="D44" s="27">
        <v>1.5</v>
      </c>
      <c r="E44" s="27"/>
      <c r="F44" s="72">
        <v>59</v>
      </c>
      <c r="G44" s="27">
        <v>88.5</v>
      </c>
      <c r="H44" s="27" t="s">
        <v>97</v>
      </c>
      <c r="I44" s="27">
        <v>0.41325681535535885</v>
      </c>
    </row>
    <row r="45" spans="1:19" hidden="1" x14ac:dyDescent="0.2">
      <c r="A45" s="10">
        <v>0</v>
      </c>
      <c r="B45" s="26" t="s">
        <v>242</v>
      </c>
      <c r="C45" s="27" t="s">
        <v>97</v>
      </c>
      <c r="D45" s="27">
        <v>5</v>
      </c>
      <c r="E45" s="27"/>
      <c r="F45" s="72">
        <v>38.5</v>
      </c>
      <c r="G45" s="27">
        <v>192.5</v>
      </c>
      <c r="H45" s="27" t="s">
        <v>97</v>
      </c>
      <c r="I45" s="27">
        <v>0.89889194300459407</v>
      </c>
    </row>
    <row r="46" spans="1:19" hidden="1" x14ac:dyDescent="0.2">
      <c r="A46" s="10">
        <v>0</v>
      </c>
      <c r="B46" s="26" t="s">
        <v>135</v>
      </c>
      <c r="C46" s="27" t="s">
        <v>97</v>
      </c>
      <c r="D46" s="27">
        <v>1.5</v>
      </c>
      <c r="E46" s="27"/>
      <c r="F46" s="72">
        <v>42</v>
      </c>
      <c r="G46" s="27">
        <v>63</v>
      </c>
      <c r="H46" s="27" t="s">
        <v>97</v>
      </c>
      <c r="I46" s="27">
        <v>0.29418281771059446</v>
      </c>
    </row>
    <row r="47" spans="1:19" hidden="1" x14ac:dyDescent="0.2">
      <c r="A47" s="10">
        <v>0</v>
      </c>
      <c r="B47" s="26" t="s">
        <v>174</v>
      </c>
      <c r="C47" s="27" t="s">
        <v>97</v>
      </c>
      <c r="D47" s="27">
        <v>1.5</v>
      </c>
      <c r="E47" s="27"/>
      <c r="F47" s="72">
        <v>132.68</v>
      </c>
      <c r="G47" s="27">
        <v>199.02</v>
      </c>
      <c r="H47" s="27" t="s">
        <v>97</v>
      </c>
      <c r="I47" s="27">
        <v>0.92933752985337326</v>
      </c>
    </row>
    <row r="48" spans="1:19" x14ac:dyDescent="0.2">
      <c r="A48" s="10">
        <v>1</v>
      </c>
      <c r="B48" s="26" t="s">
        <v>196</v>
      </c>
      <c r="C48" s="27" t="s">
        <v>97</v>
      </c>
      <c r="D48" s="27">
        <v>6300</v>
      </c>
      <c r="E48" s="27"/>
      <c r="F48" s="72">
        <v>5.9400000000000001E-2</v>
      </c>
      <c r="G48" s="27">
        <v>374.22</v>
      </c>
      <c r="H48" s="27" t="s">
        <v>97</v>
      </c>
      <c r="I48" s="27">
        <v>1.747445937200931</v>
      </c>
    </row>
    <row r="49" spans="1:12" x14ac:dyDescent="0.2">
      <c r="A49" s="10">
        <v>1</v>
      </c>
      <c r="B49" s="26" t="s">
        <v>137</v>
      </c>
      <c r="C49" s="27" t="s">
        <v>97</v>
      </c>
      <c r="D49" s="27">
        <v>3077</v>
      </c>
      <c r="E49" s="27"/>
      <c r="F49" s="72">
        <v>0.56000000000000005</v>
      </c>
      <c r="G49" s="27">
        <v>1723.1200000000001</v>
      </c>
      <c r="H49" s="27" t="s">
        <v>97</v>
      </c>
      <c r="I49" s="27">
        <v>8.046226934182215</v>
      </c>
    </row>
    <row r="50" spans="1:12" x14ac:dyDescent="0.2">
      <c r="A50" s="10">
        <v>1</v>
      </c>
      <c r="B50" s="26" t="s">
        <v>197</v>
      </c>
      <c r="C50" s="27" t="s">
        <v>97</v>
      </c>
      <c r="D50" s="27">
        <v>12600</v>
      </c>
      <c r="E50" s="27"/>
      <c r="F50" s="72">
        <v>4.8581792713069338E-2</v>
      </c>
      <c r="G50" s="27">
        <v>612.13058818467368</v>
      </c>
      <c r="H50" s="92" t="s">
        <v>97</v>
      </c>
      <c r="I50" s="92">
        <v>2.8583857339525527</v>
      </c>
      <c r="L50" s="10">
        <f>SUBTOTAL(9,G51:G74)</f>
        <v>6832.3520159874606</v>
      </c>
    </row>
    <row r="51" spans="1:12" x14ac:dyDescent="0.2">
      <c r="A51" s="10">
        <v>1</v>
      </c>
      <c r="B51" s="43" t="s">
        <v>138</v>
      </c>
      <c r="C51" s="92" t="s">
        <v>97</v>
      </c>
      <c r="D51" s="92" t="s">
        <v>97</v>
      </c>
      <c r="E51" s="92"/>
      <c r="F51" s="94" t="s">
        <v>97</v>
      </c>
      <c r="G51" s="92" t="s">
        <v>97</v>
      </c>
      <c r="H51" s="92">
        <v>6832.3520159874606</v>
      </c>
      <c r="I51" s="92" t="s">
        <v>97</v>
      </c>
      <c r="L51" s="64"/>
    </row>
    <row r="52" spans="1:12" x14ac:dyDescent="0.2">
      <c r="A52" s="10">
        <v>1</v>
      </c>
      <c r="B52" s="26" t="s">
        <v>139</v>
      </c>
      <c r="C52" s="27" t="s">
        <v>97</v>
      </c>
      <c r="D52" s="27">
        <v>1</v>
      </c>
      <c r="E52" s="27"/>
      <c r="F52" s="73">
        <v>45</v>
      </c>
      <c r="G52" s="27">
        <v>45</v>
      </c>
      <c r="H52" s="27" t="s">
        <v>97</v>
      </c>
      <c r="I52" s="27">
        <v>0.21013058407899601</v>
      </c>
    </row>
    <row r="53" spans="1:12" x14ac:dyDescent="0.2">
      <c r="A53" s="10">
        <v>1</v>
      </c>
      <c r="B53" s="26" t="s">
        <v>198</v>
      </c>
      <c r="C53" s="27" t="s">
        <v>97</v>
      </c>
      <c r="D53" s="27">
        <v>900</v>
      </c>
      <c r="E53" s="27"/>
      <c r="F53" s="72">
        <v>0.1396</v>
      </c>
      <c r="G53" s="27">
        <v>125.64</v>
      </c>
      <c r="H53" s="27" t="s">
        <v>97</v>
      </c>
      <c r="I53" s="27">
        <v>0.58668459074855694</v>
      </c>
    </row>
    <row r="54" spans="1:12" x14ac:dyDescent="0.2">
      <c r="A54" s="10">
        <v>1</v>
      </c>
      <c r="B54" s="26" t="s">
        <v>140</v>
      </c>
      <c r="C54" s="27" t="s">
        <v>97</v>
      </c>
      <c r="D54" s="27">
        <v>195</v>
      </c>
      <c r="E54" s="27"/>
      <c r="F54" s="73">
        <v>0.2</v>
      </c>
      <c r="G54" s="27">
        <v>39</v>
      </c>
      <c r="H54" s="27" t="s">
        <v>97</v>
      </c>
      <c r="I54" s="27">
        <v>0.18211317286846324</v>
      </c>
    </row>
    <row r="55" spans="1:12" x14ac:dyDescent="0.2">
      <c r="A55" s="10">
        <v>1</v>
      </c>
      <c r="B55" s="11" t="s">
        <v>141</v>
      </c>
      <c r="C55" s="76" t="s">
        <v>97</v>
      </c>
      <c r="D55" s="27">
        <v>1200000</v>
      </c>
      <c r="E55" s="9" t="s">
        <v>97</v>
      </c>
      <c r="F55" s="28">
        <v>2.5000000000000001E-4</v>
      </c>
      <c r="G55" s="27">
        <v>300</v>
      </c>
      <c r="H55" s="9" t="s">
        <v>97</v>
      </c>
      <c r="I55" s="24">
        <v>1.4008705605266403</v>
      </c>
    </row>
    <row r="56" spans="1:12" x14ac:dyDescent="0.2">
      <c r="A56" s="10">
        <v>1</v>
      </c>
      <c r="B56" s="11" t="s">
        <v>142</v>
      </c>
      <c r="C56" s="76" t="s">
        <v>97</v>
      </c>
      <c r="D56" s="27">
        <v>20000</v>
      </c>
      <c r="E56" s="9" t="s">
        <v>97</v>
      </c>
      <c r="F56" s="28">
        <v>0.1</v>
      </c>
      <c r="G56" s="27">
        <v>2000</v>
      </c>
      <c r="H56" s="9" t="s">
        <v>97</v>
      </c>
      <c r="I56" s="24">
        <v>9.3391370701776015</v>
      </c>
    </row>
    <row r="57" spans="1:12" x14ac:dyDescent="0.2">
      <c r="A57" s="10">
        <v>1</v>
      </c>
      <c r="B57" s="11" t="s">
        <v>143</v>
      </c>
      <c r="C57" s="76" t="s">
        <v>97</v>
      </c>
      <c r="D57" s="7">
        <v>833.40909090909099</v>
      </c>
      <c r="E57" s="9" t="s">
        <v>97</v>
      </c>
      <c r="F57" s="9">
        <v>4.5037931034482757</v>
      </c>
      <c r="G57" s="27">
        <v>3753.5021159874609</v>
      </c>
      <c r="H57" s="9" t="s">
        <v>97</v>
      </c>
      <c r="I57" s="24">
        <v>17.527235377204281</v>
      </c>
    </row>
    <row r="58" spans="1:12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27" t="s">
        <v>97</v>
      </c>
      <c r="H58" s="9" t="s">
        <v>97</v>
      </c>
      <c r="I58" s="24" t="s">
        <v>97</v>
      </c>
    </row>
    <row r="59" spans="1:12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27" t="s">
        <v>97</v>
      </c>
      <c r="H59" s="9" t="s">
        <v>97</v>
      </c>
      <c r="I59" s="24" t="s">
        <v>97</v>
      </c>
    </row>
    <row r="60" spans="1:12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2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2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2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2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2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2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2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2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2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2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2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2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2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27">
        <v>567.20000000000005</v>
      </c>
      <c r="H73" s="24" t="s">
        <v>97</v>
      </c>
      <c r="I73" s="24">
        <v>2.6485792731023681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9.38536579867498E-3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0.39302201836997402</v>
      </c>
    </row>
    <row r="77" spans="1:12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4649.0217185590127</v>
      </c>
      <c r="I82" s="92" t="s">
        <v>97</v>
      </c>
      <c r="L82" s="64">
        <f>SUM(G83:G84)</f>
        <v>4649.0217185590127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128.25098162622257</v>
      </c>
      <c r="E83" s="27"/>
      <c r="F83" s="72">
        <v>20.808840765646011</v>
      </c>
      <c r="G83" s="27">
        <v>2668.7542546978575</v>
      </c>
      <c r="H83" s="27" t="s">
        <v>97</v>
      </c>
      <c r="I83" s="27">
        <v>12.461930895621478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348.02641849225182</v>
      </c>
      <c r="E84" s="27"/>
      <c r="F84" s="72">
        <v>5.689991789819377</v>
      </c>
      <c r="G84" s="27">
        <v>1980.2674638611554</v>
      </c>
      <c r="H84" s="27" t="s">
        <v>97</v>
      </c>
      <c r="I84" s="27">
        <v>9.2469946403061503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1879.8989864835253</v>
      </c>
      <c r="I85" s="92" t="s">
        <v>97</v>
      </c>
      <c r="L85" s="64">
        <f>SUM(G86:G91)</f>
        <v>1879.8989864835253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846.27376517457094</v>
      </c>
      <c r="H87" s="27" t="s">
        <v>97</v>
      </c>
      <c r="I87" s="27">
        <v>3.9517333459303048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708.14800508557084</v>
      </c>
      <c r="H88" s="27" t="s">
        <v>97</v>
      </c>
      <c r="I88" s="27">
        <v>3.3067456427334858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325.47721622338349</v>
      </c>
      <c r="H89" s="27" t="s">
        <v>97</v>
      </c>
      <c r="I89" s="27">
        <v>1.5198381677650057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370.7473938663349</v>
      </c>
      <c r="H92" s="27" t="s">
        <v>97</v>
      </c>
      <c r="I92" s="27">
        <v>1.7312303648644123</v>
      </c>
      <c r="L92" s="64">
        <f>+G92</f>
        <v>370.7473938663349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21415.254803214557</v>
      </c>
      <c r="H94" s="38" t="s">
        <v>97</v>
      </c>
      <c r="I94" s="38">
        <v>100.00000000000001</v>
      </c>
      <c r="K94" s="64"/>
      <c r="L94" s="64">
        <f>SUM(L31:L92)</f>
        <v>21415.254803214553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21415.254803214557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1.0707627401607278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769.50588975733535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21026.150763214559</v>
      </c>
      <c r="H112" s="35" t="s">
        <v>97</v>
      </c>
      <c r="I112" s="34" t="s">
        <v>97</v>
      </c>
      <c r="L112" s="64">
        <f>+L94-G105-G106</f>
        <v>21026.150763214555</v>
      </c>
    </row>
    <row r="113" spans="1:13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1.051307538160728</v>
      </c>
      <c r="G113" s="61" t="s">
        <v>97</v>
      </c>
      <c r="H113" s="42" t="s">
        <v>97</v>
      </c>
      <c r="I113" s="42" t="s">
        <v>97</v>
      </c>
      <c r="L113" s="249">
        <f>L112/G9-F113</f>
        <v>0</v>
      </c>
      <c r="M113" s="10">
        <v>102.82410055215981</v>
      </c>
    </row>
    <row r="115" spans="1:13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5:I80 I81 D82:I85 I86 D87:I89 I90:I91 I93 D92:I92 D31:I50 C3:I3 H55:H72 D51:F72 H51:I54 D74:F74 H74:I74">
    <cfRule type="cellIs" dxfId="27" priority="2" stopIfTrue="1" operator="equal">
      <formula>0</formula>
    </cfRule>
  </conditionalFormatting>
  <conditionalFormatting sqref="G51:G74">
    <cfRule type="cellIs" dxfId="26" priority="1" stopIfTrue="1" operator="equal">
      <formula>0</formula>
    </cfRule>
  </conditionalFormatting>
  <pageMargins left="0.75" right="0.75" top="1" bottom="1" header="0" footer="0"/>
  <pageSetup paperSize="9" scale="91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570312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69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25000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66000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7277.4823425732138</v>
      </c>
      <c r="I33" s="92" t="s">
        <v>97</v>
      </c>
      <c r="L33" s="10">
        <f>SUBTOTAL(9,G34:G51)</f>
        <v>7277.4823425732138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66000</v>
      </c>
      <c r="E34" s="27"/>
      <c r="F34" s="72">
        <v>1.4282840000000002E-2</v>
      </c>
      <c r="G34" s="27">
        <v>942.66744000000006</v>
      </c>
      <c r="H34" s="27" t="s">
        <v>97</v>
      </c>
      <c r="I34" s="27">
        <v>4.6183316298311832</v>
      </c>
      <c r="K34" s="178"/>
      <c r="N34" s="10">
        <v>103.70689851897492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66000</v>
      </c>
      <c r="E35" s="27"/>
      <c r="F35" s="72">
        <v>3.6746250000000001E-2</v>
      </c>
      <c r="G35" s="27">
        <v>2425.2525000000001</v>
      </c>
      <c r="H35" s="27" t="s">
        <v>97</v>
      </c>
      <c r="I35" s="27">
        <v>11.88183643117784</v>
      </c>
      <c r="N35" s="10">
        <v>99.986395020577532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3.4817096737035494E-2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1.3</v>
      </c>
      <c r="E37" s="27"/>
      <c r="F37" s="72">
        <v>1.226</v>
      </c>
      <c r="G37" s="27">
        <v>1.5938000000000001</v>
      </c>
      <c r="H37" s="27" t="s">
        <v>97</v>
      </c>
      <c r="I37" s="27">
        <v>7.8083708413912538E-3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655.63252105784704</v>
      </c>
      <c r="E38" s="9" t="s">
        <v>97</v>
      </c>
      <c r="F38" s="28">
        <v>0.42297466628527097</v>
      </c>
      <c r="G38" s="27">
        <v>277.31594680021374</v>
      </c>
      <c r="H38" s="24" t="s">
        <v>97</v>
      </c>
      <c r="I38" s="24">
        <v>1.3586307898403795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84.962500000000006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33.978749999999998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136.03800000000001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782.18599999999969</v>
      </c>
      <c r="H42" s="27" t="s">
        <v>97</v>
      </c>
      <c r="I42" s="27">
        <v>3.8320983529579973</v>
      </c>
    </row>
    <row r="43" spans="1:14" hidden="1" x14ac:dyDescent="0.2">
      <c r="A43" s="10">
        <v>0</v>
      </c>
      <c r="B43" s="26" t="s">
        <v>194</v>
      </c>
      <c r="C43" s="27" t="s">
        <v>97</v>
      </c>
      <c r="D43" s="27">
        <v>0.2</v>
      </c>
      <c r="E43" s="27"/>
      <c r="F43" s="72">
        <v>200.73</v>
      </c>
      <c r="G43" s="27">
        <v>40.146000000000001</v>
      </c>
      <c r="H43" s="27" t="s">
        <v>97</v>
      </c>
      <c r="I43" s="27">
        <v>0.19668393512265858</v>
      </c>
    </row>
    <row r="44" spans="1:14" hidden="1" x14ac:dyDescent="0.2">
      <c r="A44" s="10">
        <v>0</v>
      </c>
      <c r="B44" s="26" t="s">
        <v>134</v>
      </c>
      <c r="C44" s="27" t="s">
        <v>97</v>
      </c>
      <c r="D44" s="27">
        <v>1.5</v>
      </c>
      <c r="E44" s="27"/>
      <c r="F44" s="72">
        <v>59</v>
      </c>
      <c r="G44" s="27">
        <v>88.5</v>
      </c>
      <c r="H44" s="27" t="s">
        <v>97</v>
      </c>
      <c r="I44" s="27">
        <v>0.43358063713334538</v>
      </c>
    </row>
    <row r="45" spans="1:14" hidden="1" x14ac:dyDescent="0.2">
      <c r="A45" s="10">
        <v>0</v>
      </c>
      <c r="B45" s="26" t="s">
        <v>242</v>
      </c>
      <c r="C45" s="27" t="s">
        <v>97</v>
      </c>
      <c r="D45" s="27">
        <v>5</v>
      </c>
      <c r="E45" s="27"/>
      <c r="F45" s="72">
        <v>38.5</v>
      </c>
      <c r="G45" s="27">
        <v>192.5</v>
      </c>
      <c r="H45" s="27" t="s">
        <v>97</v>
      </c>
      <c r="I45" s="27">
        <v>0.94309912596801126</v>
      </c>
    </row>
    <row r="46" spans="1:14" hidden="1" x14ac:dyDescent="0.2">
      <c r="A46" s="10">
        <v>0</v>
      </c>
      <c r="B46" s="26" t="s">
        <v>135</v>
      </c>
      <c r="C46" s="27" t="s">
        <v>97</v>
      </c>
      <c r="D46" s="27">
        <v>1.5</v>
      </c>
      <c r="E46" s="27"/>
      <c r="F46" s="72">
        <v>42</v>
      </c>
      <c r="G46" s="27">
        <v>63</v>
      </c>
      <c r="H46" s="27" t="s">
        <v>97</v>
      </c>
      <c r="I46" s="27">
        <v>0.30865062304407637</v>
      </c>
    </row>
    <row r="47" spans="1:14" hidden="1" x14ac:dyDescent="0.2">
      <c r="A47" s="10">
        <v>0</v>
      </c>
      <c r="B47" s="26" t="s">
        <v>174</v>
      </c>
      <c r="C47" s="27" t="s">
        <v>97</v>
      </c>
      <c r="D47" s="27">
        <v>3</v>
      </c>
      <c r="E47" s="27"/>
      <c r="F47" s="72">
        <v>132.68</v>
      </c>
      <c r="G47" s="27">
        <v>398.04</v>
      </c>
      <c r="H47" s="27" t="s">
        <v>97</v>
      </c>
      <c r="I47" s="27">
        <v>1.9500840316899075</v>
      </c>
    </row>
    <row r="48" spans="1:14" x14ac:dyDescent="0.2">
      <c r="A48" s="10">
        <v>1</v>
      </c>
      <c r="B48" s="26" t="s">
        <v>196</v>
      </c>
      <c r="C48" s="27" t="s">
        <v>97</v>
      </c>
      <c r="D48" s="27">
        <v>6300</v>
      </c>
      <c r="E48" s="27"/>
      <c r="F48" s="72">
        <v>5.9400000000000001E-2</v>
      </c>
      <c r="G48" s="27">
        <v>374.22</v>
      </c>
      <c r="H48" s="27" t="s">
        <v>97</v>
      </c>
      <c r="I48" s="27">
        <v>1.8333847008818138</v>
      </c>
    </row>
    <row r="49" spans="1:12" x14ac:dyDescent="0.2">
      <c r="A49" s="10">
        <v>1</v>
      </c>
      <c r="B49" s="26" t="s">
        <v>200</v>
      </c>
      <c r="C49" s="27" t="s">
        <v>97</v>
      </c>
      <c r="D49" s="27">
        <v>1.8</v>
      </c>
      <c r="E49" s="27"/>
      <c r="F49" s="72">
        <v>73.271889400921665</v>
      </c>
      <c r="G49" s="27">
        <v>131.88940092165899</v>
      </c>
      <c r="H49" s="27" t="s">
        <v>97</v>
      </c>
      <c r="I49" s="27">
        <v>0.64615469472031795</v>
      </c>
    </row>
    <row r="50" spans="1:12" x14ac:dyDescent="0.2">
      <c r="A50" s="10">
        <v>1</v>
      </c>
      <c r="B50" s="26" t="s">
        <v>137</v>
      </c>
      <c r="C50" s="27" t="s">
        <v>97</v>
      </c>
      <c r="D50" s="27">
        <v>3077</v>
      </c>
      <c r="E50" s="27"/>
      <c r="F50" s="72">
        <v>0.56000000000000005</v>
      </c>
      <c r="G50" s="27">
        <v>1723.1200000000001</v>
      </c>
      <c r="H50" s="27" t="s">
        <v>97</v>
      </c>
      <c r="I50" s="27">
        <v>8.4419374853922058</v>
      </c>
    </row>
    <row r="51" spans="1:12" x14ac:dyDescent="0.2">
      <c r="A51" s="10">
        <v>1</v>
      </c>
      <c r="B51" s="26" t="s">
        <v>197</v>
      </c>
      <c r="C51" s="27" t="s">
        <v>97</v>
      </c>
      <c r="D51" s="27">
        <v>12600</v>
      </c>
      <c r="E51" s="27"/>
      <c r="F51" s="72">
        <v>4.8581792713069338E-2</v>
      </c>
      <c r="G51" s="27">
        <v>612.13058818467368</v>
      </c>
      <c r="H51" s="27" t="s">
        <v>97</v>
      </c>
      <c r="I51" s="92">
        <v>2.9989601178974046</v>
      </c>
      <c r="L51" s="10">
        <f>SUBTOTAL(9,G52:G74)</f>
        <v>6551.1011599469493</v>
      </c>
    </row>
    <row r="52" spans="1:12" x14ac:dyDescent="0.2">
      <c r="A52" s="10">
        <v>1</v>
      </c>
      <c r="B52" s="43" t="s">
        <v>138</v>
      </c>
      <c r="C52" s="92" t="s">
        <v>97</v>
      </c>
      <c r="D52" s="92" t="s">
        <v>97</v>
      </c>
      <c r="E52" s="92"/>
      <c r="F52" s="94" t="s">
        <v>97</v>
      </c>
      <c r="G52" s="92" t="s">
        <v>97</v>
      </c>
      <c r="H52" s="92">
        <v>6551.1011599469493</v>
      </c>
      <c r="I52" s="92" t="s">
        <v>97</v>
      </c>
    </row>
    <row r="53" spans="1:12" x14ac:dyDescent="0.2">
      <c r="A53" s="10">
        <v>1</v>
      </c>
      <c r="B53" s="26" t="s">
        <v>139</v>
      </c>
      <c r="C53" s="27" t="s">
        <v>97</v>
      </c>
      <c r="D53" s="27">
        <v>1</v>
      </c>
      <c r="E53" s="27"/>
      <c r="F53" s="73">
        <v>45</v>
      </c>
      <c r="G53" s="27">
        <v>45</v>
      </c>
      <c r="H53" s="27" t="s">
        <v>97</v>
      </c>
      <c r="I53" s="27">
        <v>0.22046473074576883</v>
      </c>
    </row>
    <row r="54" spans="1:12" x14ac:dyDescent="0.2">
      <c r="A54" s="10">
        <v>1</v>
      </c>
      <c r="B54" s="26" t="s">
        <v>198</v>
      </c>
      <c r="C54" s="27" t="s">
        <v>97</v>
      </c>
      <c r="D54" s="27">
        <v>900</v>
      </c>
      <c r="E54" s="27"/>
      <c r="F54" s="72">
        <v>0.1396</v>
      </c>
      <c r="G54" s="27">
        <v>125.64</v>
      </c>
      <c r="H54" s="27" t="s">
        <v>97</v>
      </c>
      <c r="I54" s="27">
        <v>0.61553752824218666</v>
      </c>
    </row>
    <row r="55" spans="1:12" x14ac:dyDescent="0.2">
      <c r="A55" s="10">
        <v>1</v>
      </c>
      <c r="B55" s="11" t="s">
        <v>140</v>
      </c>
      <c r="C55" s="76" t="s">
        <v>97</v>
      </c>
      <c r="D55" s="27">
        <v>195</v>
      </c>
      <c r="E55" s="9" t="s">
        <v>97</v>
      </c>
      <c r="F55" s="155">
        <v>0.2</v>
      </c>
      <c r="G55" s="7">
        <v>39</v>
      </c>
      <c r="H55" s="9" t="s">
        <v>97</v>
      </c>
      <c r="I55" s="24">
        <v>0.19106943331299969</v>
      </c>
    </row>
    <row r="56" spans="1:12" x14ac:dyDescent="0.2">
      <c r="A56" s="10">
        <v>1</v>
      </c>
      <c r="B56" s="11" t="s">
        <v>141</v>
      </c>
      <c r="C56" s="76" t="s">
        <v>97</v>
      </c>
      <c r="D56" s="27">
        <v>1200000</v>
      </c>
      <c r="E56" s="9" t="s">
        <v>97</v>
      </c>
      <c r="F56" s="28">
        <v>2.5000000000000001E-4</v>
      </c>
      <c r="G56" s="7">
        <v>300</v>
      </c>
      <c r="H56" s="9" t="s">
        <v>97</v>
      </c>
      <c r="I56" s="24">
        <v>1.469764871638459</v>
      </c>
    </row>
    <row r="57" spans="1:12" x14ac:dyDescent="0.2">
      <c r="A57" s="10">
        <v>1</v>
      </c>
      <c r="B57" s="11" t="s">
        <v>142</v>
      </c>
      <c r="C57" s="76" t="s">
        <v>97</v>
      </c>
      <c r="D57" s="27">
        <v>20000</v>
      </c>
      <c r="E57" s="9" t="s">
        <v>97</v>
      </c>
      <c r="F57" s="28">
        <v>0.1</v>
      </c>
      <c r="G57" s="7">
        <v>2000</v>
      </c>
      <c r="H57" s="9" t="s">
        <v>97</v>
      </c>
      <c r="I57" s="24">
        <v>9.7984324775897278</v>
      </c>
    </row>
    <row r="58" spans="1:12" x14ac:dyDescent="0.2">
      <c r="A58" s="10">
        <v>1</v>
      </c>
      <c r="B58" s="11" t="s">
        <v>143</v>
      </c>
      <c r="C58" s="76" t="s">
        <v>97</v>
      </c>
      <c r="D58" s="7">
        <v>770.96153846153845</v>
      </c>
      <c r="E58" s="9" t="s">
        <v>97</v>
      </c>
      <c r="F58" s="9">
        <v>4.5037931034482757</v>
      </c>
      <c r="G58" s="7">
        <v>3472.2512599469496</v>
      </c>
      <c r="H58" s="9" t="s">
        <v>97</v>
      </c>
      <c r="I58" s="24">
        <v>17.01130975790802</v>
      </c>
    </row>
    <row r="59" spans="1:12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2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2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2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2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2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2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2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2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2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2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2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2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2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2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567.20000000000005</v>
      </c>
      <c r="H73" s="24" t="s">
        <v>97</v>
      </c>
      <c r="I73" s="24">
        <v>2.7788354506444466</v>
      </c>
    </row>
    <row r="74" spans="1:12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9.8469347183537965E-3</v>
      </c>
    </row>
    <row r="75" spans="1:12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2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0.41235070009856761</v>
      </c>
    </row>
    <row r="77" spans="1:12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2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2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2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2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2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4370.5948647371424</v>
      </c>
      <c r="I82" s="92" t="s">
        <v>97</v>
      </c>
      <c r="L82" s="64">
        <f>SUM(G83:G84)</f>
        <v>4370.5948647371424</v>
      </c>
    </row>
    <row r="83" spans="1:12" x14ac:dyDescent="0.2">
      <c r="A83" s="10">
        <v>1</v>
      </c>
      <c r="B83" s="31" t="s">
        <v>149</v>
      </c>
      <c r="C83" s="24" t="s">
        <v>97</v>
      </c>
      <c r="D83" s="27">
        <v>124.82675827349837</v>
      </c>
      <c r="E83" s="27"/>
      <c r="F83" s="72">
        <v>20.224333119496645</v>
      </c>
      <c r="G83" s="27">
        <v>2524.5379415501147</v>
      </c>
      <c r="H83" s="27" t="s">
        <v>97</v>
      </c>
      <c r="I83" s="27">
        <v>12.368257278696079</v>
      </c>
    </row>
    <row r="84" spans="1:12" x14ac:dyDescent="0.2">
      <c r="A84" s="10">
        <v>1</v>
      </c>
      <c r="B84" s="31" t="s">
        <v>150</v>
      </c>
      <c r="C84" s="24" t="s">
        <v>97</v>
      </c>
      <c r="D84" s="27">
        <v>324.43929470865351</v>
      </c>
      <c r="E84" s="27"/>
      <c r="F84" s="72">
        <v>5.689991789819377</v>
      </c>
      <c r="G84" s="27">
        <v>1846.0569231870277</v>
      </c>
      <c r="H84" s="27" t="s">
        <v>97</v>
      </c>
      <c r="I84" s="27">
        <v>9.0442320558175684</v>
      </c>
    </row>
    <row r="85" spans="1:12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172" t="s">
        <v>97</v>
      </c>
      <c r="G85" s="92" t="s">
        <v>97</v>
      </c>
      <c r="H85" s="92">
        <v>1762.9001852411709</v>
      </c>
      <c r="I85" s="92" t="s">
        <v>97</v>
      </c>
      <c r="L85" s="64">
        <f>SUM(G86:G91)</f>
        <v>1762.9001852411709</v>
      </c>
    </row>
    <row r="86" spans="1:12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2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3" t="s">
        <v>97</v>
      </c>
      <c r="G87" s="27">
        <v>788.91845249324695</v>
      </c>
      <c r="H87" s="27" t="s">
        <v>97</v>
      </c>
      <c r="I87" s="27">
        <v>3.8650820935398298</v>
      </c>
    </row>
    <row r="88" spans="1:12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3" t="s">
        <v>97</v>
      </c>
      <c r="G88" s="27">
        <v>660.15402024549917</v>
      </c>
      <c r="H88" s="27" t="s">
        <v>97</v>
      </c>
      <c r="I88" s="27">
        <v>3.2342372960924628</v>
      </c>
    </row>
    <row r="89" spans="1:12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3" t="s">
        <v>97</v>
      </c>
      <c r="G89" s="27">
        <v>313.82771250242496</v>
      </c>
      <c r="H89" s="27" t="s">
        <v>97</v>
      </c>
      <c r="I89" s="27">
        <v>1.5375098252757262</v>
      </c>
    </row>
    <row r="90" spans="1:12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2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2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3" t="s">
        <v>97</v>
      </c>
      <c r="G92" s="27">
        <v>365.18287991353003</v>
      </c>
      <c r="H92" s="27" t="s">
        <v>97</v>
      </c>
      <c r="I92" s="27">
        <v>1.7891098954022406</v>
      </c>
      <c r="L92" s="64">
        <f>+G92</f>
        <v>365.18287991353003</v>
      </c>
    </row>
    <row r="93" spans="1:12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2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20411.428099078672</v>
      </c>
      <c r="H94" s="38" t="s">
        <v>97</v>
      </c>
      <c r="I94" s="38">
        <v>100</v>
      </c>
      <c r="K94" s="64"/>
      <c r="L94" s="64">
        <f>SUM(L31:L92)</f>
        <v>20411.428099078672</v>
      </c>
    </row>
    <row r="95" spans="1:12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2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20411.428099078672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1.0205714049539336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748.96054964099017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20022.324059078674</v>
      </c>
      <c r="H112" s="35" t="s">
        <v>97</v>
      </c>
      <c r="I112" s="34" t="s">
        <v>97</v>
      </c>
      <c r="L112" s="64">
        <f>+L94-G105-G106</f>
        <v>20022.324059078674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1.0011162029539338</v>
      </c>
      <c r="G113" s="61" t="s">
        <v>97</v>
      </c>
      <c r="H113" s="42" t="s">
        <v>97</v>
      </c>
      <c r="I113" s="42" t="s">
        <v>97</v>
      </c>
      <c r="L113" s="250">
        <f>L112/G9-F113</f>
        <v>0</v>
      </c>
      <c r="N113" s="10">
        <v>102.87246441707134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">
    <cfRule type="cellIs" dxfId="25" priority="1" stopIfTrue="1" operator="equal">
      <formula>0</formula>
    </cfRule>
  </conditionalFormatting>
  <pageMargins left="0.75" right="0.75" top="1" bottom="1" header="0" footer="0"/>
  <pageSetup paperSize="9" scale="9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1.14062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67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20000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25000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50000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6017.7428227940727</v>
      </c>
      <c r="I33" s="92" t="s">
        <v>97</v>
      </c>
      <c r="L33" s="10">
        <f>SUBTOTAL(9,G34:G48)</f>
        <v>6017.7428227940709</v>
      </c>
      <c r="M33" s="64"/>
      <c r="N33" s="10">
        <v>99.444010098073903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50000</v>
      </c>
      <c r="E34" s="27"/>
      <c r="F34" s="72">
        <v>1.2804000000000001E-2</v>
      </c>
      <c r="G34" s="27">
        <v>640.20000000000005</v>
      </c>
      <c r="H34" s="27" t="s">
        <v>97</v>
      </c>
      <c r="I34" s="27">
        <v>3.3551445836457763</v>
      </c>
      <c r="K34" s="178"/>
      <c r="M34" s="10">
        <v>100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50000</v>
      </c>
      <c r="E35" s="27"/>
      <c r="F35" s="72">
        <v>4.0521346153846151E-2</v>
      </c>
      <c r="G35" s="27">
        <v>2026.0673076923076</v>
      </c>
      <c r="H35" s="27" t="s">
        <v>97</v>
      </c>
      <c r="I35" s="27">
        <v>10.618164251024096</v>
      </c>
      <c r="M35" s="10">
        <v>100.23737940745532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3</v>
      </c>
      <c r="E36" s="27"/>
      <c r="F36" s="72">
        <v>3.5533333333333332</v>
      </c>
      <c r="G36" s="27">
        <v>10.66</v>
      </c>
      <c r="H36" s="27" t="s">
        <v>97</v>
      </c>
      <c r="I36" s="27">
        <v>5.5866668637400772E-2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2.6</v>
      </c>
      <c r="E37" s="27"/>
      <c r="F37" s="72">
        <v>1.226</v>
      </c>
      <c r="G37" s="27">
        <v>3.1876000000000002</v>
      </c>
      <c r="H37" s="27" t="s">
        <v>97</v>
      </c>
      <c r="I37" s="27">
        <v>1.6705496524256916E-2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842.37582063669015</v>
      </c>
      <c r="E38" s="9" t="s">
        <v>97</v>
      </c>
      <c r="F38" s="28">
        <v>0.42412818383966927</v>
      </c>
      <c r="G38" s="27">
        <v>357.27532691709041</v>
      </c>
      <c r="H38" s="24" t="s">
        <v>97</v>
      </c>
      <c r="I38" s="24">
        <v>1.8723998406375348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140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40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150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270.88199999999961</v>
      </c>
      <c r="H42" s="27" t="s">
        <v>97</v>
      </c>
      <c r="I42" s="27">
        <v>1.4196317949189843</v>
      </c>
    </row>
    <row r="43" spans="1:14" hidden="1" x14ac:dyDescent="0.2">
      <c r="A43" s="10">
        <v>0</v>
      </c>
      <c r="B43" s="26" t="s">
        <v>193</v>
      </c>
      <c r="C43" s="27" t="s">
        <v>97</v>
      </c>
      <c r="D43" s="27">
        <v>2.4</v>
      </c>
      <c r="E43" s="27"/>
      <c r="F43" s="72">
        <v>6.6</v>
      </c>
      <c r="G43" s="27">
        <v>15.839999999999998</v>
      </c>
      <c r="H43" s="27" t="s">
        <v>97</v>
      </c>
      <c r="I43" s="27">
        <v>8.3013886605668677E-2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/>
      <c r="F44" s="72">
        <v>200.73</v>
      </c>
      <c r="G44" s="27">
        <v>80.292000000000002</v>
      </c>
      <c r="H44" s="27" t="s">
        <v>97</v>
      </c>
      <c r="I44" s="27">
        <v>0.42079236005949183</v>
      </c>
    </row>
    <row r="45" spans="1:14" hidden="1" x14ac:dyDescent="0.2">
      <c r="A45" s="10">
        <v>0</v>
      </c>
      <c r="B45" s="26" t="s">
        <v>195</v>
      </c>
      <c r="C45" s="27" t="s">
        <v>97</v>
      </c>
      <c r="D45" s="27">
        <v>30</v>
      </c>
      <c r="E45" s="27"/>
      <c r="F45" s="72">
        <v>5.8250000000000002</v>
      </c>
      <c r="G45" s="27">
        <v>174.75</v>
      </c>
      <c r="H45" s="27" t="s">
        <v>97</v>
      </c>
      <c r="I45" s="27">
        <v>0.91582554825382601</v>
      </c>
      <c r="M45" s="10">
        <v>46.697130030463363</v>
      </c>
    </row>
    <row r="46" spans="1:14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1.961203071058923</v>
      </c>
    </row>
    <row r="47" spans="1:14" x14ac:dyDescent="0.2">
      <c r="A47" s="10">
        <v>1</v>
      </c>
      <c r="B47" s="26" t="s">
        <v>137</v>
      </c>
      <c r="C47" s="27" t="s">
        <v>97</v>
      </c>
      <c r="D47" s="27">
        <v>3077</v>
      </c>
      <c r="E47" s="27"/>
      <c r="F47" s="72">
        <v>0.56000000000000005</v>
      </c>
      <c r="G47" s="27">
        <v>1723.1200000000001</v>
      </c>
      <c r="H47" s="27" t="s">
        <v>97</v>
      </c>
      <c r="I47" s="27">
        <v>9.0304853717146365</v>
      </c>
    </row>
    <row r="48" spans="1:14" s="177" customFormat="1" x14ac:dyDescent="0.2">
      <c r="A48" s="10">
        <v>1</v>
      </c>
      <c r="B48" s="26" t="s">
        <v>197</v>
      </c>
      <c r="C48" s="27" t="s">
        <v>97</v>
      </c>
      <c r="D48" s="27">
        <v>12600</v>
      </c>
      <c r="E48" s="27"/>
      <c r="F48" s="72">
        <v>4.8581792713069338E-2</v>
      </c>
      <c r="G48" s="27">
        <v>612.13058818467368</v>
      </c>
      <c r="H48" s="27" t="s">
        <v>97</v>
      </c>
      <c r="I48" s="27">
        <v>3.2080390931454406</v>
      </c>
      <c r="L48" s="10">
        <f>SUBTOTAL(9,G50:G74)</f>
        <v>7143.5231758620685</v>
      </c>
      <c r="M48" s="10"/>
      <c r="N48" s="10" t="e">
        <v>#VALUE!</v>
      </c>
    </row>
    <row r="49" spans="1:13" x14ac:dyDescent="0.2">
      <c r="A49" s="10">
        <v>1</v>
      </c>
      <c r="B49" s="43" t="s">
        <v>138</v>
      </c>
      <c r="C49" s="92" t="s">
        <v>97</v>
      </c>
      <c r="D49" s="92" t="s">
        <v>97</v>
      </c>
      <c r="E49" s="92"/>
      <c r="F49" s="94" t="s">
        <v>97</v>
      </c>
      <c r="G49" s="92" t="s">
        <v>97</v>
      </c>
      <c r="H49" s="92">
        <v>7143.5231758620685</v>
      </c>
      <c r="I49" s="27" t="s">
        <v>97</v>
      </c>
      <c r="M49" s="10" t="e">
        <v>#VALUE!</v>
      </c>
    </row>
    <row r="50" spans="1:13" x14ac:dyDescent="0.2">
      <c r="A50" s="10">
        <v>1</v>
      </c>
      <c r="B50" s="26" t="s">
        <v>139</v>
      </c>
      <c r="C50" s="27" t="s">
        <v>97</v>
      </c>
      <c r="D50" s="27">
        <v>1</v>
      </c>
      <c r="E50" s="27"/>
      <c r="F50" s="72">
        <v>45</v>
      </c>
      <c r="G50" s="27">
        <v>45</v>
      </c>
      <c r="H50" s="27" t="s">
        <v>97</v>
      </c>
      <c r="I50" s="27">
        <v>0.23583490512974056</v>
      </c>
      <c r="M50" s="10">
        <v>35.816618911174785</v>
      </c>
    </row>
    <row r="51" spans="1:13" x14ac:dyDescent="0.2">
      <c r="A51" s="10">
        <v>1</v>
      </c>
      <c r="B51" s="26" t="s">
        <v>198</v>
      </c>
      <c r="C51" s="27" t="s">
        <v>97</v>
      </c>
      <c r="D51" s="27">
        <v>900</v>
      </c>
      <c r="E51" s="27"/>
      <c r="F51" s="72">
        <v>0.1396</v>
      </c>
      <c r="G51" s="27">
        <v>125.64</v>
      </c>
      <c r="H51" s="27" t="s">
        <v>97</v>
      </c>
      <c r="I51" s="27">
        <v>0.65845105512223567</v>
      </c>
      <c r="L51" s="64"/>
      <c r="M51" s="10">
        <v>322.15384615384613</v>
      </c>
    </row>
    <row r="52" spans="1:13" x14ac:dyDescent="0.2">
      <c r="A52" s="10">
        <v>1</v>
      </c>
      <c r="B52" s="26" t="s">
        <v>140</v>
      </c>
      <c r="C52" s="27" t="s">
        <v>97</v>
      </c>
      <c r="D52" s="27">
        <v>195</v>
      </c>
      <c r="E52" s="27"/>
      <c r="F52" s="73">
        <v>0.2</v>
      </c>
      <c r="G52" s="27">
        <v>39</v>
      </c>
      <c r="H52" s="27" t="s">
        <v>97</v>
      </c>
      <c r="I52" s="27">
        <v>0.20439025111244183</v>
      </c>
      <c r="M52" s="10">
        <v>16.25</v>
      </c>
    </row>
    <row r="53" spans="1:13" x14ac:dyDescent="0.2">
      <c r="A53" s="10">
        <v>1</v>
      </c>
      <c r="B53" s="26" t="s">
        <v>141</v>
      </c>
      <c r="C53" s="27" t="s">
        <v>97</v>
      </c>
      <c r="D53" s="27">
        <v>1200000</v>
      </c>
      <c r="E53" s="27"/>
      <c r="F53" s="72">
        <v>2.5000000000000001E-4</v>
      </c>
      <c r="G53" s="27">
        <v>300</v>
      </c>
      <c r="H53" s="27" t="s">
        <v>97</v>
      </c>
      <c r="I53" s="27">
        <v>1.572232700864937</v>
      </c>
      <c r="M53" s="10">
        <v>15</v>
      </c>
    </row>
    <row r="54" spans="1:13" x14ac:dyDescent="0.2">
      <c r="A54" s="10">
        <v>1</v>
      </c>
      <c r="B54" s="26" t="s">
        <v>142</v>
      </c>
      <c r="C54" s="27" t="s">
        <v>97</v>
      </c>
      <c r="D54" s="27">
        <v>20000</v>
      </c>
      <c r="E54" s="27"/>
      <c r="F54" s="72">
        <v>0.1</v>
      </c>
      <c r="G54" s="27">
        <v>2000</v>
      </c>
      <c r="H54" s="27" t="s">
        <v>97</v>
      </c>
      <c r="I54" s="27">
        <v>10.481551339099582</v>
      </c>
      <c r="M54" s="10">
        <v>50.532797927690623</v>
      </c>
    </row>
    <row r="55" spans="1:13" x14ac:dyDescent="0.2">
      <c r="A55" s="10">
        <v>1</v>
      </c>
      <c r="B55" s="11" t="s">
        <v>143</v>
      </c>
      <c r="C55" s="76" t="s">
        <v>97</v>
      </c>
      <c r="D55" s="7">
        <v>902.5</v>
      </c>
      <c r="E55" s="9" t="s">
        <v>97</v>
      </c>
      <c r="F55" s="9">
        <v>4.5037931034482757</v>
      </c>
      <c r="G55" s="7">
        <v>4064.6732758620687</v>
      </c>
      <c r="H55" s="9" t="s">
        <v>97</v>
      </c>
      <c r="I55" s="24">
        <v>21.302040808807174</v>
      </c>
    </row>
    <row r="56" spans="1:13" hidden="1" x14ac:dyDescent="0.2">
      <c r="A56" s="10">
        <v>0</v>
      </c>
      <c r="B56" s="11">
        <v>0</v>
      </c>
      <c r="C56" s="76" t="s">
        <v>97</v>
      </c>
      <c r="D56" s="7" t="s">
        <v>97</v>
      </c>
      <c r="E56" s="9" t="s">
        <v>97</v>
      </c>
      <c r="F56" s="9" t="s">
        <v>97</v>
      </c>
      <c r="G56" s="7" t="s">
        <v>97</v>
      </c>
      <c r="H56" s="9" t="s">
        <v>97</v>
      </c>
      <c r="I56" s="24" t="s">
        <v>97</v>
      </c>
    </row>
    <row r="57" spans="1:13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3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3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3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3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3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3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3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3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3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3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3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3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3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3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3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3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567.20000000000005</v>
      </c>
      <c r="H73" s="24" t="s">
        <v>97</v>
      </c>
      <c r="I73" s="24">
        <v>2.9725679597686416</v>
      </c>
      <c r="M73" s="10">
        <v>105.11489992587101</v>
      </c>
    </row>
    <row r="74" spans="1:13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1.0533435018228125E-2</v>
      </c>
      <c r="M74" s="10">
        <v>101</v>
      </c>
    </row>
    <row r="75" spans="1:13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3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0.44109861885377399</v>
      </c>
    </row>
    <row r="77" spans="1:13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3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3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3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3945.9264540325721</v>
      </c>
      <c r="I82" s="92" t="s">
        <v>97</v>
      </c>
      <c r="L82" s="64">
        <f>SUM(G83:G84)</f>
        <v>3945.9264540325721</v>
      </c>
      <c r="N82" s="10">
        <v>105.3511314250797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115.05108093590378</v>
      </c>
      <c r="E83" s="27"/>
      <c r="F83" s="72">
        <v>19.573598941472337</v>
      </c>
      <c r="G83" s="27">
        <v>2251.9637160222546</v>
      </c>
      <c r="H83" s="27" t="s">
        <v>97</v>
      </c>
      <c r="I83" s="27">
        <v>11.802036651638366</v>
      </c>
      <c r="M83" s="10">
        <v>109.52582491851024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297.70917087106915</v>
      </c>
      <c r="E84" s="27"/>
      <c r="F84" s="72">
        <v>5.689991789819377</v>
      </c>
      <c r="G84" s="27">
        <v>1693.9627380103175</v>
      </c>
      <c r="H84" s="27" t="s">
        <v>97</v>
      </c>
      <c r="I84" s="27">
        <v>8.8776787024884189</v>
      </c>
      <c r="M84" s="10">
        <v>100.27026518686351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1598.2875854541794</v>
      </c>
      <c r="I85" s="92" t="s">
        <v>97</v>
      </c>
      <c r="L85" s="64">
        <f>SUM(G86:G91)</f>
        <v>1598.2875854541794</v>
      </c>
      <c r="N85" s="10">
        <v>107.30829861662147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723.92050595339629</v>
      </c>
      <c r="H87" s="27" t="s">
        <v>97</v>
      </c>
      <c r="I87" s="27">
        <v>3.7939049742887336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605.76480475639676</v>
      </c>
      <c r="H88" s="27" t="s">
        <v>97</v>
      </c>
      <c r="I88" s="27">
        <v>3.1746774502369033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268.60227474438625</v>
      </c>
      <c r="H89" s="27" t="s">
        <v>97</v>
      </c>
      <c r="I89" s="27">
        <v>1.4076842662661075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291.49820681580582</v>
      </c>
      <c r="H92" s="27" t="s">
        <v>97</v>
      </c>
      <c r="I92" s="27">
        <v>1.5276767099976682</v>
      </c>
      <c r="L92" s="64">
        <f>+G92</f>
        <v>291.49820681580582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19081.144911625364</v>
      </c>
      <c r="H94" s="38" t="s">
        <v>97</v>
      </c>
      <c r="I94" s="38">
        <v>99.999999999999986</v>
      </c>
      <c r="K94" s="64"/>
      <c r="L94" s="64">
        <f>SUM(L31:L92)</f>
        <v>19081.144911625361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19081.144911625364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0.95405724558126825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690.30648561542273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18692.040871625366</v>
      </c>
      <c r="H112" s="35" t="s">
        <v>97</v>
      </c>
      <c r="I112" s="34" t="s">
        <v>97</v>
      </c>
      <c r="L112" s="64">
        <f>+L94-G105-G106</f>
        <v>18692.040871625362</v>
      </c>
    </row>
    <row r="113" spans="1:13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0.9346020435812683</v>
      </c>
      <c r="G113" s="61" t="s">
        <v>97</v>
      </c>
      <c r="H113" s="42" t="s">
        <v>97</v>
      </c>
      <c r="I113" s="42" t="s">
        <v>97</v>
      </c>
      <c r="L113" s="249">
        <f>L112/G9-F113</f>
        <v>0</v>
      </c>
      <c r="M113" s="10">
        <v>102.65385095312402</v>
      </c>
    </row>
    <row r="115" spans="1:13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24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65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25000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31250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50000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6489.9038903823975</v>
      </c>
      <c r="I33" s="92" t="s">
        <v>97</v>
      </c>
      <c r="L33" s="10">
        <f>SUBTOTAL(9,G34:G49)</f>
        <v>6489.9038903823994</v>
      </c>
      <c r="M33" s="64"/>
      <c r="N33" s="221">
        <v>99.510908054652717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50000</v>
      </c>
      <c r="E34" s="27"/>
      <c r="F34" s="72">
        <v>1.2804000000000001E-2</v>
      </c>
      <c r="G34" s="27">
        <v>640.20000000000005</v>
      </c>
      <c r="H34" s="27" t="s">
        <v>97</v>
      </c>
      <c r="I34" s="27">
        <v>3.1103875714347273</v>
      </c>
      <c r="K34" s="178"/>
      <c r="M34" s="221">
        <v>100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50000</v>
      </c>
      <c r="E35" s="27"/>
      <c r="F35" s="72">
        <v>4.0521346153846151E-2</v>
      </c>
      <c r="G35" s="27">
        <v>2026.0673076923076</v>
      </c>
      <c r="H35" s="27" t="s">
        <v>97</v>
      </c>
      <c r="I35" s="27">
        <v>9.843571653758783</v>
      </c>
      <c r="M35" s="221">
        <v>100.23737940745532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2</v>
      </c>
      <c r="E36" s="27"/>
      <c r="F36" s="72">
        <v>3.5533333333333332</v>
      </c>
      <c r="G36" s="27">
        <v>7.1066666666666665</v>
      </c>
      <c r="H36" s="27" t="s">
        <v>97</v>
      </c>
      <c r="I36" s="27">
        <v>3.4527472156091005E-2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2.6</v>
      </c>
      <c r="E37" s="27"/>
      <c r="F37" s="72">
        <v>1.226</v>
      </c>
      <c r="G37" s="27">
        <v>3.1876000000000002</v>
      </c>
      <c r="H37" s="27" t="s">
        <v>97</v>
      </c>
      <c r="I37" s="27">
        <v>1.5486834462207649E-2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842.37582063669015</v>
      </c>
      <c r="E38" s="9" t="s">
        <v>97</v>
      </c>
      <c r="F38" s="28">
        <v>0.42412818383966927</v>
      </c>
      <c r="G38" s="27">
        <v>357.27532691709041</v>
      </c>
      <c r="H38" s="24" t="s">
        <v>97</v>
      </c>
      <c r="I38" s="24">
        <v>1.7358087104392332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140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40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150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183.50700000000143</v>
      </c>
      <c r="H42" s="27" t="s">
        <v>97</v>
      </c>
      <c r="I42" s="27">
        <v>0.8915618432853436</v>
      </c>
    </row>
    <row r="43" spans="1:14" hidden="1" x14ac:dyDescent="0.2">
      <c r="A43" s="10">
        <v>0</v>
      </c>
      <c r="B43" s="26" t="s">
        <v>193</v>
      </c>
      <c r="C43" s="27" t="s">
        <v>97</v>
      </c>
      <c r="D43" s="27">
        <v>2.4</v>
      </c>
      <c r="E43" s="27"/>
      <c r="F43" s="72">
        <v>6.6</v>
      </c>
      <c r="G43" s="27">
        <v>15.839999999999998</v>
      </c>
      <c r="H43" s="27" t="s">
        <v>97</v>
      </c>
      <c r="I43" s="27">
        <v>7.6958043004570556E-2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/>
      <c r="F44" s="72">
        <v>200.73</v>
      </c>
      <c r="G44" s="27">
        <v>80.292000000000002</v>
      </c>
      <c r="H44" s="27" t="s">
        <v>97</v>
      </c>
      <c r="I44" s="27">
        <v>0.39009565586634976</v>
      </c>
    </row>
    <row r="45" spans="1:14" hidden="1" x14ac:dyDescent="0.2">
      <c r="A45" s="10">
        <v>0</v>
      </c>
      <c r="B45" s="26" t="s">
        <v>195</v>
      </c>
      <c r="C45" s="27" t="s">
        <v>97</v>
      </c>
      <c r="D45" s="27">
        <v>15</v>
      </c>
      <c r="E45" s="27"/>
      <c r="F45" s="72">
        <v>5.8250000000000002</v>
      </c>
      <c r="G45" s="27">
        <v>87.375</v>
      </c>
      <c r="H45" s="27" t="s">
        <v>97</v>
      </c>
      <c r="I45" s="27">
        <v>0.42450814441441626</v>
      </c>
    </row>
    <row r="46" spans="1:14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1.8181337659829797</v>
      </c>
    </row>
    <row r="47" spans="1:14" x14ac:dyDescent="0.2">
      <c r="A47" s="10">
        <v>1</v>
      </c>
      <c r="B47" s="26" t="s">
        <v>200</v>
      </c>
      <c r="C47" s="27" t="s">
        <v>97</v>
      </c>
      <c r="D47" s="27">
        <v>1.8</v>
      </c>
      <c r="E47" s="27"/>
      <c r="F47" s="72">
        <v>73.271889400921665</v>
      </c>
      <c r="G47" s="27">
        <v>131.88940092165899</v>
      </c>
      <c r="H47" s="27" t="s">
        <v>97</v>
      </c>
      <c r="I47" s="27">
        <v>0.64077968358434856</v>
      </c>
    </row>
    <row r="48" spans="1:14" x14ac:dyDescent="0.2">
      <c r="A48" s="10">
        <v>1</v>
      </c>
      <c r="B48" s="26" t="s">
        <v>137</v>
      </c>
      <c r="C48" s="27" t="s">
        <v>97</v>
      </c>
      <c r="D48" s="27">
        <v>3847</v>
      </c>
      <c r="E48" s="27"/>
      <c r="F48" s="72">
        <v>0.56000000000000005</v>
      </c>
      <c r="G48" s="27">
        <v>2154.3200000000002</v>
      </c>
      <c r="H48" s="81" t="s">
        <v>97</v>
      </c>
      <c r="I48" s="27">
        <v>10.466682525606471</v>
      </c>
    </row>
    <row r="49" spans="1:14" s="177" customFormat="1" x14ac:dyDescent="0.2">
      <c r="A49" s="10">
        <v>1</v>
      </c>
      <c r="B49" s="26" t="s">
        <v>197</v>
      </c>
      <c r="C49" s="27" t="s">
        <v>97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97</v>
      </c>
      <c r="I49" s="27">
        <v>2.9740133920409844</v>
      </c>
      <c r="L49" s="10">
        <f>SUBTOTAL(9,G50:G74)</f>
        <v>7794.923175862069</v>
      </c>
      <c r="N49" s="221" t="e">
        <v>#VALUE!</v>
      </c>
    </row>
    <row r="50" spans="1:14" x14ac:dyDescent="0.2">
      <c r="A50" s="10">
        <v>1</v>
      </c>
      <c r="B50" s="43" t="s">
        <v>138</v>
      </c>
      <c r="C50" s="92" t="s">
        <v>97</v>
      </c>
      <c r="D50" s="92" t="s">
        <v>97</v>
      </c>
      <c r="E50" s="92"/>
      <c r="F50" s="94" t="s">
        <v>97</v>
      </c>
      <c r="G50" s="92" t="s">
        <v>97</v>
      </c>
      <c r="H50" s="92">
        <v>7794.923175862069</v>
      </c>
      <c r="I50" s="27" t="s">
        <v>97</v>
      </c>
    </row>
    <row r="51" spans="1:14" x14ac:dyDescent="0.2">
      <c r="A51" s="10">
        <v>1</v>
      </c>
      <c r="B51" s="26" t="s">
        <v>139</v>
      </c>
      <c r="C51" s="27" t="s">
        <v>97</v>
      </c>
      <c r="D51" s="27">
        <v>1</v>
      </c>
      <c r="E51" s="27"/>
      <c r="F51" s="73">
        <v>45</v>
      </c>
      <c r="G51" s="27">
        <v>45</v>
      </c>
      <c r="H51" s="27" t="s">
        <v>97</v>
      </c>
      <c r="I51" s="27">
        <v>0.21863080399025731</v>
      </c>
      <c r="L51" s="64"/>
    </row>
    <row r="52" spans="1:14" x14ac:dyDescent="0.2">
      <c r="A52" s="10">
        <v>1</v>
      </c>
      <c r="B52" s="26" t="s">
        <v>198</v>
      </c>
      <c r="C52" s="27" t="s">
        <v>97</v>
      </c>
      <c r="D52" s="27">
        <v>900</v>
      </c>
      <c r="E52" s="27"/>
      <c r="F52" s="72">
        <v>0.1396</v>
      </c>
      <c r="G52" s="27">
        <v>125.64</v>
      </c>
      <c r="H52" s="27" t="s">
        <v>97</v>
      </c>
      <c r="I52" s="27">
        <v>0.6104172047407983</v>
      </c>
    </row>
    <row r="53" spans="1:14" x14ac:dyDescent="0.2">
      <c r="A53" s="10">
        <v>1</v>
      </c>
      <c r="B53" s="26" t="s">
        <v>140</v>
      </c>
      <c r="C53" s="27" t="s">
        <v>97</v>
      </c>
      <c r="D53" s="27">
        <v>243</v>
      </c>
      <c r="E53" s="27"/>
      <c r="F53" s="73">
        <v>0.2</v>
      </c>
      <c r="G53" s="27">
        <v>48.6</v>
      </c>
      <c r="H53" s="27" t="s">
        <v>97</v>
      </c>
      <c r="I53" s="27">
        <v>0.23612126830947788</v>
      </c>
      <c r="M53" s="221">
        <v>20.25</v>
      </c>
    </row>
    <row r="54" spans="1:14" x14ac:dyDescent="0.2">
      <c r="A54" s="10">
        <v>1</v>
      </c>
      <c r="B54" s="26" t="s">
        <v>141</v>
      </c>
      <c r="C54" s="27" t="s">
        <v>97</v>
      </c>
      <c r="D54" s="27">
        <v>1200000</v>
      </c>
      <c r="E54" s="27"/>
      <c r="F54" s="72">
        <v>2.5000000000000001E-4</v>
      </c>
      <c r="G54" s="27">
        <v>300</v>
      </c>
      <c r="H54" s="27" t="s">
        <v>97</v>
      </c>
      <c r="I54" s="27">
        <v>1.457538693268382</v>
      </c>
    </row>
    <row r="55" spans="1:14" x14ac:dyDescent="0.2">
      <c r="A55" s="10">
        <v>1</v>
      </c>
      <c r="B55" s="11" t="s">
        <v>142</v>
      </c>
      <c r="C55" s="76" t="s">
        <v>97</v>
      </c>
      <c r="D55" s="7">
        <v>25000</v>
      </c>
      <c r="E55" s="9" t="s">
        <v>97</v>
      </c>
      <c r="F55" s="198">
        <v>0.1</v>
      </c>
      <c r="G55" s="27">
        <v>2500</v>
      </c>
      <c r="H55" s="9" t="s">
        <v>97</v>
      </c>
      <c r="I55" s="24">
        <v>12.146155777236517</v>
      </c>
    </row>
    <row r="56" spans="1:14" x14ac:dyDescent="0.2">
      <c r="A56" s="10">
        <v>1</v>
      </c>
      <c r="B56" s="11" t="s">
        <v>143</v>
      </c>
      <c r="C56" s="76" t="s">
        <v>97</v>
      </c>
      <c r="D56" s="7">
        <v>902.5</v>
      </c>
      <c r="E56" s="9" t="s">
        <v>97</v>
      </c>
      <c r="F56" s="9">
        <v>4.5037931034482757</v>
      </c>
      <c r="G56" s="7">
        <v>4064.6732758620687</v>
      </c>
      <c r="H56" s="9" t="s">
        <v>97</v>
      </c>
      <c r="I56" s="24">
        <v>19.748061916876377</v>
      </c>
    </row>
    <row r="57" spans="1:14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4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4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4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4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4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4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4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3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3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3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3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3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3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3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3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3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709.00000000000011</v>
      </c>
      <c r="H73" s="24" t="s">
        <v>97</v>
      </c>
      <c r="I73" s="24">
        <v>3.4446497784242767</v>
      </c>
      <c r="M73" s="221">
        <v>105.11489992587104</v>
      </c>
    </row>
    <row r="74" spans="1:13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9.7650233986670693E-3</v>
      </c>
      <c r="M74" s="221">
        <v>101</v>
      </c>
    </row>
    <row r="75" spans="1:13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3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0.40892057783362934</v>
      </c>
    </row>
    <row r="77" spans="1:13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3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3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3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4132.2385914841789</v>
      </c>
      <c r="I82" s="92" t="s">
        <v>97</v>
      </c>
      <c r="L82" s="64">
        <f>SUM(G83:G84)</f>
        <v>4132.2385914841789</v>
      </c>
      <c r="N82" s="221">
        <v>105.35678619952071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121.79274760257044</v>
      </c>
      <c r="E83" s="27"/>
      <c r="F83" s="72">
        <v>19.465093346163435</v>
      </c>
      <c r="G83" s="27">
        <v>2370.7072009697567</v>
      </c>
      <c r="H83" s="27" t="s">
        <v>97</v>
      </c>
      <c r="I83" s="27">
        <v>11.51799158607801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309.58417087106909</v>
      </c>
      <c r="E84" s="27"/>
      <c r="F84" s="72">
        <v>5.689991789819377</v>
      </c>
      <c r="G84" s="27">
        <v>1761.5313905144224</v>
      </c>
      <c r="H84" s="27" t="s">
        <v>97</v>
      </c>
      <c r="I84" s="27">
        <v>8.5583338702720901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1714.9635211609066</v>
      </c>
      <c r="I85" s="92" t="s">
        <v>97</v>
      </c>
      <c r="L85" s="64">
        <f>SUM(G86:G91)</f>
        <v>1714.9635211609066</v>
      </c>
      <c r="N85" s="221">
        <v>109.42062795362411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752.79619017583332</v>
      </c>
      <c r="H87" s="27" t="s">
        <v>97</v>
      </c>
      <c r="I87" s="27">
        <v>3.6574319177543351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629.92750365960751</v>
      </c>
      <c r="H88" s="27" t="s">
        <v>97</v>
      </c>
      <c r="I88" s="27">
        <v>3.0604790351261273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332.23982732546563</v>
      </c>
      <c r="H89" s="27" t="s">
        <v>97</v>
      </c>
      <c r="I89" s="27">
        <v>1.6141746792389069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366.44812715922126</v>
      </c>
      <c r="H92" s="27" t="s">
        <v>97</v>
      </c>
      <c r="I92" s="27">
        <v>1.7803744147009908</v>
      </c>
      <c r="L92" s="64">
        <f>+G92</f>
        <v>366.44812715922126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20582.643972715439</v>
      </c>
      <c r="H94" s="38" t="s">
        <v>97</v>
      </c>
      <c r="I94" s="38">
        <v>100</v>
      </c>
      <c r="K94" s="64"/>
      <c r="L94" s="64">
        <f>SUM(L31:L92)</f>
        <v>20582.643972715443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20582.643972715439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0.82330575890861757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730.75648561542266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20193.539932715441</v>
      </c>
      <c r="H112" s="35" t="s">
        <v>97</v>
      </c>
      <c r="I112" s="34" t="s">
        <v>97</v>
      </c>
      <c r="L112" s="64">
        <f>+L94-G105-G106</f>
        <v>20193.539932715445</v>
      </c>
    </row>
    <row r="113" spans="1:14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0.80774159730861761</v>
      </c>
      <c r="G113" s="61" t="s">
        <v>97</v>
      </c>
      <c r="H113" s="42" t="s">
        <v>97</v>
      </c>
      <c r="I113" s="42" t="s">
        <v>97</v>
      </c>
      <c r="L113" s="250">
        <f>L112/G9-F113</f>
        <v>0</v>
      </c>
      <c r="N113" s="10">
        <v>102.75929873260419</v>
      </c>
    </row>
    <row r="115" spans="1:14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3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96</v>
      </c>
      <c r="C3" s="27" t="s">
        <v>97</v>
      </c>
      <c r="D3" s="27" t="s">
        <v>97</v>
      </c>
      <c r="E3" s="27"/>
      <c r="F3" s="27" t="s">
        <v>97</v>
      </c>
      <c r="G3" s="27" t="s">
        <v>97</v>
      </c>
      <c r="H3" s="27" t="s">
        <v>97</v>
      </c>
      <c r="I3" s="27" t="s">
        <v>97</v>
      </c>
    </row>
    <row r="4" spans="1:9" x14ac:dyDescent="0.2">
      <c r="A4" s="10">
        <v>1</v>
      </c>
      <c r="B4" s="96" t="s">
        <v>0</v>
      </c>
      <c r="C4" s="24" t="s">
        <v>97</v>
      </c>
      <c r="D4" s="24" t="s">
        <v>97</v>
      </c>
      <c r="E4" s="24"/>
      <c r="F4" s="24" t="s">
        <v>97</v>
      </c>
      <c r="G4" s="24" t="s">
        <v>97</v>
      </c>
      <c r="H4" s="24" t="s">
        <v>97</v>
      </c>
      <c r="I4" s="25" t="s">
        <v>97</v>
      </c>
    </row>
    <row r="5" spans="1:9" x14ac:dyDescent="0.2">
      <c r="A5" s="10">
        <v>1</v>
      </c>
      <c r="B5" s="24" t="s">
        <v>97</v>
      </c>
      <c r="C5" s="24" t="s">
        <v>97</v>
      </c>
      <c r="D5" s="62" t="s">
        <v>97</v>
      </c>
      <c r="E5" s="63"/>
      <c r="F5" s="63" t="s">
        <v>97</v>
      </c>
      <c r="G5" s="176" t="s">
        <v>98</v>
      </c>
      <c r="H5" s="63"/>
      <c r="I5" s="62" t="s">
        <v>97</v>
      </c>
    </row>
    <row r="6" spans="1:9" x14ac:dyDescent="0.2">
      <c r="A6" s="10">
        <v>1</v>
      </c>
      <c r="B6" s="80" t="s">
        <v>99</v>
      </c>
      <c r="C6" s="24" t="s">
        <v>97</v>
      </c>
      <c r="D6" s="62" t="s">
        <v>97</v>
      </c>
      <c r="E6" s="63"/>
      <c r="F6" s="63" t="s">
        <v>97</v>
      </c>
      <c r="G6" s="63" t="s">
        <v>97</v>
      </c>
      <c r="H6" s="63" t="s">
        <v>97</v>
      </c>
      <c r="I6" s="62" t="s">
        <v>97</v>
      </c>
    </row>
    <row r="7" spans="1:9" x14ac:dyDescent="0.2">
      <c r="A7" s="10">
        <v>1</v>
      </c>
      <c r="B7" s="96" t="s">
        <v>63</v>
      </c>
      <c r="C7" s="24" t="s">
        <v>97</v>
      </c>
      <c r="D7" s="62" t="s">
        <v>97</v>
      </c>
      <c r="E7" s="63"/>
      <c r="F7" s="63" t="s">
        <v>97</v>
      </c>
      <c r="G7" s="63" t="s">
        <v>97</v>
      </c>
      <c r="H7" s="63" t="s">
        <v>97</v>
      </c>
      <c r="I7" s="62" t="s">
        <v>97</v>
      </c>
    </row>
    <row r="8" spans="1:9" x14ac:dyDescent="0.2">
      <c r="A8" s="10">
        <v>1</v>
      </c>
      <c r="B8" s="24" t="s">
        <v>97</v>
      </c>
      <c r="C8" s="24" t="s">
        <v>97</v>
      </c>
      <c r="D8" s="62" t="s">
        <v>97</v>
      </c>
      <c r="E8" s="63"/>
      <c r="F8" s="63" t="s">
        <v>97</v>
      </c>
      <c r="G8" s="63" t="s">
        <v>97</v>
      </c>
      <c r="H8" s="63" t="s">
        <v>97</v>
      </c>
      <c r="I8" s="62" t="s">
        <v>97</v>
      </c>
    </row>
    <row r="9" spans="1:9" x14ac:dyDescent="0.2">
      <c r="A9" s="10">
        <v>1</v>
      </c>
      <c r="B9" s="96" t="s">
        <v>100</v>
      </c>
      <c r="C9" s="96" t="s">
        <v>97</v>
      </c>
      <c r="D9" s="102" t="s">
        <v>97</v>
      </c>
      <c r="E9" s="103"/>
      <c r="F9" s="103" t="s">
        <v>97</v>
      </c>
      <c r="G9" s="145">
        <v>12000</v>
      </c>
      <c r="H9" s="146" t="s">
        <v>1</v>
      </c>
      <c r="I9" s="62" t="s">
        <v>97</v>
      </c>
    </row>
    <row r="10" spans="1:9" x14ac:dyDescent="0.2">
      <c r="A10" s="10">
        <v>1</v>
      </c>
      <c r="B10" s="24" t="s">
        <v>97</v>
      </c>
      <c r="C10" s="24" t="s">
        <v>97</v>
      </c>
      <c r="D10" s="62" t="s">
        <v>97</v>
      </c>
      <c r="E10" s="63"/>
      <c r="F10" s="63" t="s">
        <v>97</v>
      </c>
      <c r="G10" s="97" t="s">
        <v>97</v>
      </c>
      <c r="H10" s="98" t="s">
        <v>97</v>
      </c>
      <c r="I10" s="62" t="s">
        <v>97</v>
      </c>
    </row>
    <row r="11" spans="1:9" x14ac:dyDescent="0.2">
      <c r="A11" s="10">
        <v>1</v>
      </c>
      <c r="B11" s="24" t="s">
        <v>101</v>
      </c>
      <c r="C11" s="24" t="s">
        <v>97</v>
      </c>
      <c r="D11" s="62" t="s">
        <v>97</v>
      </c>
      <c r="E11" s="63"/>
      <c r="F11" s="63" t="s">
        <v>97</v>
      </c>
      <c r="G11" s="97">
        <v>15000</v>
      </c>
      <c r="H11" s="98" t="s">
        <v>1</v>
      </c>
      <c r="I11" s="62" t="s">
        <v>97</v>
      </c>
    </row>
    <row r="12" spans="1:9" x14ac:dyDescent="0.2">
      <c r="A12" s="10">
        <v>1</v>
      </c>
      <c r="B12" s="24" t="s">
        <v>102</v>
      </c>
      <c r="C12" s="24" t="s">
        <v>97</v>
      </c>
      <c r="D12" s="62" t="s">
        <v>97</v>
      </c>
      <c r="E12" s="63"/>
      <c r="F12" s="63" t="s">
        <v>97</v>
      </c>
      <c r="G12" s="40">
        <v>20</v>
      </c>
      <c r="H12" s="74" t="s">
        <v>2</v>
      </c>
      <c r="I12" s="62" t="s">
        <v>97</v>
      </c>
    </row>
    <row r="13" spans="1:9" hidden="1" x14ac:dyDescent="0.2">
      <c r="A13" s="10">
        <v>0</v>
      </c>
      <c r="B13" s="24" t="s">
        <v>97</v>
      </c>
      <c r="C13" s="24" t="s">
        <v>97</v>
      </c>
      <c r="D13" s="62" t="s">
        <v>97</v>
      </c>
      <c r="E13" s="63" t="s">
        <v>97</v>
      </c>
      <c r="F13" s="63" t="s">
        <v>97</v>
      </c>
      <c r="G13" s="63" t="s">
        <v>97</v>
      </c>
      <c r="H13" s="63" t="s">
        <v>97</v>
      </c>
      <c r="I13" s="62" t="s">
        <v>97</v>
      </c>
    </row>
    <row r="14" spans="1:9" x14ac:dyDescent="0.2">
      <c r="A14" s="10">
        <v>1</v>
      </c>
      <c r="B14" s="24" t="s">
        <v>97</v>
      </c>
      <c r="C14" s="24" t="s">
        <v>97</v>
      </c>
      <c r="D14" s="62" t="s">
        <v>97</v>
      </c>
      <c r="E14" s="63"/>
      <c r="F14" s="63" t="s">
        <v>97</v>
      </c>
      <c r="G14" s="40" t="s">
        <v>97</v>
      </c>
      <c r="H14" s="74" t="s">
        <v>97</v>
      </c>
      <c r="I14" s="62" t="s">
        <v>97</v>
      </c>
    </row>
    <row r="15" spans="1:9" x14ac:dyDescent="0.2">
      <c r="A15" s="10">
        <v>1</v>
      </c>
      <c r="B15" s="24" t="s">
        <v>103</v>
      </c>
      <c r="C15" s="24" t="s">
        <v>97</v>
      </c>
      <c r="D15" s="62" t="s">
        <v>97</v>
      </c>
      <c r="E15" s="63"/>
      <c r="F15" s="63" t="s">
        <v>97</v>
      </c>
      <c r="G15" s="254">
        <v>0.5</v>
      </c>
      <c r="H15" s="74" t="s">
        <v>3</v>
      </c>
      <c r="I15" s="62" t="s">
        <v>97</v>
      </c>
    </row>
    <row r="16" spans="1:9" x14ac:dyDescent="0.2">
      <c r="A16" s="10">
        <v>1</v>
      </c>
      <c r="B16" s="24" t="s">
        <v>104</v>
      </c>
      <c r="C16" s="24" t="s">
        <v>97</v>
      </c>
      <c r="D16" s="62" t="s">
        <v>97</v>
      </c>
      <c r="E16" s="63"/>
      <c r="F16" s="63" t="s">
        <v>97</v>
      </c>
      <c r="G16" s="40">
        <v>1</v>
      </c>
      <c r="H16" s="74" t="s">
        <v>105</v>
      </c>
      <c r="I16" s="62" t="s">
        <v>97</v>
      </c>
    </row>
    <row r="17" spans="1:12" x14ac:dyDescent="0.2">
      <c r="A17" s="10">
        <v>1</v>
      </c>
      <c r="B17" s="24" t="s">
        <v>97</v>
      </c>
      <c r="C17" s="24" t="s">
        <v>97</v>
      </c>
      <c r="D17" s="62" t="s">
        <v>97</v>
      </c>
      <c r="E17" s="63"/>
      <c r="F17" s="63" t="s">
        <v>97</v>
      </c>
      <c r="G17" s="40" t="s">
        <v>97</v>
      </c>
      <c r="H17" s="74" t="s">
        <v>97</v>
      </c>
      <c r="I17" s="62" t="s">
        <v>97</v>
      </c>
    </row>
    <row r="18" spans="1:12" x14ac:dyDescent="0.2">
      <c r="A18" s="10">
        <v>1</v>
      </c>
      <c r="B18" s="24" t="s">
        <v>106</v>
      </c>
      <c r="C18" s="25" t="s">
        <v>97</v>
      </c>
      <c r="D18" s="25" t="s">
        <v>97</v>
      </c>
      <c r="E18" s="25" t="s">
        <v>97</v>
      </c>
      <c r="F18" s="25" t="s">
        <v>97</v>
      </c>
      <c r="G18" s="40">
        <v>7.09</v>
      </c>
      <c r="H18" s="74" t="s">
        <v>2</v>
      </c>
      <c r="I18" s="25" t="s">
        <v>97</v>
      </c>
    </row>
    <row r="19" spans="1:12" x14ac:dyDescent="0.2">
      <c r="A19" s="10">
        <v>1</v>
      </c>
      <c r="B19" s="24" t="s">
        <v>97</v>
      </c>
      <c r="C19" s="25" t="s">
        <v>97</v>
      </c>
      <c r="D19" s="62" t="s">
        <v>97</v>
      </c>
      <c r="E19" s="63" t="s">
        <v>97</v>
      </c>
      <c r="F19" s="63" t="s">
        <v>97</v>
      </c>
      <c r="G19" s="63" t="s">
        <v>97</v>
      </c>
      <c r="H19" s="63" t="s">
        <v>97</v>
      </c>
      <c r="I19" s="62" t="s">
        <v>97</v>
      </c>
    </row>
    <row r="20" spans="1:12" hidden="1" x14ac:dyDescent="0.2">
      <c r="A20" s="10">
        <v>0</v>
      </c>
      <c r="B20" s="24" t="s">
        <v>97</v>
      </c>
      <c r="C20" s="27" t="s">
        <v>97</v>
      </c>
      <c r="D20" s="27" t="s">
        <v>97</v>
      </c>
      <c r="E20" s="24" t="s">
        <v>97</v>
      </c>
      <c r="F20" s="28" t="s">
        <v>97</v>
      </c>
      <c r="G20" s="27" t="s">
        <v>97</v>
      </c>
      <c r="H20" s="24" t="s">
        <v>97</v>
      </c>
      <c r="I20" s="25" t="s">
        <v>97</v>
      </c>
    </row>
    <row r="21" spans="1:12" x14ac:dyDescent="0.2">
      <c r="A21" s="10">
        <v>1</v>
      </c>
      <c r="B21" s="24" t="s">
        <v>108</v>
      </c>
      <c r="C21" s="27" t="s">
        <v>97</v>
      </c>
      <c r="D21" s="27" t="s">
        <v>97</v>
      </c>
      <c r="E21" s="24" t="s">
        <v>97</v>
      </c>
      <c r="F21" s="24" t="s">
        <v>97</v>
      </c>
      <c r="G21" s="203">
        <v>45000</v>
      </c>
      <c r="H21" s="24" t="s">
        <v>109</v>
      </c>
      <c r="I21" s="24" t="s">
        <v>97</v>
      </c>
    </row>
    <row r="22" spans="1:12" hidden="1" x14ac:dyDescent="0.2">
      <c r="A22" s="10">
        <v>0</v>
      </c>
      <c r="B22" s="24" t="s">
        <v>97</v>
      </c>
      <c r="C22" s="27" t="s">
        <v>97</v>
      </c>
      <c r="D22" s="29" t="s">
        <v>97</v>
      </c>
      <c r="E22" s="24" t="s">
        <v>97</v>
      </c>
      <c r="F22" s="28" t="s">
        <v>97</v>
      </c>
      <c r="G22" s="27" t="s">
        <v>97</v>
      </c>
      <c r="H22" s="24" t="s">
        <v>97</v>
      </c>
      <c r="I22" s="24" t="s">
        <v>97</v>
      </c>
    </row>
    <row r="23" spans="1:12" hidden="1" x14ac:dyDescent="0.2">
      <c r="A23" s="10">
        <v>0</v>
      </c>
      <c r="B23" s="24" t="s">
        <v>97</v>
      </c>
      <c r="C23" s="27" t="s">
        <v>97</v>
      </c>
      <c r="D23" s="29" t="s">
        <v>97</v>
      </c>
      <c r="E23" s="24" t="s">
        <v>97</v>
      </c>
      <c r="F23" s="28" t="s">
        <v>97</v>
      </c>
      <c r="G23" s="27" t="s">
        <v>97</v>
      </c>
      <c r="H23" s="24" t="s">
        <v>97</v>
      </c>
      <c r="I23" s="24" t="s">
        <v>97</v>
      </c>
    </row>
    <row r="24" spans="1:12" ht="13.5" hidden="1" x14ac:dyDescent="0.2">
      <c r="A24" s="10">
        <v>0</v>
      </c>
      <c r="B24" s="24" t="s">
        <v>97</v>
      </c>
      <c r="C24" s="27" t="s">
        <v>97</v>
      </c>
      <c r="D24" s="29" t="s">
        <v>97</v>
      </c>
      <c r="E24" s="58" t="s">
        <v>97</v>
      </c>
      <c r="F24" s="28" t="s">
        <v>97</v>
      </c>
      <c r="G24" s="27" t="s">
        <v>97</v>
      </c>
      <c r="H24" s="24" t="s">
        <v>97</v>
      </c>
      <c r="I24" s="24" t="s">
        <v>97</v>
      </c>
    </row>
    <row r="25" spans="1:12" hidden="1" x14ac:dyDescent="0.2">
      <c r="A25" s="10">
        <v>0</v>
      </c>
      <c r="B25" s="24" t="s">
        <v>97</v>
      </c>
      <c r="C25" s="27" t="s">
        <v>97</v>
      </c>
      <c r="D25" s="27" t="s">
        <v>97</v>
      </c>
      <c r="E25" s="24" t="s">
        <v>97</v>
      </c>
      <c r="F25" s="28" t="s">
        <v>97</v>
      </c>
      <c r="G25" s="27" t="s">
        <v>97</v>
      </c>
      <c r="H25" s="24" t="s">
        <v>97</v>
      </c>
      <c r="I25" s="24" t="s">
        <v>97</v>
      </c>
    </row>
    <row r="26" spans="1:12" hidden="1" x14ac:dyDescent="0.2">
      <c r="A26" s="10">
        <v>0</v>
      </c>
      <c r="B26" s="24" t="s">
        <v>97</v>
      </c>
      <c r="C26" s="27" t="s">
        <v>97</v>
      </c>
      <c r="D26" s="29" t="s">
        <v>97</v>
      </c>
      <c r="E26" s="24" t="s">
        <v>97</v>
      </c>
      <c r="F26" s="28" t="s">
        <v>97</v>
      </c>
      <c r="G26" s="27" t="s">
        <v>97</v>
      </c>
      <c r="H26" s="24" t="s">
        <v>97</v>
      </c>
      <c r="I26" s="24" t="s">
        <v>97</v>
      </c>
    </row>
    <row r="27" spans="1:12" hidden="1" x14ac:dyDescent="0.2">
      <c r="A27" s="10">
        <v>0</v>
      </c>
      <c r="B27" s="24" t="s">
        <v>97</v>
      </c>
      <c r="C27" s="27" t="s">
        <v>97</v>
      </c>
      <c r="D27" s="27" t="s">
        <v>97</v>
      </c>
      <c r="E27" s="24" t="s">
        <v>97</v>
      </c>
      <c r="F27" s="28" t="s">
        <v>97</v>
      </c>
      <c r="G27" s="27" t="s">
        <v>97</v>
      </c>
      <c r="H27" s="24" t="s">
        <v>97</v>
      </c>
      <c r="I27" s="24" t="s">
        <v>97</v>
      </c>
    </row>
    <row r="28" spans="1:12" x14ac:dyDescent="0.2">
      <c r="A28" s="10">
        <v>1</v>
      </c>
      <c r="B28" s="24"/>
      <c r="C28" s="27" t="s">
        <v>97</v>
      </c>
      <c r="D28" s="62" t="s">
        <v>97</v>
      </c>
      <c r="E28" s="63"/>
      <c r="F28" s="63" t="s">
        <v>97</v>
      </c>
      <c r="G28" s="63" t="s">
        <v>97</v>
      </c>
      <c r="H28" s="63" t="s">
        <v>97</v>
      </c>
      <c r="I28" s="62" t="s">
        <v>97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97</v>
      </c>
      <c r="D29" s="162" t="s">
        <v>110</v>
      </c>
      <c r="E29" s="163"/>
      <c r="F29" s="163" t="s">
        <v>111</v>
      </c>
      <c r="G29" s="163" t="s">
        <v>112</v>
      </c>
      <c r="H29" s="163" t="s">
        <v>97</v>
      </c>
      <c r="I29" s="162" t="s">
        <v>113</v>
      </c>
    </row>
    <row r="30" spans="1:12" x14ac:dyDescent="0.2">
      <c r="A30" s="10">
        <v>1</v>
      </c>
      <c r="B30" s="164" t="s">
        <v>114</v>
      </c>
      <c r="C30" s="165" t="s">
        <v>97</v>
      </c>
      <c r="D30" s="166" t="s">
        <v>3</v>
      </c>
      <c r="E30" s="166"/>
      <c r="F30" s="166" t="s">
        <v>115</v>
      </c>
      <c r="G30" s="166" t="s">
        <v>116</v>
      </c>
      <c r="H30" s="166" t="s">
        <v>97</v>
      </c>
      <c r="I30" s="167" t="s">
        <v>117</v>
      </c>
    </row>
    <row r="31" spans="1:12" hidden="1" x14ac:dyDescent="0.2">
      <c r="A31" s="10">
        <v>0</v>
      </c>
      <c r="B31" s="32" t="s">
        <v>118</v>
      </c>
      <c r="C31" s="27" t="s">
        <v>97</v>
      </c>
      <c r="D31" s="27" t="s">
        <v>97</v>
      </c>
      <c r="E31" s="27"/>
      <c r="F31" s="27" t="s">
        <v>97</v>
      </c>
      <c r="G31" s="27" t="s">
        <v>97</v>
      </c>
      <c r="H31" s="27" t="s">
        <v>97</v>
      </c>
      <c r="I31" s="27" t="s">
        <v>97</v>
      </c>
      <c r="L31" s="64" t="str">
        <f>+H31</f>
        <v/>
      </c>
    </row>
    <row r="32" spans="1:12" hidden="1" x14ac:dyDescent="0.2">
      <c r="A32" s="10">
        <v>0</v>
      </c>
      <c r="B32" s="11" t="s">
        <v>192</v>
      </c>
      <c r="C32" s="76" t="s">
        <v>97</v>
      </c>
      <c r="D32" s="7" t="s">
        <v>97</v>
      </c>
      <c r="E32" s="9" t="s">
        <v>97</v>
      </c>
      <c r="F32" s="82" t="s">
        <v>97</v>
      </c>
      <c r="G32" s="24" t="s">
        <v>97</v>
      </c>
      <c r="H32" s="24" t="s">
        <v>97</v>
      </c>
      <c r="I32" s="24" t="s">
        <v>97</v>
      </c>
    </row>
    <row r="33" spans="1:14" x14ac:dyDescent="0.2">
      <c r="A33" s="10">
        <v>1</v>
      </c>
      <c r="B33" s="43" t="s">
        <v>121</v>
      </c>
      <c r="C33" s="92" t="s">
        <v>97</v>
      </c>
      <c r="D33" s="93" t="s">
        <v>97</v>
      </c>
      <c r="E33" s="92"/>
      <c r="F33" s="92" t="s">
        <v>97</v>
      </c>
      <c r="G33" s="92" t="s">
        <v>97</v>
      </c>
      <c r="H33" s="92">
        <v>5582.2827342520186</v>
      </c>
      <c r="I33" s="92" t="s">
        <v>97</v>
      </c>
      <c r="L33" s="10">
        <f>SUBTOTAL(9,G34:G48)</f>
        <v>5582.2827342520195</v>
      </c>
      <c r="M33" s="64"/>
      <c r="N33" s="221">
        <v>99.520600901872285</v>
      </c>
    </row>
    <row r="34" spans="1:14" x14ac:dyDescent="0.2">
      <c r="A34" s="10">
        <v>1</v>
      </c>
      <c r="B34" s="26" t="s">
        <v>122</v>
      </c>
      <c r="C34" s="27" t="s">
        <v>97</v>
      </c>
      <c r="D34" s="27">
        <v>45000</v>
      </c>
      <c r="E34" s="27"/>
      <c r="F34" s="72">
        <v>1.8672500000000002E-2</v>
      </c>
      <c r="G34" s="27">
        <v>840.26250000000005</v>
      </c>
      <c r="H34" s="27" t="s">
        <v>97</v>
      </c>
      <c r="I34" s="27">
        <v>4.6720580317214226</v>
      </c>
      <c r="K34" s="178"/>
      <c r="M34" s="221">
        <v>100</v>
      </c>
    </row>
    <row r="35" spans="1:14" x14ac:dyDescent="0.2">
      <c r="A35" s="10">
        <v>1</v>
      </c>
      <c r="B35" s="26" t="s">
        <v>123</v>
      </c>
      <c r="C35" s="27" t="s">
        <v>97</v>
      </c>
      <c r="D35" s="27">
        <v>45000</v>
      </c>
      <c r="E35" s="27"/>
      <c r="F35" s="72">
        <v>4.0521346153846151E-2</v>
      </c>
      <c r="G35" s="27">
        <v>1823.4605769230768</v>
      </c>
      <c r="H35" s="27" t="s">
        <v>97</v>
      </c>
      <c r="I35" s="27">
        <v>10.138871643017318</v>
      </c>
      <c r="M35" s="221">
        <v>100.23737940745532</v>
      </c>
    </row>
    <row r="36" spans="1:14" x14ac:dyDescent="0.2">
      <c r="A36" s="10">
        <v>1</v>
      </c>
      <c r="B36" s="26" t="s">
        <v>124</v>
      </c>
      <c r="C36" s="27" t="s">
        <v>97</v>
      </c>
      <c r="D36" s="27">
        <v>3</v>
      </c>
      <c r="E36" s="27"/>
      <c r="F36" s="72">
        <v>3.5533333333333332</v>
      </c>
      <c r="G36" s="27">
        <v>10.66</v>
      </c>
      <c r="H36" s="27" t="s">
        <v>97</v>
      </c>
      <c r="I36" s="27">
        <v>5.9272118674997827E-2</v>
      </c>
    </row>
    <row r="37" spans="1:14" x14ac:dyDescent="0.2">
      <c r="A37" s="10">
        <v>1</v>
      </c>
      <c r="B37" s="26" t="s">
        <v>125</v>
      </c>
      <c r="C37" s="27" t="s">
        <v>97</v>
      </c>
      <c r="D37" s="27">
        <v>2.6</v>
      </c>
      <c r="E37" s="27"/>
      <c r="F37" s="72">
        <v>1.226</v>
      </c>
      <c r="G37" s="27">
        <v>3.1876000000000002</v>
      </c>
      <c r="H37" s="27" t="s">
        <v>97</v>
      </c>
      <c r="I37" s="27">
        <v>1.772380914525545E-2</v>
      </c>
    </row>
    <row r="38" spans="1:14" x14ac:dyDescent="0.2">
      <c r="A38" s="10">
        <v>1</v>
      </c>
      <c r="B38" s="11" t="s">
        <v>127</v>
      </c>
      <c r="C38" s="76" t="s">
        <v>97</v>
      </c>
      <c r="D38" s="27">
        <v>719.41038027994546</v>
      </c>
      <c r="E38" s="9" t="s">
        <v>97</v>
      </c>
      <c r="F38" s="28">
        <v>0.4218447182068375</v>
      </c>
      <c r="G38" s="27">
        <v>303.4794691442674</v>
      </c>
      <c r="H38" s="24" t="s">
        <v>97</v>
      </c>
      <c r="I38" s="24">
        <v>1.6874175525838986</v>
      </c>
    </row>
    <row r="39" spans="1:14" hidden="1" x14ac:dyDescent="0.2">
      <c r="A39" s="10">
        <v>0</v>
      </c>
      <c r="B39" s="11" t="s">
        <v>38</v>
      </c>
      <c r="C39" s="76" t="s">
        <v>97</v>
      </c>
      <c r="D39" s="83">
        <v>120</v>
      </c>
      <c r="E39" s="9" t="s">
        <v>97</v>
      </c>
      <c r="F39" s="13" t="s">
        <v>97</v>
      </c>
      <c r="G39" s="27" t="s">
        <v>97</v>
      </c>
      <c r="H39" s="24" t="s">
        <v>97</v>
      </c>
      <c r="I39" s="24" t="s">
        <v>97</v>
      </c>
    </row>
    <row r="40" spans="1:14" hidden="1" x14ac:dyDescent="0.2">
      <c r="A40" s="10">
        <v>0</v>
      </c>
      <c r="B40" s="11" t="s">
        <v>12</v>
      </c>
      <c r="C40" s="76" t="s">
        <v>97</v>
      </c>
      <c r="D40" s="83">
        <v>30</v>
      </c>
      <c r="E40" s="9" t="s">
        <v>97</v>
      </c>
      <c r="F40" s="13" t="s">
        <v>97</v>
      </c>
      <c r="G40" s="27" t="s">
        <v>97</v>
      </c>
      <c r="H40" s="24" t="s">
        <v>97</v>
      </c>
      <c r="I40" s="24" t="s">
        <v>97</v>
      </c>
    </row>
    <row r="41" spans="1:14" hidden="1" x14ac:dyDescent="0.2">
      <c r="A41" s="10">
        <v>0</v>
      </c>
      <c r="B41" s="26" t="s">
        <v>39</v>
      </c>
      <c r="C41" s="27" t="s">
        <v>97</v>
      </c>
      <c r="D41" s="27">
        <v>130</v>
      </c>
      <c r="E41" s="27" t="s">
        <v>97</v>
      </c>
      <c r="F41" s="71" t="s">
        <v>97</v>
      </c>
      <c r="G41" s="27" t="s">
        <v>97</v>
      </c>
      <c r="H41" s="27" t="s">
        <v>97</v>
      </c>
      <c r="I41" s="27" t="s">
        <v>97</v>
      </c>
    </row>
    <row r="42" spans="1:14" x14ac:dyDescent="0.2">
      <c r="A42" s="10">
        <v>1</v>
      </c>
      <c r="B42" s="26" t="s">
        <v>128</v>
      </c>
      <c r="C42" s="27" t="s">
        <v>97</v>
      </c>
      <c r="D42" s="27" t="s">
        <v>97</v>
      </c>
      <c r="E42" s="27" t="s">
        <v>97</v>
      </c>
      <c r="F42" s="72" t="s">
        <v>97</v>
      </c>
      <c r="G42" s="27">
        <v>270.88200000000143</v>
      </c>
      <c r="H42" s="27" t="s">
        <v>97</v>
      </c>
      <c r="I42" s="27">
        <v>1.50616792222522</v>
      </c>
    </row>
    <row r="43" spans="1:14" hidden="1" x14ac:dyDescent="0.2">
      <c r="A43" s="10">
        <v>0</v>
      </c>
      <c r="B43" s="26" t="s">
        <v>193</v>
      </c>
      <c r="C43" s="27" t="s">
        <v>97</v>
      </c>
      <c r="D43" s="27">
        <v>2.4</v>
      </c>
      <c r="E43" s="27"/>
      <c r="F43" s="72">
        <v>6.6</v>
      </c>
      <c r="G43" s="27">
        <v>15.839999999999998</v>
      </c>
      <c r="H43" s="27" t="s">
        <v>97</v>
      </c>
      <c r="I43" s="27">
        <v>8.8074142571478942E-2</v>
      </c>
    </row>
    <row r="44" spans="1:14" hidden="1" x14ac:dyDescent="0.2">
      <c r="A44" s="10">
        <v>0</v>
      </c>
      <c r="B44" s="26" t="s">
        <v>194</v>
      </c>
      <c r="C44" s="27" t="s">
        <v>97</v>
      </c>
      <c r="D44" s="27">
        <v>0.4</v>
      </c>
      <c r="E44" s="27"/>
      <c r="F44" s="72">
        <v>200.73</v>
      </c>
      <c r="G44" s="27">
        <v>80.292000000000002</v>
      </c>
      <c r="H44" s="27" t="s">
        <v>97</v>
      </c>
      <c r="I44" s="27">
        <v>0.44644249086800425</v>
      </c>
    </row>
    <row r="45" spans="1:14" hidden="1" x14ac:dyDescent="0.2">
      <c r="A45" s="10">
        <v>0</v>
      </c>
      <c r="B45" s="26" t="s">
        <v>195</v>
      </c>
      <c r="C45" s="27" t="s">
        <v>97</v>
      </c>
      <c r="D45" s="27">
        <v>30</v>
      </c>
      <c r="E45" s="27"/>
      <c r="F45" s="72">
        <v>5.8250000000000002</v>
      </c>
      <c r="G45" s="27">
        <v>174.75</v>
      </c>
      <c r="H45" s="27" t="s">
        <v>97</v>
      </c>
      <c r="I45" s="27">
        <v>0.97165128878572882</v>
      </c>
    </row>
    <row r="46" spans="1:14" x14ac:dyDescent="0.2">
      <c r="A46" s="10">
        <v>1</v>
      </c>
      <c r="B46" s="26" t="s">
        <v>196</v>
      </c>
      <c r="C46" s="27" t="s">
        <v>97</v>
      </c>
      <c r="D46" s="27">
        <v>6300</v>
      </c>
      <c r="E46" s="27"/>
      <c r="F46" s="72">
        <v>5.9400000000000001E-2</v>
      </c>
      <c r="G46" s="27">
        <v>374.22</v>
      </c>
      <c r="H46" s="27" t="s">
        <v>97</v>
      </c>
      <c r="I46" s="27">
        <v>2.0807516182511905</v>
      </c>
    </row>
    <row r="47" spans="1:14" x14ac:dyDescent="0.2">
      <c r="A47" s="10">
        <v>1</v>
      </c>
      <c r="B47" s="26" t="s">
        <v>137</v>
      </c>
      <c r="C47" s="27" t="s">
        <v>97</v>
      </c>
      <c r="D47" s="27">
        <v>2400</v>
      </c>
      <c r="E47" s="27"/>
      <c r="F47" s="72">
        <v>0.56000000000000005</v>
      </c>
      <c r="G47" s="27">
        <v>1344.0000000000002</v>
      </c>
      <c r="H47" s="27" t="s">
        <v>97</v>
      </c>
      <c r="I47" s="27">
        <v>7.4729575515194266</v>
      </c>
    </row>
    <row r="48" spans="1:14" s="177" customFormat="1" x14ac:dyDescent="0.2">
      <c r="A48" s="10">
        <v>1</v>
      </c>
      <c r="B48" s="26" t="s">
        <v>197</v>
      </c>
      <c r="C48" s="27" t="s">
        <v>97</v>
      </c>
      <c r="D48" s="27">
        <v>12600</v>
      </c>
      <c r="E48" s="27"/>
      <c r="F48" s="72">
        <v>4.8581792713069338E-2</v>
      </c>
      <c r="G48" s="27">
        <v>612.13058818467368</v>
      </c>
      <c r="H48" s="27" t="s">
        <v>97</v>
      </c>
      <c r="I48" s="27">
        <v>3.4035907005139023</v>
      </c>
      <c r="L48" s="10">
        <f>SUBTOTAL(9,G49:G74)</f>
        <v>6382.6357705868695</v>
      </c>
      <c r="N48" s="221" t="e">
        <v>#VALUE!</v>
      </c>
    </row>
    <row r="49" spans="1:13" x14ac:dyDescent="0.2">
      <c r="A49" s="177">
        <v>1</v>
      </c>
      <c r="B49" s="43" t="s">
        <v>138</v>
      </c>
      <c r="C49" s="92" t="s">
        <v>97</v>
      </c>
      <c r="D49" s="92" t="s">
        <v>97</v>
      </c>
      <c r="E49" s="92"/>
      <c r="F49" s="94" t="s">
        <v>97</v>
      </c>
      <c r="G49" s="92" t="s">
        <v>97</v>
      </c>
      <c r="H49" s="92">
        <v>6382.6357705868695</v>
      </c>
      <c r="I49" s="27" t="s">
        <v>97</v>
      </c>
    </row>
    <row r="50" spans="1:13" x14ac:dyDescent="0.2">
      <c r="A50" s="10">
        <v>1</v>
      </c>
      <c r="B50" s="26" t="s">
        <v>139</v>
      </c>
      <c r="C50" s="27" t="s">
        <v>97</v>
      </c>
      <c r="D50" s="27">
        <v>1</v>
      </c>
      <c r="E50" s="27"/>
      <c r="F50" s="73">
        <v>45</v>
      </c>
      <c r="G50" s="27">
        <v>45</v>
      </c>
      <c r="H50" s="27" t="s">
        <v>97</v>
      </c>
      <c r="I50" s="27">
        <v>0.25021063230533791</v>
      </c>
    </row>
    <row r="51" spans="1:13" x14ac:dyDescent="0.2">
      <c r="A51" s="10">
        <v>1</v>
      </c>
      <c r="B51" s="26" t="s">
        <v>198</v>
      </c>
      <c r="C51" s="27" t="s">
        <v>97</v>
      </c>
      <c r="D51" s="27">
        <v>900</v>
      </c>
      <c r="E51" s="27"/>
      <c r="F51" s="72">
        <v>0.1396</v>
      </c>
      <c r="G51" s="27">
        <v>125.64</v>
      </c>
      <c r="H51" s="27" t="s">
        <v>97</v>
      </c>
      <c r="I51" s="27">
        <v>0.69858808539650341</v>
      </c>
      <c r="L51" s="64"/>
    </row>
    <row r="52" spans="1:13" x14ac:dyDescent="0.2">
      <c r="A52" s="10">
        <v>1</v>
      </c>
      <c r="B52" s="26" t="s">
        <v>140</v>
      </c>
      <c r="C52" s="27" t="s">
        <v>97</v>
      </c>
      <c r="D52" s="27">
        <v>1525</v>
      </c>
      <c r="E52" s="27"/>
      <c r="F52" s="73">
        <v>0.2</v>
      </c>
      <c r="G52" s="27">
        <v>305</v>
      </c>
      <c r="H52" s="27" t="s">
        <v>97</v>
      </c>
      <c r="I52" s="27">
        <v>1.6958720634028459</v>
      </c>
      <c r="M52" s="221">
        <v>127.08333333333333</v>
      </c>
    </row>
    <row r="53" spans="1:13" x14ac:dyDescent="0.2">
      <c r="A53" s="10">
        <v>1</v>
      </c>
      <c r="B53" s="26" t="s">
        <v>141</v>
      </c>
      <c r="C53" s="27" t="s">
        <v>97</v>
      </c>
      <c r="D53" s="27">
        <v>1200000</v>
      </c>
      <c r="E53" s="27"/>
      <c r="F53" s="72">
        <v>2.5000000000000001E-4</v>
      </c>
      <c r="G53" s="27">
        <v>300</v>
      </c>
      <c r="H53" s="27" t="s">
        <v>97</v>
      </c>
      <c r="I53" s="27">
        <v>1.6680708820355858</v>
      </c>
      <c r="M53" s="221">
        <v>25</v>
      </c>
    </row>
    <row r="54" spans="1:13" x14ac:dyDescent="0.2">
      <c r="A54" s="10">
        <v>1</v>
      </c>
      <c r="B54" s="26" t="s">
        <v>142</v>
      </c>
      <c r="C54" s="27" t="s">
        <v>97</v>
      </c>
      <c r="D54" s="27">
        <v>12000</v>
      </c>
      <c r="E54" s="27"/>
      <c r="F54" s="72">
        <v>0.1</v>
      </c>
      <c r="G54" s="27">
        <v>1200</v>
      </c>
      <c r="H54" s="27" t="s">
        <v>97</v>
      </c>
      <c r="I54" s="27">
        <v>6.6722835281423434</v>
      </c>
      <c r="M54" s="221">
        <v>30.319733994996138</v>
      </c>
    </row>
    <row r="55" spans="1:13" x14ac:dyDescent="0.2">
      <c r="A55" s="10">
        <v>1</v>
      </c>
      <c r="B55" s="11" t="s">
        <v>143</v>
      </c>
      <c r="C55" s="76" t="s">
        <v>97</v>
      </c>
      <c r="D55" s="7">
        <v>902.4983557692309</v>
      </c>
      <c r="E55" s="9" t="s">
        <v>97</v>
      </c>
      <c r="F55" s="9">
        <v>4.5037931034482757</v>
      </c>
      <c r="G55" s="7">
        <v>4064.6658705868704</v>
      </c>
      <c r="H55" s="9" t="s">
        <v>97</v>
      </c>
      <c r="I55" s="24">
        <v>22.60050261309928</v>
      </c>
    </row>
    <row r="56" spans="1:13" hidden="1" x14ac:dyDescent="0.2">
      <c r="A56" s="10">
        <v>0</v>
      </c>
      <c r="B56" s="11">
        <v>0</v>
      </c>
      <c r="C56" s="76" t="s">
        <v>97</v>
      </c>
      <c r="D56" s="7" t="s">
        <v>97</v>
      </c>
      <c r="E56" s="9" t="s">
        <v>97</v>
      </c>
      <c r="F56" s="9" t="s">
        <v>97</v>
      </c>
      <c r="G56" s="7" t="s">
        <v>97</v>
      </c>
      <c r="H56" s="9" t="s">
        <v>97</v>
      </c>
      <c r="I56" s="24" t="s">
        <v>97</v>
      </c>
    </row>
    <row r="57" spans="1:13" hidden="1" x14ac:dyDescent="0.2">
      <c r="A57" s="10">
        <v>0</v>
      </c>
      <c r="B57" s="11">
        <v>0</v>
      </c>
      <c r="C57" s="76" t="s">
        <v>97</v>
      </c>
      <c r="D57" s="7" t="s">
        <v>97</v>
      </c>
      <c r="E57" s="9" t="s">
        <v>97</v>
      </c>
      <c r="F57" s="9" t="s">
        <v>97</v>
      </c>
      <c r="G57" s="7" t="s">
        <v>97</v>
      </c>
      <c r="H57" s="9" t="s">
        <v>97</v>
      </c>
      <c r="I57" s="24" t="s">
        <v>97</v>
      </c>
    </row>
    <row r="58" spans="1:13" hidden="1" x14ac:dyDescent="0.2">
      <c r="A58" s="10">
        <v>0</v>
      </c>
      <c r="B58" s="11">
        <v>0</v>
      </c>
      <c r="C58" s="76" t="s">
        <v>97</v>
      </c>
      <c r="D58" s="7" t="s">
        <v>97</v>
      </c>
      <c r="E58" s="9" t="s">
        <v>97</v>
      </c>
      <c r="F58" s="9" t="s">
        <v>97</v>
      </c>
      <c r="G58" s="7" t="s">
        <v>97</v>
      </c>
      <c r="H58" s="9" t="s">
        <v>97</v>
      </c>
      <c r="I58" s="24" t="s">
        <v>97</v>
      </c>
    </row>
    <row r="59" spans="1:13" hidden="1" x14ac:dyDescent="0.2">
      <c r="A59" s="10">
        <v>0</v>
      </c>
      <c r="B59" s="11">
        <v>0</v>
      </c>
      <c r="C59" s="76" t="s">
        <v>97</v>
      </c>
      <c r="D59" s="7" t="s">
        <v>97</v>
      </c>
      <c r="E59" s="9" t="s">
        <v>97</v>
      </c>
      <c r="F59" s="9" t="s">
        <v>97</v>
      </c>
      <c r="G59" s="7" t="s">
        <v>97</v>
      </c>
      <c r="H59" s="9" t="s">
        <v>97</v>
      </c>
      <c r="I59" s="24" t="s">
        <v>97</v>
      </c>
    </row>
    <row r="60" spans="1:13" hidden="1" x14ac:dyDescent="0.2">
      <c r="A60" s="10">
        <v>0</v>
      </c>
      <c r="B60" s="11">
        <v>0</v>
      </c>
      <c r="C60" s="76" t="s">
        <v>97</v>
      </c>
      <c r="D60" s="7" t="s">
        <v>97</v>
      </c>
      <c r="E60" s="9" t="s">
        <v>97</v>
      </c>
      <c r="F60" s="9" t="s">
        <v>97</v>
      </c>
      <c r="G60" s="7" t="s">
        <v>97</v>
      </c>
      <c r="H60" s="9" t="s">
        <v>97</v>
      </c>
      <c r="I60" s="24" t="s">
        <v>97</v>
      </c>
    </row>
    <row r="61" spans="1:13" hidden="1" x14ac:dyDescent="0.2">
      <c r="A61" s="10">
        <v>0</v>
      </c>
      <c r="B61" s="11">
        <v>0</v>
      </c>
      <c r="C61" s="76" t="s">
        <v>97</v>
      </c>
      <c r="D61" s="7" t="s">
        <v>97</v>
      </c>
      <c r="E61" s="9" t="s">
        <v>97</v>
      </c>
      <c r="F61" s="9" t="s">
        <v>97</v>
      </c>
      <c r="G61" s="7" t="s">
        <v>97</v>
      </c>
      <c r="H61" s="9" t="s">
        <v>97</v>
      </c>
      <c r="I61" s="24" t="s">
        <v>97</v>
      </c>
    </row>
    <row r="62" spans="1:13" hidden="1" x14ac:dyDescent="0.2">
      <c r="A62" s="10">
        <v>0</v>
      </c>
      <c r="B62" s="11">
        <v>0</v>
      </c>
      <c r="C62" s="76" t="s">
        <v>97</v>
      </c>
      <c r="D62" s="7" t="s">
        <v>97</v>
      </c>
      <c r="E62" s="9" t="s">
        <v>97</v>
      </c>
      <c r="F62" s="9" t="s">
        <v>97</v>
      </c>
      <c r="G62" s="7" t="s">
        <v>97</v>
      </c>
      <c r="H62" s="9" t="s">
        <v>97</v>
      </c>
      <c r="I62" s="24" t="s">
        <v>97</v>
      </c>
    </row>
    <row r="63" spans="1:13" hidden="1" x14ac:dyDescent="0.2">
      <c r="A63" s="10">
        <v>0</v>
      </c>
      <c r="B63" s="11">
        <v>0</v>
      </c>
      <c r="C63" s="76" t="s">
        <v>97</v>
      </c>
      <c r="D63" s="7" t="s">
        <v>97</v>
      </c>
      <c r="E63" s="9" t="s">
        <v>97</v>
      </c>
      <c r="F63" s="9" t="s">
        <v>97</v>
      </c>
      <c r="G63" s="7" t="s">
        <v>97</v>
      </c>
      <c r="H63" s="9" t="s">
        <v>97</v>
      </c>
      <c r="I63" s="24" t="s">
        <v>97</v>
      </c>
    </row>
    <row r="64" spans="1:13" hidden="1" x14ac:dyDescent="0.2">
      <c r="A64" s="10">
        <v>0</v>
      </c>
      <c r="B64" s="11">
        <v>0</v>
      </c>
      <c r="C64" s="76" t="s">
        <v>97</v>
      </c>
      <c r="D64" s="7" t="s">
        <v>97</v>
      </c>
      <c r="E64" s="9" t="s">
        <v>97</v>
      </c>
      <c r="F64" s="9" t="s">
        <v>97</v>
      </c>
      <c r="G64" s="7" t="s">
        <v>97</v>
      </c>
      <c r="H64" s="9" t="s">
        <v>97</v>
      </c>
      <c r="I64" s="24" t="s">
        <v>97</v>
      </c>
    </row>
    <row r="65" spans="1:13" hidden="1" x14ac:dyDescent="0.2">
      <c r="A65" s="10">
        <v>0</v>
      </c>
      <c r="B65" s="11">
        <v>0</v>
      </c>
      <c r="C65" s="76" t="s">
        <v>97</v>
      </c>
      <c r="D65" s="7" t="s">
        <v>97</v>
      </c>
      <c r="E65" s="9" t="s">
        <v>97</v>
      </c>
      <c r="F65" s="9" t="s">
        <v>97</v>
      </c>
      <c r="G65" s="7" t="s">
        <v>97</v>
      </c>
      <c r="H65" s="9" t="s">
        <v>97</v>
      </c>
      <c r="I65" s="24" t="s">
        <v>97</v>
      </c>
    </row>
    <row r="66" spans="1:13" hidden="1" x14ac:dyDescent="0.2">
      <c r="A66" s="10">
        <v>0</v>
      </c>
      <c r="B66" s="11">
        <v>0</v>
      </c>
      <c r="C66" s="76" t="s">
        <v>97</v>
      </c>
      <c r="D66" s="7" t="s">
        <v>97</v>
      </c>
      <c r="E66" s="9" t="s">
        <v>97</v>
      </c>
      <c r="F66" s="9" t="s">
        <v>97</v>
      </c>
      <c r="G66" s="7" t="s">
        <v>97</v>
      </c>
      <c r="H66" s="9" t="s">
        <v>97</v>
      </c>
      <c r="I66" s="24" t="s">
        <v>97</v>
      </c>
    </row>
    <row r="67" spans="1:13" hidden="1" x14ac:dyDescent="0.2">
      <c r="A67" s="10">
        <v>0</v>
      </c>
      <c r="B67" s="11">
        <v>0</v>
      </c>
      <c r="C67" s="76" t="s">
        <v>97</v>
      </c>
      <c r="D67" s="7" t="s">
        <v>97</v>
      </c>
      <c r="E67" s="9" t="s">
        <v>97</v>
      </c>
      <c r="F67" s="9" t="s">
        <v>97</v>
      </c>
      <c r="G67" s="7" t="s">
        <v>97</v>
      </c>
      <c r="H67" s="9" t="s">
        <v>97</v>
      </c>
      <c r="I67" s="24" t="s">
        <v>97</v>
      </c>
    </row>
    <row r="68" spans="1:13" hidden="1" x14ac:dyDescent="0.2">
      <c r="A68" s="10">
        <v>0</v>
      </c>
      <c r="B68" s="11">
        <v>0</v>
      </c>
      <c r="C68" s="76" t="s">
        <v>97</v>
      </c>
      <c r="D68" s="7" t="s">
        <v>97</v>
      </c>
      <c r="E68" s="9" t="s">
        <v>97</v>
      </c>
      <c r="F68" s="9" t="s">
        <v>97</v>
      </c>
      <c r="G68" s="7" t="s">
        <v>97</v>
      </c>
      <c r="H68" s="9" t="s">
        <v>97</v>
      </c>
      <c r="I68" s="24" t="s">
        <v>97</v>
      </c>
    </row>
    <row r="69" spans="1:13" hidden="1" x14ac:dyDescent="0.2">
      <c r="A69" s="10">
        <v>0</v>
      </c>
      <c r="B69" s="11">
        <v>0</v>
      </c>
      <c r="C69" s="76" t="s">
        <v>97</v>
      </c>
      <c r="D69" s="7" t="s">
        <v>97</v>
      </c>
      <c r="E69" s="9" t="s">
        <v>97</v>
      </c>
      <c r="F69" s="9" t="s">
        <v>97</v>
      </c>
      <c r="G69" s="7" t="s">
        <v>97</v>
      </c>
      <c r="H69" s="9" t="s">
        <v>97</v>
      </c>
      <c r="I69" s="24" t="s">
        <v>97</v>
      </c>
    </row>
    <row r="70" spans="1:13" hidden="1" x14ac:dyDescent="0.2">
      <c r="A70" s="10">
        <v>0</v>
      </c>
      <c r="B70" s="11">
        <v>0</v>
      </c>
      <c r="C70" s="76" t="s">
        <v>97</v>
      </c>
      <c r="D70" s="7" t="s">
        <v>97</v>
      </c>
      <c r="E70" s="9" t="s">
        <v>97</v>
      </c>
      <c r="F70" s="9" t="s">
        <v>97</v>
      </c>
      <c r="G70" s="7" t="s">
        <v>97</v>
      </c>
      <c r="H70" s="9" t="s">
        <v>97</v>
      </c>
      <c r="I70" s="24" t="s">
        <v>97</v>
      </c>
    </row>
    <row r="71" spans="1:13" hidden="1" x14ac:dyDescent="0.2">
      <c r="A71" s="10">
        <v>0</v>
      </c>
      <c r="B71" s="11">
        <v>0</v>
      </c>
      <c r="C71" s="76" t="s">
        <v>97</v>
      </c>
      <c r="D71" s="7" t="s">
        <v>97</v>
      </c>
      <c r="E71" s="9" t="s">
        <v>97</v>
      </c>
      <c r="F71" s="9" t="s">
        <v>97</v>
      </c>
      <c r="G71" s="7" t="s">
        <v>97</v>
      </c>
      <c r="H71" s="9" t="s">
        <v>97</v>
      </c>
      <c r="I71" s="24" t="s">
        <v>97</v>
      </c>
    </row>
    <row r="72" spans="1:13" hidden="1" x14ac:dyDescent="0.2">
      <c r="A72" s="10">
        <v>0</v>
      </c>
      <c r="B72" s="11">
        <v>0</v>
      </c>
      <c r="C72" s="76" t="s">
        <v>97</v>
      </c>
      <c r="D72" s="7" t="s">
        <v>97</v>
      </c>
      <c r="E72" s="9" t="s">
        <v>97</v>
      </c>
      <c r="F72" s="9" t="s">
        <v>97</v>
      </c>
      <c r="G72" s="7" t="s">
        <v>97</v>
      </c>
      <c r="H72" s="9" t="s">
        <v>97</v>
      </c>
      <c r="I72" s="24" t="s">
        <v>97</v>
      </c>
    </row>
    <row r="73" spans="1:13" x14ac:dyDescent="0.2">
      <c r="A73" s="10">
        <v>1</v>
      </c>
      <c r="B73" s="11" t="s">
        <v>144</v>
      </c>
      <c r="C73" s="9" t="s">
        <v>97</v>
      </c>
      <c r="D73" s="26" t="s">
        <v>97</v>
      </c>
      <c r="E73" s="78" t="s">
        <v>97</v>
      </c>
      <c r="F73" s="72" t="s">
        <v>97</v>
      </c>
      <c r="G73" s="30">
        <v>340.32000000000005</v>
      </c>
      <c r="H73" s="24" t="s">
        <v>97</v>
      </c>
      <c r="I73" s="24">
        <v>1.8922596085811692</v>
      </c>
      <c r="M73" s="221">
        <v>105.11489992587104</v>
      </c>
    </row>
    <row r="74" spans="1:13" x14ac:dyDescent="0.2">
      <c r="A74" s="10">
        <v>1</v>
      </c>
      <c r="B74" s="26" t="s">
        <v>145</v>
      </c>
      <c r="C74" s="24" t="s">
        <v>97</v>
      </c>
      <c r="D74" s="27" t="s">
        <v>97</v>
      </c>
      <c r="E74" s="27"/>
      <c r="F74" s="72" t="s">
        <v>97</v>
      </c>
      <c r="G74" s="27">
        <v>2.0099</v>
      </c>
      <c r="H74" s="27" t="s">
        <v>97</v>
      </c>
      <c r="I74" s="27">
        <v>1.1175518886011081E-2</v>
      </c>
    </row>
    <row r="75" spans="1:13" x14ac:dyDescent="0.2">
      <c r="A75" s="10">
        <v>1</v>
      </c>
      <c r="B75" s="95" t="s">
        <v>146</v>
      </c>
      <c r="C75" s="96" t="s">
        <v>97</v>
      </c>
      <c r="D75" s="92" t="s">
        <v>97</v>
      </c>
      <c r="E75" s="92"/>
      <c r="F75" s="94" t="s">
        <v>97</v>
      </c>
      <c r="G75" s="92" t="s">
        <v>97</v>
      </c>
      <c r="H75" s="92">
        <v>84.166666666666657</v>
      </c>
      <c r="I75" s="92" t="s">
        <v>97</v>
      </c>
      <c r="L75" s="64">
        <f>SUM(G76:G81)</f>
        <v>84.166666666666657</v>
      </c>
    </row>
    <row r="76" spans="1:13" x14ac:dyDescent="0.2">
      <c r="A76" s="10">
        <v>1</v>
      </c>
      <c r="B76" s="26" t="s">
        <v>199</v>
      </c>
      <c r="C76" s="24" t="s">
        <v>97</v>
      </c>
      <c r="D76" s="27">
        <v>0.5</v>
      </c>
      <c r="E76" s="27" t="s">
        <v>97</v>
      </c>
      <c r="F76" s="72" t="s">
        <v>97</v>
      </c>
      <c r="G76" s="27">
        <v>84.166666666666657</v>
      </c>
      <c r="H76" s="27" t="s">
        <v>97</v>
      </c>
      <c r="I76" s="27">
        <v>0.46798655301553937</v>
      </c>
    </row>
    <row r="77" spans="1:13" hidden="1" x14ac:dyDescent="0.2">
      <c r="A77" s="10">
        <v>0</v>
      </c>
      <c r="B77" s="26">
        <v>0</v>
      </c>
      <c r="C77" s="24" t="s">
        <v>97</v>
      </c>
      <c r="D77" s="27" t="s">
        <v>97</v>
      </c>
      <c r="E77" s="27"/>
      <c r="F77" s="27" t="s">
        <v>97</v>
      </c>
      <c r="G77" s="27" t="s">
        <v>97</v>
      </c>
      <c r="H77" s="27" t="s">
        <v>97</v>
      </c>
      <c r="I77" s="27" t="s">
        <v>97</v>
      </c>
    </row>
    <row r="78" spans="1:13" hidden="1" x14ac:dyDescent="0.2">
      <c r="A78" s="10">
        <v>0</v>
      </c>
      <c r="B78" s="26">
        <v>0</v>
      </c>
      <c r="C78" s="24" t="s">
        <v>97</v>
      </c>
      <c r="D78" s="27" t="s">
        <v>97</v>
      </c>
      <c r="E78" s="27"/>
      <c r="F78" s="27" t="s">
        <v>97</v>
      </c>
      <c r="G78" s="27" t="s">
        <v>97</v>
      </c>
      <c r="H78" s="27" t="s">
        <v>97</v>
      </c>
      <c r="I78" s="27" t="s">
        <v>97</v>
      </c>
    </row>
    <row r="79" spans="1:13" hidden="1" x14ac:dyDescent="0.2">
      <c r="A79" s="10">
        <v>0</v>
      </c>
      <c r="B79" s="26">
        <v>0</v>
      </c>
      <c r="C79" s="24" t="s">
        <v>97</v>
      </c>
      <c r="D79" s="27" t="s">
        <v>97</v>
      </c>
      <c r="E79" s="27" t="s">
        <v>97</v>
      </c>
      <c r="F79" s="27" t="s">
        <v>97</v>
      </c>
      <c r="G79" s="27" t="s">
        <v>97</v>
      </c>
      <c r="H79" s="27" t="s">
        <v>97</v>
      </c>
      <c r="I79" s="27" t="s">
        <v>97</v>
      </c>
    </row>
    <row r="80" spans="1:13" hidden="1" x14ac:dyDescent="0.2">
      <c r="A80" s="10">
        <v>0</v>
      </c>
      <c r="B80" s="26">
        <v>0</v>
      </c>
      <c r="C80" s="24" t="s">
        <v>97</v>
      </c>
      <c r="D80" s="27" t="s">
        <v>97</v>
      </c>
      <c r="E80" s="27" t="s">
        <v>97</v>
      </c>
      <c r="F80" s="27" t="s">
        <v>97</v>
      </c>
      <c r="G80" s="27" t="s">
        <v>97</v>
      </c>
      <c r="H80" s="27" t="s">
        <v>97</v>
      </c>
      <c r="I80" s="27" t="s">
        <v>97</v>
      </c>
    </row>
    <row r="81" spans="1:14" hidden="1" x14ac:dyDescent="0.2">
      <c r="A81" s="10">
        <v>0</v>
      </c>
      <c r="B81" s="11">
        <v>0</v>
      </c>
      <c r="C81" s="9" t="s">
        <v>97</v>
      </c>
      <c r="D81" s="26" t="s">
        <v>97</v>
      </c>
      <c r="E81" s="78" t="s">
        <v>97</v>
      </c>
      <c r="F81" s="76" t="s">
        <v>97</v>
      </c>
      <c r="G81" s="84" t="s">
        <v>97</v>
      </c>
      <c r="H81" s="9" t="s">
        <v>97</v>
      </c>
      <c r="I81" s="24" t="s">
        <v>97</v>
      </c>
    </row>
    <row r="82" spans="1:14" x14ac:dyDescent="0.2">
      <c r="A82" s="10">
        <v>1</v>
      </c>
      <c r="B82" s="95" t="s">
        <v>148</v>
      </c>
      <c r="C82" s="96" t="s">
        <v>97</v>
      </c>
      <c r="D82" s="92" t="s">
        <v>97</v>
      </c>
      <c r="E82" s="92"/>
      <c r="F82" s="94" t="s">
        <v>97</v>
      </c>
      <c r="G82" s="92" t="s">
        <v>97</v>
      </c>
      <c r="H82" s="92">
        <v>4090.2616529925008</v>
      </c>
      <c r="I82" s="92" t="s">
        <v>97</v>
      </c>
      <c r="L82" s="64">
        <f>SUM(G83:G84)</f>
        <v>4090.2616529925008</v>
      </c>
      <c r="N82" s="221">
        <v>105.65096703193251</v>
      </c>
    </row>
    <row r="83" spans="1:14" x14ac:dyDescent="0.2">
      <c r="A83" s="10">
        <v>1</v>
      </c>
      <c r="B83" s="31" t="s">
        <v>149</v>
      </c>
      <c r="C83" s="24" t="s">
        <v>97</v>
      </c>
      <c r="D83" s="27">
        <v>125.42671251958933</v>
      </c>
      <c r="E83" s="27"/>
      <c r="F83" s="72">
        <v>19.164229825044181</v>
      </c>
      <c r="G83" s="27">
        <v>2403.7063449251564</v>
      </c>
      <c r="H83" s="27" t="s">
        <v>97</v>
      </c>
      <c r="I83" s="27">
        <v>13.365175209779467</v>
      </c>
    </row>
    <row r="84" spans="1:14" x14ac:dyDescent="0.2">
      <c r="A84" s="10">
        <v>1</v>
      </c>
      <c r="B84" s="31" t="s">
        <v>150</v>
      </c>
      <c r="C84" s="24" t="s">
        <v>97</v>
      </c>
      <c r="D84" s="27">
        <v>296.4073359622339</v>
      </c>
      <c r="E84" s="27"/>
      <c r="F84" s="72">
        <v>5.689991789819377</v>
      </c>
      <c r="G84" s="27">
        <v>1686.5553080673446</v>
      </c>
      <c r="H84" s="27" t="s">
        <v>97</v>
      </c>
      <c r="I84" s="27">
        <v>9.3776460010989844</v>
      </c>
    </row>
    <row r="85" spans="1:14" x14ac:dyDescent="0.2">
      <c r="A85" s="10">
        <v>1</v>
      </c>
      <c r="B85" s="95" t="s">
        <v>151</v>
      </c>
      <c r="C85" s="96" t="s">
        <v>97</v>
      </c>
      <c r="D85" s="92" t="s">
        <v>97</v>
      </c>
      <c r="E85" s="92"/>
      <c r="F85" s="94" t="s">
        <v>97</v>
      </c>
      <c r="G85" s="92" t="s">
        <v>97</v>
      </c>
      <c r="H85" s="92">
        <v>1547.0214428337581</v>
      </c>
      <c r="I85" s="92" t="s">
        <v>97</v>
      </c>
      <c r="L85" s="64">
        <f>SUM(G86:G91)</f>
        <v>1547.0214428337581</v>
      </c>
      <c r="N85" s="221">
        <v>106.83614565205872</v>
      </c>
    </row>
    <row r="86" spans="1:14" hidden="1" x14ac:dyDescent="0.2">
      <c r="A86" s="10">
        <v>0</v>
      </c>
      <c r="B86" s="12" t="s">
        <v>152</v>
      </c>
      <c r="C86" s="9" t="s">
        <v>97</v>
      </c>
      <c r="D86" s="77" t="s">
        <v>97</v>
      </c>
      <c r="E86" s="78" t="s">
        <v>97</v>
      </c>
      <c r="F86" s="85" t="s">
        <v>97</v>
      </c>
      <c r="G86" s="8" t="s">
        <v>97</v>
      </c>
      <c r="H86" s="9" t="s">
        <v>97</v>
      </c>
      <c r="I86" s="24" t="s">
        <v>97</v>
      </c>
    </row>
    <row r="87" spans="1:14" x14ac:dyDescent="0.2">
      <c r="A87" s="10">
        <v>1</v>
      </c>
      <c r="B87" s="31" t="s">
        <v>153</v>
      </c>
      <c r="C87" s="24" t="s">
        <v>97</v>
      </c>
      <c r="D87" s="27" t="s">
        <v>97</v>
      </c>
      <c r="E87" s="27"/>
      <c r="F87" s="72" t="s">
        <v>97</v>
      </c>
      <c r="G87" s="27">
        <v>720.7549165860471</v>
      </c>
      <c r="H87" s="27" t="s">
        <v>97</v>
      </c>
      <c r="I87" s="27">
        <v>4.0075676314705762</v>
      </c>
    </row>
    <row r="88" spans="1:14" x14ac:dyDescent="0.2">
      <c r="A88" s="10">
        <v>1</v>
      </c>
      <c r="B88" s="31" t="s">
        <v>154</v>
      </c>
      <c r="C88" s="24" t="s">
        <v>97</v>
      </c>
      <c r="D88" s="27" t="s">
        <v>97</v>
      </c>
      <c r="E88" s="27"/>
      <c r="F88" s="72" t="s">
        <v>97</v>
      </c>
      <c r="G88" s="27">
        <v>603.11589149964936</v>
      </c>
      <c r="H88" s="27" t="s">
        <v>97</v>
      </c>
      <c r="I88" s="27">
        <v>3.353466857011663</v>
      </c>
    </row>
    <row r="89" spans="1:14" x14ac:dyDescent="0.2">
      <c r="A89" s="10">
        <v>1</v>
      </c>
      <c r="B89" s="31" t="s">
        <v>155</v>
      </c>
      <c r="C89" s="24" t="s">
        <v>97</v>
      </c>
      <c r="D89" s="27" t="s">
        <v>97</v>
      </c>
      <c r="E89" s="27"/>
      <c r="F89" s="72" t="s">
        <v>97</v>
      </c>
      <c r="G89" s="27">
        <v>223.15063474806178</v>
      </c>
      <c r="H89" s="27" t="s">
        <v>97</v>
      </c>
      <c r="I89" s="27">
        <v>1.2407702537700009</v>
      </c>
    </row>
    <row r="90" spans="1:14" hidden="1" x14ac:dyDescent="0.2">
      <c r="A90" s="10">
        <v>0</v>
      </c>
      <c r="B90" s="11">
        <v>0</v>
      </c>
      <c r="C90" s="9" t="s">
        <v>97</v>
      </c>
      <c r="D90" s="9" t="s">
        <v>97</v>
      </c>
      <c r="E90" s="78" t="s">
        <v>97</v>
      </c>
      <c r="F90" s="76" t="s">
        <v>97</v>
      </c>
      <c r="G90" s="27" t="s">
        <v>97</v>
      </c>
      <c r="H90" s="26" t="s">
        <v>97</v>
      </c>
      <c r="I90" s="24" t="s">
        <v>97</v>
      </c>
    </row>
    <row r="91" spans="1:14" hidden="1" x14ac:dyDescent="0.2">
      <c r="A91" s="10">
        <v>0</v>
      </c>
      <c r="B91" s="12" t="s">
        <v>156</v>
      </c>
      <c r="C91" s="9" t="s">
        <v>97</v>
      </c>
      <c r="D91" s="86" t="s">
        <v>97</v>
      </c>
      <c r="E91" s="78" t="s">
        <v>97</v>
      </c>
      <c r="F91" s="76" t="s">
        <v>97</v>
      </c>
      <c r="G91" s="87" t="s">
        <v>97</v>
      </c>
      <c r="H91" s="9" t="s">
        <v>97</v>
      </c>
      <c r="I91" s="24" t="s">
        <v>97</v>
      </c>
    </row>
    <row r="92" spans="1:14" x14ac:dyDescent="0.2">
      <c r="A92" s="10">
        <v>1</v>
      </c>
      <c r="B92" s="31" t="s">
        <v>157</v>
      </c>
      <c r="C92" s="24" t="s">
        <v>97</v>
      </c>
      <c r="D92" s="27" t="s">
        <v>97</v>
      </c>
      <c r="E92" s="27"/>
      <c r="F92" s="72" t="s">
        <v>97</v>
      </c>
      <c r="G92" s="27">
        <v>298.47897332638871</v>
      </c>
      <c r="H92" s="27" t="s">
        <v>97</v>
      </c>
      <c r="I92" s="27">
        <v>1.6596136143520845</v>
      </c>
      <c r="L92" s="64">
        <f>+G92</f>
        <v>298.47897332638871</v>
      </c>
    </row>
    <row r="93" spans="1:14" hidden="1" x14ac:dyDescent="0.2">
      <c r="A93" s="10">
        <v>0</v>
      </c>
      <c r="B93" s="9">
        <v>0</v>
      </c>
      <c r="C93" s="9" t="s">
        <v>97</v>
      </c>
      <c r="D93" s="9" t="s">
        <v>97</v>
      </c>
      <c r="E93" s="78" t="s">
        <v>97</v>
      </c>
      <c r="F93" s="76" t="s">
        <v>97</v>
      </c>
      <c r="G93" s="27" t="s">
        <v>97</v>
      </c>
      <c r="H93" s="24" t="s">
        <v>97</v>
      </c>
      <c r="I93" s="24" t="s">
        <v>97</v>
      </c>
    </row>
    <row r="94" spans="1:14" x14ac:dyDescent="0.2">
      <c r="A94" s="10">
        <v>1</v>
      </c>
      <c r="B94" s="37" t="s">
        <v>4</v>
      </c>
      <c r="C94" s="38" t="s">
        <v>97</v>
      </c>
      <c r="D94" s="65" t="s">
        <v>97</v>
      </c>
      <c r="E94" s="66"/>
      <c r="F94" s="156" t="s">
        <v>97</v>
      </c>
      <c r="G94" s="39">
        <v>17984.8472406582</v>
      </c>
      <c r="H94" s="38" t="s">
        <v>97</v>
      </c>
      <c r="I94" s="38">
        <v>100.00000000000001</v>
      </c>
      <c r="K94" s="64"/>
      <c r="L94" s="64">
        <f>SUM(L31:L92)</f>
        <v>17984.847240658204</v>
      </c>
      <c r="N94" s="221">
        <v>102.8348437917747</v>
      </c>
    </row>
    <row r="95" spans="1:14" hidden="1" x14ac:dyDescent="0.2">
      <c r="A95" s="10">
        <v>0</v>
      </c>
      <c r="B95" s="12" t="s">
        <v>35</v>
      </c>
      <c r="C95" s="9" t="s">
        <v>97</v>
      </c>
      <c r="D95" s="9" t="s">
        <v>97</v>
      </c>
      <c r="E95" s="78" t="s">
        <v>97</v>
      </c>
      <c r="F95" s="76" t="s">
        <v>97</v>
      </c>
      <c r="G95" s="27" t="s">
        <v>97</v>
      </c>
      <c r="H95" s="24" t="s">
        <v>97</v>
      </c>
      <c r="I95" s="9" t="s">
        <v>97</v>
      </c>
    </row>
    <row r="96" spans="1:14" hidden="1" x14ac:dyDescent="0.2">
      <c r="A96" s="10">
        <v>0</v>
      </c>
      <c r="B96" s="77">
        <v>0</v>
      </c>
      <c r="C96" s="9" t="s">
        <v>97</v>
      </c>
      <c r="D96" s="77" t="s">
        <v>97</v>
      </c>
      <c r="E96" s="78" t="s">
        <v>97</v>
      </c>
      <c r="F96" s="78" t="s">
        <v>97</v>
      </c>
      <c r="G96" s="79" t="s">
        <v>97</v>
      </c>
      <c r="H96" s="24" t="s">
        <v>97</v>
      </c>
      <c r="I96" s="9" t="s">
        <v>97</v>
      </c>
    </row>
    <row r="97" spans="1:12" hidden="1" x14ac:dyDescent="0.2">
      <c r="A97" s="10">
        <v>0</v>
      </c>
      <c r="B97" s="77">
        <v>0</v>
      </c>
      <c r="C97" s="9" t="s">
        <v>97</v>
      </c>
      <c r="D97" s="77" t="s">
        <v>97</v>
      </c>
      <c r="E97" s="78" t="s">
        <v>97</v>
      </c>
      <c r="F97" s="78" t="s">
        <v>97</v>
      </c>
      <c r="G97" s="79" t="s">
        <v>97</v>
      </c>
      <c r="H97" s="9" t="s">
        <v>97</v>
      </c>
      <c r="I97" s="9" t="s">
        <v>97</v>
      </c>
    </row>
    <row r="98" spans="1:12" hidden="1" x14ac:dyDescent="0.2">
      <c r="A98" s="10">
        <v>0</v>
      </c>
      <c r="B98" s="77">
        <v>0</v>
      </c>
      <c r="C98" s="9" t="s">
        <v>97</v>
      </c>
      <c r="D98" s="77" t="s">
        <v>97</v>
      </c>
      <c r="E98" s="78" t="s">
        <v>97</v>
      </c>
      <c r="F98" s="78" t="s">
        <v>97</v>
      </c>
      <c r="G98" s="79" t="s">
        <v>97</v>
      </c>
      <c r="H98" s="9" t="s">
        <v>97</v>
      </c>
      <c r="I98" s="9" t="s">
        <v>97</v>
      </c>
    </row>
    <row r="99" spans="1:12" x14ac:dyDescent="0.2">
      <c r="A99" s="10">
        <v>1</v>
      </c>
      <c r="B99" s="41" t="s">
        <v>5</v>
      </c>
      <c r="C99" s="42" t="s">
        <v>97</v>
      </c>
      <c r="D99" s="67" t="s">
        <v>97</v>
      </c>
      <c r="E99" s="67"/>
      <c r="F99" s="157" t="s">
        <v>97</v>
      </c>
      <c r="G99" s="41">
        <v>17984.8472406582</v>
      </c>
      <c r="H99" s="57" t="s">
        <v>97</v>
      </c>
      <c r="I99" s="57" t="s">
        <v>97</v>
      </c>
    </row>
    <row r="100" spans="1:12" x14ac:dyDescent="0.2">
      <c r="A100" s="10">
        <v>1</v>
      </c>
      <c r="B100" s="33" t="s">
        <v>158</v>
      </c>
      <c r="C100" s="42" t="s">
        <v>97</v>
      </c>
      <c r="D100" s="68" t="s">
        <v>97</v>
      </c>
      <c r="E100" s="59"/>
      <c r="F100" s="171">
        <v>1.49873727005485</v>
      </c>
      <c r="G100" s="35" t="s">
        <v>97</v>
      </c>
      <c r="H100" s="59" t="s">
        <v>97</v>
      </c>
      <c r="I100" s="59" t="s">
        <v>97</v>
      </c>
    </row>
    <row r="101" spans="1:12" hidden="1" x14ac:dyDescent="0.2">
      <c r="A101" s="10">
        <v>0</v>
      </c>
      <c r="B101" s="12">
        <v>0</v>
      </c>
      <c r="C101" s="9" t="s">
        <v>97</v>
      </c>
      <c r="D101" s="26" t="s">
        <v>97</v>
      </c>
      <c r="E101" s="26" t="s">
        <v>97</v>
      </c>
      <c r="F101" s="27" t="s">
        <v>97</v>
      </c>
      <c r="G101" s="30" t="s">
        <v>97</v>
      </c>
      <c r="H101" s="9" t="s">
        <v>97</v>
      </c>
      <c r="I101" s="9" t="s">
        <v>97</v>
      </c>
    </row>
    <row r="102" spans="1:12" hidden="1" x14ac:dyDescent="0.2">
      <c r="A102" s="10">
        <v>0</v>
      </c>
      <c r="B102" s="12">
        <v>0</v>
      </c>
      <c r="C102" s="88" t="s">
        <v>97</v>
      </c>
      <c r="D102" s="25" t="s">
        <v>97</v>
      </c>
      <c r="E102" s="25" t="s">
        <v>97</v>
      </c>
      <c r="F102" s="25" t="s">
        <v>97</v>
      </c>
      <c r="G102" s="40" t="s">
        <v>97</v>
      </c>
      <c r="H102" s="9" t="s">
        <v>97</v>
      </c>
      <c r="I102" s="9" t="s">
        <v>97</v>
      </c>
    </row>
    <row r="103" spans="1:12" x14ac:dyDescent="0.2">
      <c r="A103" s="10">
        <v>1</v>
      </c>
      <c r="B103" s="43" t="s">
        <v>6</v>
      </c>
      <c r="C103" s="24" t="s">
        <v>97</v>
      </c>
      <c r="D103" s="24" t="s">
        <v>97</v>
      </c>
      <c r="E103" s="26"/>
      <c r="F103" s="72" t="s">
        <v>97</v>
      </c>
      <c r="G103" s="27" t="s">
        <v>97</v>
      </c>
      <c r="H103" s="24">
        <v>389.10404</v>
      </c>
      <c r="I103" s="24" t="s">
        <v>97</v>
      </c>
    </row>
    <row r="104" spans="1:12" x14ac:dyDescent="0.2">
      <c r="A104" s="10">
        <v>1</v>
      </c>
      <c r="B104" s="43" t="s">
        <v>159</v>
      </c>
      <c r="C104" s="24" t="s">
        <v>97</v>
      </c>
      <c r="D104" s="24" t="s">
        <v>97</v>
      </c>
      <c r="E104" s="26"/>
      <c r="F104" s="72" t="s">
        <v>97</v>
      </c>
      <c r="G104" s="27" t="s">
        <v>97</v>
      </c>
      <c r="H104" s="24">
        <v>389.10404</v>
      </c>
      <c r="I104" s="24" t="s">
        <v>97</v>
      </c>
    </row>
    <row r="105" spans="1:12" x14ac:dyDescent="0.2">
      <c r="A105" s="10">
        <v>1</v>
      </c>
      <c r="B105" s="26" t="s">
        <v>160</v>
      </c>
      <c r="C105" s="24" t="s">
        <v>97</v>
      </c>
      <c r="D105" s="26">
        <v>752.56027511753598</v>
      </c>
      <c r="E105" s="26"/>
      <c r="F105" s="60">
        <v>0.2855202</v>
      </c>
      <c r="G105" s="26">
        <v>57.104039999999998</v>
      </c>
      <c r="H105" s="24" t="s">
        <v>97</v>
      </c>
      <c r="I105" s="24" t="s">
        <v>97</v>
      </c>
    </row>
    <row r="106" spans="1:12" x14ac:dyDescent="0.2">
      <c r="A106" s="10">
        <v>1</v>
      </c>
      <c r="B106" s="26" t="s">
        <v>161</v>
      </c>
      <c r="C106" s="24" t="s">
        <v>97</v>
      </c>
      <c r="D106" s="26">
        <v>1</v>
      </c>
      <c r="E106" s="26"/>
      <c r="F106" s="26">
        <v>332</v>
      </c>
      <c r="G106" s="26">
        <v>332</v>
      </c>
      <c r="H106" s="24" t="s">
        <v>97</v>
      </c>
      <c r="I106" s="24" t="s">
        <v>97</v>
      </c>
    </row>
    <row r="107" spans="1:12" hidden="1" x14ac:dyDescent="0.2">
      <c r="A107" s="10">
        <v>0</v>
      </c>
      <c r="B107" s="11">
        <v>0</v>
      </c>
      <c r="C107" s="9" t="s">
        <v>97</v>
      </c>
      <c r="D107" s="77" t="s">
        <v>97</v>
      </c>
      <c r="E107" s="78" t="s">
        <v>97</v>
      </c>
      <c r="F107" s="78" t="s">
        <v>97</v>
      </c>
      <c r="G107" s="79" t="s">
        <v>97</v>
      </c>
      <c r="H107" s="9" t="s">
        <v>97</v>
      </c>
      <c r="I107" s="9" t="s">
        <v>97</v>
      </c>
    </row>
    <row r="108" spans="1:12" hidden="1" x14ac:dyDescent="0.2">
      <c r="A108" s="10">
        <v>0</v>
      </c>
      <c r="B108" s="11">
        <v>0</v>
      </c>
      <c r="C108" s="9" t="s">
        <v>97</v>
      </c>
      <c r="D108" s="77" t="s">
        <v>97</v>
      </c>
      <c r="E108" s="78" t="s">
        <v>97</v>
      </c>
      <c r="F108" s="78" t="s">
        <v>97</v>
      </c>
      <c r="G108" s="79" t="s">
        <v>97</v>
      </c>
      <c r="H108" s="24" t="s">
        <v>97</v>
      </c>
      <c r="I108" s="9" t="s">
        <v>97</v>
      </c>
    </row>
    <row r="109" spans="1:12" hidden="1" x14ac:dyDescent="0.2">
      <c r="A109" s="10">
        <v>0</v>
      </c>
      <c r="B109" s="11">
        <v>0</v>
      </c>
      <c r="C109" s="9" t="s">
        <v>97</v>
      </c>
      <c r="D109" s="77" t="s">
        <v>97</v>
      </c>
      <c r="E109" s="78" t="s">
        <v>97</v>
      </c>
      <c r="F109" s="78" t="s">
        <v>97</v>
      </c>
      <c r="G109" s="79" t="s">
        <v>97</v>
      </c>
      <c r="H109" s="24" t="s">
        <v>97</v>
      </c>
      <c r="I109" s="9" t="s">
        <v>97</v>
      </c>
    </row>
    <row r="110" spans="1:12" hidden="1" x14ac:dyDescent="0.2">
      <c r="A110" s="10">
        <v>0</v>
      </c>
      <c r="B110" s="11" t="s">
        <v>162</v>
      </c>
      <c r="C110" s="9" t="s">
        <v>97</v>
      </c>
      <c r="D110" s="77" t="s">
        <v>97</v>
      </c>
      <c r="E110" s="78" t="s">
        <v>97</v>
      </c>
      <c r="F110" s="78" t="s">
        <v>97</v>
      </c>
      <c r="G110" s="79" t="s">
        <v>97</v>
      </c>
      <c r="H110" s="9" t="s">
        <v>97</v>
      </c>
      <c r="I110" s="9" t="s">
        <v>97</v>
      </c>
    </row>
    <row r="111" spans="1:12" hidden="1" x14ac:dyDescent="0.2">
      <c r="A111" s="10">
        <v>0</v>
      </c>
      <c r="B111" s="89" t="s">
        <v>163</v>
      </c>
      <c r="C111" s="9" t="s">
        <v>97</v>
      </c>
      <c r="D111" s="77" t="s">
        <v>97</v>
      </c>
      <c r="E111" s="78" t="s">
        <v>97</v>
      </c>
      <c r="F111" s="86" t="s">
        <v>97</v>
      </c>
      <c r="G111" s="90" t="s">
        <v>97</v>
      </c>
      <c r="H111" s="24" t="s">
        <v>97</v>
      </c>
      <c r="I111" s="9" t="s">
        <v>97</v>
      </c>
    </row>
    <row r="112" spans="1:12" x14ac:dyDescent="0.2">
      <c r="A112" s="10">
        <v>1</v>
      </c>
      <c r="B112" s="33" t="s">
        <v>7</v>
      </c>
      <c r="C112" s="34" t="s">
        <v>97</v>
      </c>
      <c r="D112" s="34" t="s">
        <v>97</v>
      </c>
      <c r="E112" s="35"/>
      <c r="F112" s="158" t="s">
        <v>97</v>
      </c>
      <c r="G112" s="36">
        <v>17595.743200658202</v>
      </c>
      <c r="H112" s="35" t="s">
        <v>97</v>
      </c>
      <c r="I112" s="34" t="s">
        <v>97</v>
      </c>
      <c r="L112" s="64">
        <f>+L94-G105-G106</f>
        <v>17595.743200658206</v>
      </c>
    </row>
    <row r="113" spans="1:12" x14ac:dyDescent="0.2">
      <c r="A113" s="10">
        <v>1</v>
      </c>
      <c r="B113" s="33" t="s">
        <v>8</v>
      </c>
      <c r="C113" s="42" t="s">
        <v>97</v>
      </c>
      <c r="D113" s="42" t="s">
        <v>97</v>
      </c>
      <c r="E113" s="41"/>
      <c r="F113" s="159">
        <v>1.4663119333881836</v>
      </c>
      <c r="G113" s="61" t="s">
        <v>97</v>
      </c>
      <c r="H113" s="42" t="s">
        <v>97</v>
      </c>
      <c r="I113" s="42" t="s">
        <v>97</v>
      </c>
      <c r="L113" s="249">
        <f>L112/G9-F113</f>
        <v>0</v>
      </c>
    </row>
    <row r="115" spans="1:12" x14ac:dyDescent="0.2">
      <c r="B115" s="177" t="s">
        <v>42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22" priority="1" stopIfTrue="1" operator="equal">
      <formula>0</formula>
    </cfRule>
  </conditionalFormatting>
  <pageMargins left="0.75" right="0.75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31</vt:i4>
      </vt:variant>
      <vt:variant>
        <vt:lpstr>Imenovani obsegi</vt:lpstr>
      </vt:variant>
      <vt:variant>
        <vt:i4>31</vt:i4>
      </vt:variant>
    </vt:vector>
  </HeadingPairs>
  <TitlesOfParts>
    <vt:vector size="62" baseType="lpstr">
      <vt:lpstr>zbirnik</vt:lpstr>
      <vt:lpstr>EUR_kg</vt:lpstr>
      <vt:lpstr>K_solataSn</vt:lpstr>
      <vt:lpstr>K_solataSf</vt:lpstr>
      <vt:lpstr>K_solataPf</vt:lpstr>
      <vt:lpstr>K_solataJf</vt:lpstr>
      <vt:lpstr>K_endivijaPf</vt:lpstr>
      <vt:lpstr>K_endivijaJf</vt:lpstr>
      <vt:lpstr>K_radičP12</vt:lpstr>
      <vt:lpstr>K_radičJ12</vt:lpstr>
      <vt:lpstr>K_zeljePPR</vt:lpstr>
      <vt:lpstr>K_zeljePP</vt:lpstr>
      <vt:lpstr>K_zeljePPz</vt:lpstr>
      <vt:lpstr>K_cvetača</vt:lpstr>
      <vt:lpstr>K_čebulaS1</vt:lpstr>
      <vt:lpstr>K_čebulaS2</vt:lpstr>
      <vt:lpstr>K_čebulaČ1</vt:lpstr>
      <vt:lpstr>K_čebulaČ2</vt:lpstr>
      <vt:lpstr>K_česen1</vt:lpstr>
      <vt:lpstr>K_krompirZ</vt:lpstr>
      <vt:lpstr>K_korenček</vt:lpstr>
      <vt:lpstr>K_fižolSn</vt:lpstr>
      <vt:lpstr>K_fižolSv</vt:lpstr>
      <vt:lpstr>K_kumareS</vt:lpstr>
      <vt:lpstr>K_paprikaZ</vt:lpstr>
      <vt:lpstr>K_paprikaZ1</vt:lpstr>
      <vt:lpstr>K_paprikaZ2</vt:lpstr>
      <vt:lpstr>K_paprikaZ3</vt:lpstr>
      <vt:lpstr>K_paprikaN1</vt:lpstr>
      <vt:lpstr>K_paprikaN2</vt:lpstr>
      <vt:lpstr>K_paradižnik</vt:lpstr>
      <vt:lpstr>K_cvetača!Področje_tiskanja</vt:lpstr>
      <vt:lpstr>K_čebulaČ1!Področje_tiskanja</vt:lpstr>
      <vt:lpstr>K_čebulaČ2!Področje_tiskanja</vt:lpstr>
      <vt:lpstr>K_čebulaS1!Področje_tiskanja</vt:lpstr>
      <vt:lpstr>K_čebulaS2!Področje_tiskanja</vt:lpstr>
      <vt:lpstr>K_česen1!Področje_tiskanja</vt:lpstr>
      <vt:lpstr>K_endivijaJf!Področje_tiskanja</vt:lpstr>
      <vt:lpstr>K_endivijaPf!Področje_tiskanja</vt:lpstr>
      <vt:lpstr>K_fižolSn!Področje_tiskanja</vt:lpstr>
      <vt:lpstr>K_fižolSv!Področje_tiskanja</vt:lpstr>
      <vt:lpstr>K_korenček!Področje_tiskanja</vt:lpstr>
      <vt:lpstr>K_krompirZ!Področje_tiskanja</vt:lpstr>
      <vt:lpstr>K_kumareS!Področje_tiskanja</vt:lpstr>
      <vt:lpstr>K_paprikaN1!Področje_tiskanja</vt:lpstr>
      <vt:lpstr>K_paprikaN2!Področje_tiskanja</vt:lpstr>
      <vt:lpstr>K_paprikaZ!Področje_tiskanja</vt:lpstr>
      <vt:lpstr>K_paprikaZ1!Področje_tiskanja</vt:lpstr>
      <vt:lpstr>K_paprikaZ2!Področje_tiskanja</vt:lpstr>
      <vt:lpstr>K_paprikaZ3!Področje_tiskanja</vt:lpstr>
      <vt:lpstr>K_paradižnik!Področje_tiskanja</vt:lpstr>
      <vt:lpstr>K_radičJ12!Področje_tiskanja</vt:lpstr>
      <vt:lpstr>K_radičP12!Področje_tiskanja</vt:lpstr>
      <vt:lpstr>K_solataJf!Področje_tiskanja</vt:lpstr>
      <vt:lpstr>K_solataPf!Področje_tiskanja</vt:lpstr>
      <vt:lpstr>K_solataSf!Področje_tiskanja</vt:lpstr>
      <vt:lpstr>K_solataSn!Področje_tiskanja</vt:lpstr>
      <vt:lpstr>K_zeljePP!Področje_tiskanja</vt:lpstr>
      <vt:lpstr>K_zeljePPR!Področje_tiskanja</vt:lpstr>
      <vt:lpstr>K_zeljePPz!Področje_tiskanja</vt:lpstr>
      <vt:lpstr>zbirnik!Področje_tiskanja</vt:lpstr>
      <vt:lpstr>zbirnik!Tiskanje_naslovov</vt:lpstr>
    </vt:vector>
  </TitlesOfParts>
  <Company>KIS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</dc:creator>
  <cp:lastModifiedBy>Barbara Zagorc</cp:lastModifiedBy>
  <cp:lastPrinted>2018-12-13T12:16:13Z</cp:lastPrinted>
  <dcterms:created xsi:type="dcterms:W3CDTF">2011-12-12T08:37:00Z</dcterms:created>
  <dcterms:modified xsi:type="dcterms:W3CDTF">2018-12-17T12:25:54Z</dcterms:modified>
</cp:coreProperties>
</file>