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theme/themeOverride1.xml" ContentType="application/vnd.openxmlformats-officedocument.themeOverride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2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theme/themeOverride2.xml" ContentType="application/vnd.openxmlformats-officedocument.themeOverride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codeName="Ta_delovni_zvezek" defaultThemeVersion="124226"/>
  <mc:AlternateContent xmlns:mc="http://schemas.openxmlformats.org/markup-compatibility/2006">
    <mc:Choice Requires="x15">
      <x15ac:absPath xmlns:x15ac="http://schemas.microsoft.com/office/spreadsheetml/2010/11/ac" url="O:\ZEK\MK\NET\"/>
    </mc:Choice>
  </mc:AlternateContent>
  <xr:revisionPtr revIDLastSave="0" documentId="13_ncr:1_{C3D6FB66-871D-4566-B011-88941CB58873}" xr6:coauthVersionLast="47" xr6:coauthVersionMax="47" xr10:uidLastSave="{00000000-0000-0000-0000-000000000000}"/>
  <bookViews>
    <workbookView xWindow="38280" yWindow="-120" windowWidth="38640" windowHeight="21240" tabRatio="551" xr2:uid="{00000000-000D-0000-FFFF-FFFF00000000}"/>
  </bookViews>
  <sheets>
    <sheet name="2022" sheetId="7" r:id="rId1"/>
    <sheet name="PODATKI grafi" sheetId="3" state="hidden" r:id="rId2"/>
  </sheets>
  <definedNames>
    <definedName name="_xlnm._FilterDatabase" localSheetId="0" hidden="1">'2022'!$A$1:$A$424</definedName>
    <definedName name="_xlnm._FilterDatabase" localSheetId="1" hidden="1">'PODATKI grafi'!$I$52:$I$455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50" i="3" l="1"/>
  <c r="V43" i="3" l="1"/>
  <c r="V42" i="3"/>
  <c r="P420" i="3" l="1"/>
  <c r="J407" i="3" l="1"/>
  <c r="J406" i="3"/>
  <c r="J405" i="3"/>
  <c r="J404" i="3"/>
  <c r="J403" i="3"/>
  <c r="J402" i="3"/>
  <c r="J400" i="3"/>
  <c r="J399" i="3"/>
  <c r="J398" i="3"/>
  <c r="J397" i="3"/>
  <c r="J396" i="3"/>
  <c r="J395" i="3"/>
  <c r="J394" i="3"/>
  <c r="P383" i="3" l="1"/>
  <c r="J370" i="3" l="1"/>
  <c r="J369" i="3"/>
  <c r="J368" i="3"/>
  <c r="J367" i="3"/>
  <c r="J366" i="3"/>
  <c r="J365" i="3"/>
  <c r="J363" i="3"/>
  <c r="J362" i="3"/>
  <c r="J361" i="3"/>
  <c r="J360" i="3"/>
  <c r="J359" i="3"/>
  <c r="J358" i="3"/>
  <c r="J357" i="3"/>
  <c r="J333" i="3"/>
  <c r="J332" i="3"/>
  <c r="J331" i="3"/>
  <c r="J330" i="3"/>
  <c r="J329" i="3"/>
  <c r="J328" i="3"/>
  <c r="J326" i="3"/>
  <c r="J325" i="3"/>
  <c r="J324" i="3"/>
  <c r="J323" i="3"/>
  <c r="J322" i="3"/>
  <c r="J321" i="3"/>
  <c r="J320" i="3"/>
  <c r="J296" i="3"/>
  <c r="J295" i="3"/>
  <c r="J294" i="3"/>
  <c r="J293" i="3"/>
  <c r="J292" i="3"/>
  <c r="J291" i="3"/>
  <c r="J289" i="3"/>
  <c r="J288" i="3"/>
  <c r="J287" i="3"/>
  <c r="J286" i="3"/>
  <c r="J285" i="3"/>
  <c r="J284" i="3"/>
  <c r="J283" i="3"/>
  <c r="J259" i="3"/>
  <c r="J258" i="3"/>
  <c r="J257" i="3"/>
  <c r="J256" i="3"/>
  <c r="J255" i="3"/>
  <c r="J254" i="3"/>
  <c r="J252" i="3"/>
  <c r="J251" i="3"/>
  <c r="J250" i="3"/>
  <c r="J249" i="3"/>
  <c r="J248" i="3"/>
  <c r="J247" i="3"/>
  <c r="J246" i="3"/>
  <c r="H313" i="3"/>
  <c r="H314" i="3" s="1"/>
  <c r="H315" i="3" s="1"/>
  <c r="H316" i="3" s="1"/>
  <c r="H317" i="3" s="1"/>
  <c r="H318" i="3" s="1"/>
  <c r="H319" i="3" s="1"/>
  <c r="H320" i="3" s="1"/>
  <c r="H321" i="3" s="1"/>
  <c r="H322" i="3" s="1"/>
  <c r="H323" i="3" s="1"/>
  <c r="H324" i="3" s="1"/>
  <c r="H325" i="3" s="1"/>
  <c r="H326" i="3" s="1"/>
  <c r="H327" i="3" s="1"/>
  <c r="H328" i="3" s="1"/>
  <c r="H329" i="3" s="1"/>
  <c r="H330" i="3" s="1"/>
  <c r="H331" i="3" s="1"/>
  <c r="H332" i="3" s="1"/>
  <c r="H333" i="3" s="1"/>
  <c r="H334" i="3" s="1"/>
  <c r="H335" i="3" s="1"/>
  <c r="H336" i="3" s="1"/>
  <c r="H337" i="3" s="1"/>
  <c r="H338" i="3" s="1"/>
  <c r="H339" i="3" s="1"/>
  <c r="H340" i="3" s="1"/>
  <c r="H341" i="3" s="1"/>
  <c r="H342" i="3" s="1"/>
  <c r="H343" i="3" s="1"/>
  <c r="H344" i="3" s="1"/>
  <c r="H345" i="3" s="1"/>
  <c r="H346" i="3" s="1"/>
  <c r="H347" i="3" s="1"/>
  <c r="H348" i="3" s="1"/>
  <c r="H349" i="3" s="1"/>
  <c r="H276" i="3"/>
  <c r="H277" i="3" s="1"/>
  <c r="H278" i="3" s="1"/>
  <c r="H279" i="3" s="1"/>
  <c r="H280" i="3" s="1"/>
  <c r="H281" i="3" s="1"/>
  <c r="H282" i="3" s="1"/>
  <c r="H283" i="3" s="1"/>
  <c r="H284" i="3" s="1"/>
  <c r="H285" i="3" s="1"/>
  <c r="H286" i="3" s="1"/>
  <c r="H287" i="3" s="1"/>
  <c r="H288" i="3" s="1"/>
  <c r="H289" i="3" s="1"/>
  <c r="H290" i="3" s="1"/>
  <c r="H291" i="3" s="1"/>
  <c r="H292" i="3" s="1"/>
  <c r="H293" i="3" s="1"/>
  <c r="H294" i="3" s="1"/>
  <c r="H295" i="3" s="1"/>
  <c r="H296" i="3" s="1"/>
  <c r="H297" i="3" s="1"/>
  <c r="H298" i="3" s="1"/>
  <c r="H299" i="3" s="1"/>
  <c r="H300" i="3" s="1"/>
  <c r="H301" i="3" s="1"/>
  <c r="H302" i="3" s="1"/>
  <c r="H303" i="3" s="1"/>
  <c r="H304" i="3" s="1"/>
  <c r="H305" i="3" s="1"/>
  <c r="H306" i="3" s="1"/>
  <c r="H307" i="3" s="1"/>
  <c r="H308" i="3" s="1"/>
  <c r="H309" i="3" s="1"/>
  <c r="H310" i="3" s="1"/>
  <c r="H311" i="3" s="1"/>
  <c r="H312" i="3" s="1"/>
  <c r="J222" i="3"/>
  <c r="J221" i="3"/>
  <c r="J220" i="3"/>
  <c r="J219" i="3"/>
  <c r="J218" i="3"/>
  <c r="J217" i="3"/>
  <c r="J215" i="3"/>
  <c r="J214" i="3"/>
  <c r="J213" i="3"/>
  <c r="J212" i="3"/>
  <c r="J211" i="3"/>
  <c r="J210" i="3"/>
  <c r="J209" i="3"/>
  <c r="P199" i="3"/>
  <c r="P198" i="3"/>
  <c r="P161" i="3"/>
  <c r="H239" i="3"/>
  <c r="H240" i="3" s="1"/>
  <c r="H241" i="3" s="1"/>
  <c r="H242" i="3" s="1"/>
  <c r="H243" i="3" s="1"/>
  <c r="H244" i="3" s="1"/>
  <c r="H245" i="3" s="1"/>
  <c r="H246" i="3" s="1"/>
  <c r="H247" i="3" s="1"/>
  <c r="H248" i="3" s="1"/>
  <c r="H249" i="3" s="1"/>
  <c r="H250" i="3" s="1"/>
  <c r="H251" i="3" s="1"/>
  <c r="H252" i="3" s="1"/>
  <c r="H253" i="3" s="1"/>
  <c r="H254" i="3" s="1"/>
  <c r="H255" i="3" s="1"/>
  <c r="H256" i="3" s="1"/>
  <c r="H257" i="3" s="1"/>
  <c r="H258" i="3" s="1"/>
  <c r="H259" i="3" s="1"/>
  <c r="H260" i="3" s="1"/>
  <c r="H261" i="3" s="1"/>
  <c r="H262" i="3" s="1"/>
  <c r="H263" i="3" s="1"/>
  <c r="H264" i="3" s="1"/>
  <c r="H265" i="3" s="1"/>
  <c r="H266" i="3" s="1"/>
  <c r="H267" i="3" s="1"/>
  <c r="H268" i="3" s="1"/>
  <c r="H269" i="3" s="1"/>
  <c r="H270" i="3" s="1"/>
  <c r="H271" i="3" s="1"/>
  <c r="H272" i="3" s="1"/>
  <c r="H273" i="3" s="1"/>
  <c r="H274" i="3" s="1"/>
  <c r="H202" i="3"/>
  <c r="H203" i="3" s="1"/>
  <c r="H204" i="3" s="1"/>
  <c r="H205" i="3" s="1"/>
  <c r="H206" i="3" s="1"/>
  <c r="H207" i="3" s="1"/>
  <c r="H208" i="3" s="1"/>
  <c r="H209" i="3" s="1"/>
  <c r="H210" i="3" s="1"/>
  <c r="H211" i="3" s="1"/>
  <c r="H212" i="3" s="1"/>
  <c r="H213" i="3" s="1"/>
  <c r="H214" i="3" s="1"/>
  <c r="H215" i="3" s="1"/>
  <c r="H216" i="3" s="1"/>
  <c r="H217" i="3" s="1"/>
  <c r="H218" i="3" s="1"/>
  <c r="H219" i="3" s="1"/>
  <c r="H220" i="3" s="1"/>
  <c r="H221" i="3" s="1"/>
  <c r="H222" i="3" s="1"/>
  <c r="H223" i="3" s="1"/>
  <c r="H224" i="3" s="1"/>
  <c r="H225" i="3" s="1"/>
  <c r="H226" i="3" s="1"/>
  <c r="H227" i="3" s="1"/>
  <c r="H228" i="3" s="1"/>
  <c r="H229" i="3" s="1"/>
  <c r="H230" i="3" s="1"/>
  <c r="H231" i="3" s="1"/>
  <c r="H232" i="3" s="1"/>
  <c r="H233" i="3" s="1"/>
  <c r="H234" i="3" s="1"/>
  <c r="H235" i="3" s="1"/>
  <c r="H236" i="3" s="1"/>
  <c r="H237" i="3" s="1"/>
  <c r="H238" i="3" s="1"/>
  <c r="H165" i="3"/>
  <c r="H166" i="3" s="1"/>
  <c r="H167" i="3" s="1"/>
  <c r="H168" i="3" s="1"/>
  <c r="H169" i="3" s="1"/>
  <c r="H170" i="3" s="1"/>
  <c r="H171" i="3" s="1"/>
  <c r="H172" i="3" s="1"/>
  <c r="H173" i="3" s="1"/>
  <c r="H174" i="3" s="1"/>
  <c r="H175" i="3" s="1"/>
  <c r="H176" i="3" s="1"/>
  <c r="H177" i="3" s="1"/>
  <c r="H178" i="3" s="1"/>
  <c r="H179" i="3" s="1"/>
  <c r="H180" i="3" s="1"/>
  <c r="H181" i="3" s="1"/>
  <c r="H182" i="3" s="1"/>
  <c r="H183" i="3" s="1"/>
  <c r="H184" i="3" s="1"/>
  <c r="H185" i="3" s="1"/>
  <c r="H186" i="3" s="1"/>
  <c r="H187" i="3" s="1"/>
  <c r="H188" i="3" s="1"/>
  <c r="H189" i="3" s="1"/>
  <c r="H190" i="3" s="1"/>
  <c r="H191" i="3" s="1"/>
  <c r="H192" i="3" s="1"/>
  <c r="H193" i="3" s="1"/>
  <c r="H194" i="3" s="1"/>
  <c r="H195" i="3" s="1"/>
  <c r="H196" i="3" s="1"/>
  <c r="H197" i="3" s="1"/>
  <c r="H198" i="3" s="1"/>
  <c r="H199" i="3" s="1"/>
  <c r="H200" i="3" s="1"/>
  <c r="H201" i="3" s="1"/>
  <c r="H275" i="3" l="1"/>
  <c r="AF163" i="3" l="1"/>
  <c r="AF147" i="3"/>
  <c r="AF125" i="3"/>
  <c r="AF109" i="3"/>
  <c r="AF87" i="3"/>
  <c r="AF71" i="3"/>
  <c r="R129" i="3"/>
  <c r="S129" i="3"/>
  <c r="T129" i="3"/>
  <c r="U129" i="3"/>
  <c r="V129" i="3"/>
  <c r="Q129" i="3"/>
  <c r="R92" i="3"/>
  <c r="S92" i="3"/>
  <c r="T92" i="3"/>
  <c r="U92" i="3"/>
  <c r="V92" i="3"/>
  <c r="Q92" i="3"/>
  <c r="R55" i="3"/>
  <c r="S55" i="3"/>
  <c r="T55" i="3"/>
  <c r="U55" i="3"/>
  <c r="V55" i="3"/>
  <c r="Q55" i="3"/>
  <c r="J125" i="3"/>
  <c r="J162" i="3" s="1"/>
  <c r="J199" i="3" s="1"/>
  <c r="J236" i="3" s="1"/>
  <c r="J273" i="3" s="1"/>
  <c r="J310" i="3" s="1"/>
  <c r="J347" i="3" s="1"/>
  <c r="J384" i="3" s="1"/>
  <c r="J421" i="3" s="1"/>
  <c r="J113" i="3"/>
  <c r="J150" i="3" s="1"/>
  <c r="J187" i="3" s="1"/>
  <c r="J224" i="3" s="1"/>
  <c r="J261" i="3" s="1"/>
  <c r="J298" i="3" s="1"/>
  <c r="J335" i="3" s="1"/>
  <c r="J372" i="3" s="1"/>
  <c r="J409" i="3" s="1"/>
  <c r="J112" i="3"/>
  <c r="J149" i="3" s="1"/>
  <c r="J186" i="3" s="1"/>
  <c r="J223" i="3" s="1"/>
  <c r="J260" i="3" s="1"/>
  <c r="J297" i="3" s="1"/>
  <c r="J334" i="3" s="1"/>
  <c r="J371" i="3" s="1"/>
  <c r="J408" i="3" s="1"/>
  <c r="P162" i="3"/>
  <c r="J151" i="3"/>
  <c r="X133" i="3"/>
  <c r="Y133" i="3"/>
  <c r="Z133" i="3"/>
  <c r="AA133" i="3"/>
  <c r="AB133" i="3"/>
  <c r="AB131" i="3"/>
  <c r="AA131" i="3"/>
  <c r="Z131" i="3"/>
  <c r="Y131" i="3"/>
  <c r="X131" i="3"/>
  <c r="H128" i="3" l="1"/>
  <c r="H129" i="3" s="1"/>
  <c r="H130" i="3" s="1"/>
  <c r="H131" i="3" s="1"/>
  <c r="H132" i="3" s="1"/>
  <c r="H133" i="3" s="1"/>
  <c r="H134" i="3" s="1"/>
  <c r="H135" i="3" s="1"/>
  <c r="H136" i="3" s="1"/>
  <c r="H137" i="3" s="1"/>
  <c r="H138" i="3" s="1"/>
  <c r="H139" i="3" s="1"/>
  <c r="H140" i="3" s="1"/>
  <c r="H141" i="3" s="1"/>
  <c r="H142" i="3" s="1"/>
  <c r="H143" i="3" s="1"/>
  <c r="H144" i="3" s="1"/>
  <c r="H145" i="3" s="1"/>
  <c r="H146" i="3" s="1"/>
  <c r="H147" i="3" s="1"/>
  <c r="H148" i="3" s="1"/>
  <c r="H149" i="3" s="1"/>
  <c r="H150" i="3" s="1"/>
  <c r="H151" i="3" s="1"/>
  <c r="H152" i="3" s="1"/>
  <c r="H153" i="3" s="1"/>
  <c r="H154" i="3" s="1"/>
  <c r="H155" i="3" s="1"/>
  <c r="H156" i="3" s="1"/>
  <c r="H157" i="3" s="1"/>
  <c r="H158" i="3" s="1"/>
  <c r="H159" i="3" s="1"/>
  <c r="H160" i="3" s="1"/>
  <c r="H161" i="3" s="1"/>
  <c r="H162" i="3" s="1"/>
  <c r="H91" i="3"/>
  <c r="H92" i="3" s="1"/>
  <c r="H93" i="3" s="1"/>
  <c r="H94" i="3" s="1"/>
  <c r="H95" i="3" s="1"/>
  <c r="H96" i="3" s="1"/>
  <c r="H97" i="3" s="1"/>
  <c r="H98" i="3" s="1"/>
  <c r="H99" i="3" s="1"/>
  <c r="H100" i="3" s="1"/>
  <c r="H101" i="3" s="1"/>
  <c r="H102" i="3" s="1"/>
  <c r="H103" i="3" s="1"/>
  <c r="H104" i="3" s="1"/>
  <c r="H105" i="3" s="1"/>
  <c r="H106" i="3" s="1"/>
  <c r="H107" i="3" s="1"/>
  <c r="H108" i="3" s="1"/>
  <c r="H109" i="3" s="1"/>
  <c r="H110" i="3" s="1"/>
  <c r="H111" i="3" s="1"/>
  <c r="H112" i="3" s="1"/>
  <c r="H113" i="3" s="1"/>
  <c r="H114" i="3" s="1"/>
  <c r="H115" i="3" s="1"/>
  <c r="H116" i="3" s="1"/>
  <c r="H117" i="3" s="1"/>
  <c r="H118" i="3" s="1"/>
  <c r="H119" i="3" s="1"/>
  <c r="H120" i="3" s="1"/>
  <c r="H121" i="3" s="1"/>
  <c r="H122" i="3" s="1"/>
  <c r="H123" i="3" s="1"/>
  <c r="H124" i="3" s="1"/>
  <c r="H125" i="3" s="1"/>
  <c r="H54" i="3"/>
  <c r="H55" i="3" s="1"/>
  <c r="H56" i="3" s="1"/>
  <c r="H57" i="3" s="1"/>
  <c r="H58" i="3" s="1"/>
  <c r="H59" i="3" s="1"/>
  <c r="H60" i="3" s="1"/>
  <c r="H61" i="3" s="1"/>
  <c r="H62" i="3" s="1"/>
  <c r="H63" i="3" s="1"/>
  <c r="H64" i="3" s="1"/>
  <c r="H65" i="3" s="1"/>
  <c r="H66" i="3" s="1"/>
  <c r="H67" i="3" s="1"/>
  <c r="H68" i="3" s="1"/>
  <c r="H69" i="3" s="1"/>
  <c r="H70" i="3" s="1"/>
  <c r="H71" i="3" s="1"/>
  <c r="H72" i="3" s="1"/>
  <c r="H73" i="3" s="1"/>
  <c r="H74" i="3" s="1"/>
  <c r="H75" i="3" s="1"/>
  <c r="H76" i="3" s="1"/>
  <c r="H77" i="3" s="1"/>
  <c r="H78" i="3" s="1"/>
  <c r="H79" i="3" s="1"/>
  <c r="H80" i="3" s="1"/>
  <c r="H81" i="3" s="1"/>
  <c r="H82" i="3" s="1"/>
  <c r="H83" i="3" s="1"/>
  <c r="H84" i="3" s="1"/>
  <c r="H85" i="3" s="1"/>
  <c r="H86" i="3" s="1"/>
  <c r="H87" i="3" s="1"/>
  <c r="H88" i="3" s="1"/>
  <c r="J95" i="3"/>
  <c r="J132" i="3" s="1"/>
  <c r="J96" i="3"/>
  <c r="J133" i="3" s="1"/>
  <c r="J97" i="3"/>
  <c r="J134" i="3" s="1"/>
  <c r="J98" i="3"/>
  <c r="J135" i="3" s="1"/>
  <c r="J99" i="3"/>
  <c r="J136" i="3" s="1"/>
  <c r="J100" i="3"/>
  <c r="J137" i="3" s="1"/>
  <c r="J101" i="3"/>
  <c r="J138" i="3" s="1"/>
  <c r="J102" i="3"/>
  <c r="J139" i="3" s="1"/>
  <c r="J103" i="3"/>
  <c r="J140" i="3" s="1"/>
  <c r="J104" i="3"/>
  <c r="J141" i="3" s="1"/>
  <c r="J94" i="3"/>
  <c r="J131" i="3" s="1"/>
  <c r="H126" i="3" l="1"/>
  <c r="H127" i="3" s="1"/>
  <c r="H163" i="3"/>
  <c r="H164" i="3" s="1"/>
  <c r="H89" i="3"/>
  <c r="H90" i="3" s="1"/>
  <c r="P124" i="3" l="1"/>
  <c r="Y94" i="3"/>
  <c r="X94" i="3"/>
  <c r="AA94" i="3"/>
  <c r="AB94" i="3"/>
  <c r="Z94" i="3"/>
  <c r="O40" i="3" l="1"/>
  <c r="F167" i="3"/>
  <c r="R388" i="3" l="1"/>
  <c r="S388" i="3"/>
  <c r="T388" i="3"/>
  <c r="U388" i="3"/>
  <c r="V388" i="3"/>
  <c r="X388" i="3"/>
  <c r="Q388" i="3"/>
  <c r="F389" i="3"/>
  <c r="F352" i="3"/>
  <c r="F315" i="3"/>
  <c r="F278" i="3"/>
  <c r="F241" i="3"/>
  <c r="F130" i="3"/>
  <c r="F204" i="3"/>
  <c r="F93" i="3"/>
  <c r="O46" i="3"/>
  <c r="O45" i="3"/>
  <c r="O44" i="3"/>
  <c r="O43" i="3"/>
  <c r="O42" i="3"/>
  <c r="O39" i="3"/>
  <c r="O41" i="3"/>
  <c r="O38" i="3"/>
  <c r="O240" i="3" l="1"/>
  <c r="F56" i="3"/>
  <c r="O37" i="3"/>
  <c r="O277" i="3" l="1"/>
  <c r="O314" i="3"/>
  <c r="O351" i="3"/>
  <c r="O388" i="3"/>
  <c r="O55" i="3"/>
  <c r="O129" i="3"/>
  <c r="O92" i="3"/>
  <c r="O166" i="3"/>
  <c r="O203" i="3"/>
  <c r="O266" i="3" l="1"/>
  <c r="O262" i="3"/>
  <c r="O267" i="3" s="1"/>
  <c r="O273" i="3"/>
  <c r="G51" i="3"/>
  <c r="H51" i="3" s="1"/>
  <c r="I51" i="3" s="1"/>
  <c r="J51" i="3" s="1"/>
  <c r="K51" i="3" s="1"/>
  <c r="L51" i="3" s="1"/>
  <c r="M51" i="3" s="1"/>
  <c r="N51" i="3" s="1"/>
  <c r="O51" i="3" s="1"/>
  <c r="I54" i="3"/>
  <c r="I55" i="3" s="1"/>
  <c r="I56" i="3" s="1"/>
  <c r="I59" i="3" s="1"/>
  <c r="O56" i="3"/>
  <c r="S56" i="3" s="1"/>
  <c r="J68" i="3"/>
  <c r="J105" i="3" s="1"/>
  <c r="J142" i="3" s="1"/>
  <c r="J179" i="3" s="1"/>
  <c r="J216" i="3" s="1"/>
  <c r="J253" i="3" s="1"/>
  <c r="J290" i="3" s="1"/>
  <c r="J327" i="3" s="1"/>
  <c r="J364" i="3" s="1"/>
  <c r="J401" i="3" s="1"/>
  <c r="J69" i="3"/>
  <c r="J106" i="3" s="1"/>
  <c r="J143" i="3" s="1"/>
  <c r="J70" i="3"/>
  <c r="J107" i="3" s="1"/>
  <c r="J144" i="3" s="1"/>
  <c r="J71" i="3"/>
  <c r="J108" i="3" s="1"/>
  <c r="J145" i="3" s="1"/>
  <c r="J72" i="3"/>
  <c r="J109" i="3" s="1"/>
  <c r="J146" i="3" s="1"/>
  <c r="J73" i="3"/>
  <c r="J110" i="3" s="1"/>
  <c r="J147" i="3" s="1"/>
  <c r="J74" i="3"/>
  <c r="J111" i="3" s="1"/>
  <c r="J148" i="3" s="1"/>
  <c r="P87" i="3"/>
  <c r="K93" i="3"/>
  <c r="K99" i="3"/>
  <c r="K100" i="3"/>
  <c r="K101" i="3"/>
  <c r="K102" i="3"/>
  <c r="K103" i="3"/>
  <c r="K104" i="3"/>
  <c r="I165" i="3"/>
  <c r="I166" i="3" s="1"/>
  <c r="I167" i="3" s="1"/>
  <c r="I168" i="3" s="1"/>
  <c r="I169" i="3" s="1"/>
  <c r="I171" i="3" s="1"/>
  <c r="I172" i="3" s="1"/>
  <c r="I173" i="3" s="1"/>
  <c r="I174" i="3" s="1"/>
  <c r="I175" i="3" s="1"/>
  <c r="I176" i="3" s="1"/>
  <c r="I177" i="3" s="1"/>
  <c r="I178" i="3" s="1"/>
  <c r="K167" i="3"/>
  <c r="J172" i="3"/>
  <c r="J173" i="3"/>
  <c r="K173" i="3"/>
  <c r="J174" i="3"/>
  <c r="K174" i="3"/>
  <c r="J175" i="3"/>
  <c r="K175" i="3"/>
  <c r="J176" i="3"/>
  <c r="K176" i="3"/>
  <c r="J177" i="3"/>
  <c r="K177" i="3"/>
  <c r="J178" i="3"/>
  <c r="K178" i="3"/>
  <c r="J180" i="3"/>
  <c r="J181" i="3"/>
  <c r="J182" i="3"/>
  <c r="J183" i="3"/>
  <c r="J184" i="3"/>
  <c r="J185" i="3"/>
  <c r="K204" i="3"/>
  <c r="X205" i="3"/>
  <c r="Y205" i="3"/>
  <c r="Z205" i="3"/>
  <c r="K210" i="3"/>
  <c r="K211" i="3"/>
  <c r="K212" i="3"/>
  <c r="K213" i="3"/>
  <c r="K214" i="3"/>
  <c r="K215" i="3"/>
  <c r="P235" i="3"/>
  <c r="I128" i="3"/>
  <c r="I129" i="3" s="1"/>
  <c r="I130" i="3" s="1"/>
  <c r="K130" i="3"/>
  <c r="K136" i="3"/>
  <c r="K137" i="3"/>
  <c r="K138" i="3"/>
  <c r="K139" i="3"/>
  <c r="K140" i="3"/>
  <c r="K141" i="3"/>
  <c r="I239" i="3"/>
  <c r="I240" i="3" s="1"/>
  <c r="I241" i="3" s="1"/>
  <c r="K241" i="3"/>
  <c r="K247" i="3"/>
  <c r="K248" i="3"/>
  <c r="K249" i="3"/>
  <c r="K250" i="3"/>
  <c r="K251" i="3"/>
  <c r="K252" i="3"/>
  <c r="P272" i="3"/>
  <c r="I276" i="3"/>
  <c r="I277" i="3" s="1"/>
  <c r="I278" i="3" s="1"/>
  <c r="I279" i="3" s="1"/>
  <c r="I280" i="3" s="1"/>
  <c r="I282" i="3" s="1"/>
  <c r="I283" i="3" s="1"/>
  <c r="I284" i="3" s="1"/>
  <c r="I285" i="3" s="1"/>
  <c r="I286" i="3" s="1"/>
  <c r="I287" i="3" s="1"/>
  <c r="I288" i="3" s="1"/>
  <c r="I289" i="3" s="1"/>
  <c r="I290" i="3" s="1"/>
  <c r="I291" i="3" s="1"/>
  <c r="I292" i="3" s="1"/>
  <c r="I293" i="3" s="1"/>
  <c r="I294" i="3" s="1"/>
  <c r="I295" i="3" s="1"/>
  <c r="I296" i="3" s="1"/>
  <c r="I297" i="3" s="1"/>
  <c r="I298" i="3" s="1"/>
  <c r="K278" i="3"/>
  <c r="X279" i="3"/>
  <c r="Y279" i="3"/>
  <c r="K284" i="3"/>
  <c r="K285" i="3"/>
  <c r="K286" i="3"/>
  <c r="K287" i="3"/>
  <c r="K288" i="3"/>
  <c r="K289" i="3"/>
  <c r="P309" i="3"/>
  <c r="I313" i="3"/>
  <c r="I314" i="3" s="1"/>
  <c r="I315" i="3" s="1"/>
  <c r="K315" i="3"/>
  <c r="K321" i="3"/>
  <c r="K322" i="3"/>
  <c r="K323" i="3"/>
  <c r="K324" i="3"/>
  <c r="K325" i="3"/>
  <c r="K326" i="3"/>
  <c r="X345" i="3"/>
  <c r="Y345" i="3"/>
  <c r="P346" i="3"/>
  <c r="K352" i="3"/>
  <c r="Z353" i="3"/>
  <c r="AA353" i="3"/>
  <c r="K358" i="3"/>
  <c r="K359" i="3"/>
  <c r="K360" i="3"/>
  <c r="K361" i="3"/>
  <c r="K362" i="3"/>
  <c r="K363" i="3"/>
  <c r="K389" i="3"/>
  <c r="K395" i="3"/>
  <c r="K396" i="3"/>
  <c r="K397" i="3"/>
  <c r="K398" i="3"/>
  <c r="K399" i="3"/>
  <c r="K400" i="3"/>
  <c r="O275" i="3" l="1"/>
  <c r="O263" i="3"/>
  <c r="O264" i="3" s="1"/>
  <c r="O269" i="3" s="1"/>
  <c r="O270" i="3" s="1"/>
  <c r="S167" i="3"/>
  <c r="S93" i="3"/>
  <c r="I91" i="3"/>
  <c r="I92" i="3" s="1"/>
  <c r="I93" i="3" s="1"/>
  <c r="I98" i="3" s="1"/>
  <c r="I99" i="3" s="1"/>
  <c r="I100" i="3" s="1"/>
  <c r="I101" i="3" s="1"/>
  <c r="I102" i="3" s="1"/>
  <c r="I103" i="3" s="1"/>
  <c r="I104" i="3" s="1"/>
  <c r="I350" i="3"/>
  <c r="I351" i="3" s="1"/>
  <c r="I352" i="3" s="1"/>
  <c r="I353" i="3" s="1"/>
  <c r="I354" i="3" s="1"/>
  <c r="I355" i="3" s="1"/>
  <c r="I356" i="3" s="1"/>
  <c r="I357" i="3" s="1"/>
  <c r="I358" i="3" s="1"/>
  <c r="I359" i="3" s="1"/>
  <c r="I360" i="3" s="1"/>
  <c r="I361" i="3" s="1"/>
  <c r="I362" i="3" s="1"/>
  <c r="I363" i="3" s="1"/>
  <c r="I316" i="3"/>
  <c r="I317" i="3" s="1"/>
  <c r="I319" i="3" s="1"/>
  <c r="I320" i="3"/>
  <c r="I321" i="3" s="1"/>
  <c r="I322" i="3" s="1"/>
  <c r="I323" i="3" s="1"/>
  <c r="I324" i="3" s="1"/>
  <c r="I325" i="3" s="1"/>
  <c r="I326" i="3" s="1"/>
  <c r="I327" i="3" s="1"/>
  <c r="I328" i="3" s="1"/>
  <c r="I329" i="3" s="1"/>
  <c r="I330" i="3" s="1"/>
  <c r="I331" i="3" s="1"/>
  <c r="I332" i="3" s="1"/>
  <c r="I333" i="3" s="1"/>
  <c r="I334" i="3" s="1"/>
  <c r="I335" i="3" s="1"/>
  <c r="I336" i="3" s="1"/>
  <c r="I337" i="3" s="1"/>
  <c r="I338" i="3" s="1"/>
  <c r="I339" i="3" s="1"/>
  <c r="I340" i="3" s="1"/>
  <c r="I341" i="3" s="1"/>
  <c r="I342" i="3" s="1"/>
  <c r="I343" i="3" s="1"/>
  <c r="I344" i="3" s="1"/>
  <c r="I345" i="3" s="1"/>
  <c r="I346" i="3" s="1"/>
  <c r="I347" i="3" s="1"/>
  <c r="I348" i="3" s="1"/>
  <c r="I387" i="3"/>
  <c r="I388" i="3" s="1"/>
  <c r="I389" i="3" s="1"/>
  <c r="I390" i="3" s="1"/>
  <c r="I391" i="3" s="1"/>
  <c r="I392" i="3" s="1"/>
  <c r="I393" i="3" s="1"/>
  <c r="I394" i="3" s="1"/>
  <c r="I395" i="3" s="1"/>
  <c r="I396" i="3" s="1"/>
  <c r="I397" i="3" s="1"/>
  <c r="I398" i="3" s="1"/>
  <c r="I399" i="3" s="1"/>
  <c r="I400" i="3" s="1"/>
  <c r="I401" i="3" s="1"/>
  <c r="I402" i="3" s="1"/>
  <c r="I403" i="3" s="1"/>
  <c r="I404" i="3" s="1"/>
  <c r="I405" i="3" s="1"/>
  <c r="I406" i="3" s="1"/>
  <c r="I407" i="3" s="1"/>
  <c r="I408" i="3" s="1"/>
  <c r="I409" i="3" s="1"/>
  <c r="I242" i="3"/>
  <c r="I243" i="3" s="1"/>
  <c r="I245" i="3" s="1"/>
  <c r="I246" i="3"/>
  <c r="I247" i="3" s="1"/>
  <c r="I248" i="3" s="1"/>
  <c r="I249" i="3" s="1"/>
  <c r="I250" i="3" s="1"/>
  <c r="I251" i="3" s="1"/>
  <c r="I252" i="3" s="1"/>
  <c r="I253" i="3" s="1"/>
  <c r="I254" i="3" s="1"/>
  <c r="I255" i="3" s="1"/>
  <c r="I256" i="3" s="1"/>
  <c r="I257" i="3" s="1"/>
  <c r="I258" i="3" s="1"/>
  <c r="I259" i="3" s="1"/>
  <c r="I260" i="3" s="1"/>
  <c r="I135" i="3"/>
  <c r="I136" i="3" s="1"/>
  <c r="I137" i="3" s="1"/>
  <c r="I138" i="3" s="1"/>
  <c r="I139" i="3" s="1"/>
  <c r="I140" i="3" s="1"/>
  <c r="I141" i="3" s="1"/>
  <c r="I131" i="3"/>
  <c r="I132" i="3" s="1"/>
  <c r="I134" i="3" s="1"/>
  <c r="I57" i="3"/>
  <c r="I60" i="3" s="1"/>
  <c r="I62" i="3" s="1"/>
  <c r="I64" i="3" s="1"/>
  <c r="I66" i="3" s="1"/>
  <c r="I58" i="3"/>
  <c r="I61" i="3" s="1"/>
  <c r="I63" i="3" s="1"/>
  <c r="I65" i="3" s="1"/>
  <c r="I67" i="3" s="1"/>
  <c r="O268" i="3" l="1"/>
  <c r="I94" i="3"/>
  <c r="I95" i="3" s="1"/>
  <c r="I97" i="3" s="1"/>
  <c r="I202" i="3" l="1"/>
  <c r="I203" i="3" s="1"/>
  <c r="I204" i="3" s="1"/>
  <c r="I205" i="3" l="1"/>
  <c r="I206" i="3" s="1"/>
  <c r="I208" i="3" s="1"/>
  <c r="I209" i="3"/>
  <c r="I210" i="3" s="1"/>
  <c r="I211" i="3" s="1"/>
  <c r="I212" i="3" s="1"/>
  <c r="I213" i="3" s="1"/>
  <c r="I214" i="3" s="1"/>
  <c r="I215" i="3" s="1"/>
  <c r="I216" i="3" s="1"/>
  <c r="I217" i="3" s="1"/>
  <c r="I218" i="3" s="1"/>
  <c r="I219" i="3" s="1"/>
  <c r="I220" i="3" s="1"/>
  <c r="I221" i="3" s="1"/>
  <c r="I222" i="3" s="1"/>
  <c r="I223" i="3" s="1"/>
  <c r="I224" i="3" s="1"/>
  <c r="I225" i="3" s="1"/>
  <c r="I226" i="3" s="1"/>
  <c r="I227" i="3" s="1"/>
  <c r="I228" i="3" s="1"/>
  <c r="I229" i="3" s="1"/>
  <c r="I230" i="3" s="1"/>
  <c r="I231" i="3" s="1"/>
  <c r="I232" i="3" s="1"/>
  <c r="I233" i="3" s="1"/>
  <c r="I234" i="3" s="1"/>
  <c r="I235" i="3" s="1"/>
  <c r="I236" i="3" s="1"/>
  <c r="I237" i="3" s="1"/>
  <c r="O155" i="3" l="1"/>
  <c r="O151" i="3"/>
  <c r="O225" i="3"/>
  <c r="O229" i="3"/>
  <c r="O192" i="3"/>
  <c r="O118" i="3"/>
  <c r="O199" i="3"/>
  <c r="O201" i="3" s="1"/>
  <c r="O188" i="3" l="1"/>
  <c r="O236" i="3"/>
  <c r="O238" i="3" s="1"/>
  <c r="O88" i="3"/>
  <c r="O90" i="3" s="1"/>
  <c r="O125" i="3"/>
  <c r="O127" i="3" s="1"/>
  <c r="O162" i="3"/>
  <c r="O164" i="3" s="1"/>
  <c r="O81" i="3"/>
  <c r="M58" i="3"/>
  <c r="O114" i="3"/>
  <c r="O119" i="3" s="1"/>
  <c r="O138" i="3"/>
  <c r="O140" i="3" s="1"/>
  <c r="O141" i="3" s="1"/>
  <c r="O128" i="3" s="1"/>
  <c r="O64" i="3"/>
  <c r="O66" i="3" s="1"/>
  <c r="O67" i="3" s="1"/>
  <c r="O54" i="3" s="1"/>
  <c r="O77" i="3"/>
  <c r="O175" i="3"/>
  <c r="O177" i="3" s="1"/>
  <c r="O178" i="3" s="1"/>
  <c r="O165" i="3" s="1"/>
  <c r="O249" i="3"/>
  <c r="O251" i="3" s="1"/>
  <c r="O252" i="3" s="1"/>
  <c r="O239" i="3" s="1"/>
  <c r="O101" i="3"/>
  <c r="O103" i="3" s="1"/>
  <c r="O104" i="3" s="1"/>
  <c r="O91" i="3" s="1"/>
  <c r="O212" i="3"/>
  <c r="O214" i="3" s="1"/>
  <c r="O215" i="3" s="1"/>
  <c r="O202" i="3" s="1"/>
  <c r="O226" i="3" l="1"/>
  <c r="O227" i="3" s="1"/>
  <c r="O189" i="3"/>
  <c r="O190" i="3" s="1"/>
  <c r="O152" i="3"/>
  <c r="O153" i="3" s="1"/>
  <c r="O230" i="3"/>
  <c r="O156" i="3"/>
  <c r="O115" i="3"/>
  <c r="O116" i="3" s="1"/>
  <c r="O121" i="3" s="1"/>
  <c r="O122" i="3" s="1"/>
  <c r="O78" i="3"/>
  <c r="O79" i="3" s="1"/>
  <c r="O82" i="3"/>
  <c r="O193" i="3"/>
  <c r="O120" i="3" l="1"/>
  <c r="O83" i="3"/>
  <c r="O84" i="3"/>
  <c r="O85" i="3" s="1"/>
  <c r="O194" i="3"/>
  <c r="O195" i="3"/>
  <c r="O196" i="3" s="1"/>
  <c r="O232" i="3"/>
  <c r="O233" i="3" s="1"/>
  <c r="O231" i="3"/>
  <c r="O157" i="3"/>
  <c r="O158" i="3"/>
  <c r="O159" i="3" s="1"/>
  <c r="Z172" i="3" l="1"/>
  <c r="AA290" i="3"/>
  <c r="AA260" i="3"/>
  <c r="AA287" i="3"/>
  <c r="Z179" i="3"/>
  <c r="Z171" i="3"/>
  <c r="AA250" i="3"/>
  <c r="Z174" i="3"/>
  <c r="AA283" i="3"/>
  <c r="AA356" i="3"/>
  <c r="Z181" i="3"/>
  <c r="Z176" i="3"/>
  <c r="AA285" i="3"/>
  <c r="Z186" i="3"/>
  <c r="AA253" i="3"/>
  <c r="AB137" i="3"/>
  <c r="Z290" i="3" l="1"/>
  <c r="AB134" i="3"/>
  <c r="X322" i="3"/>
  <c r="X105" i="3"/>
  <c r="Q229" i="3"/>
  <c r="AB260" i="3"/>
  <c r="AA105" i="3"/>
  <c r="T229" i="3"/>
  <c r="Z105" i="3"/>
  <c r="X283" i="3"/>
  <c r="AB174" i="3"/>
  <c r="Y346" i="3"/>
  <c r="S192" i="3"/>
  <c r="Y287" i="3"/>
  <c r="Y97" i="3"/>
  <c r="Y137" i="3"/>
  <c r="AA322" i="3"/>
  <c r="X97" i="3"/>
  <c r="Y322" i="3"/>
  <c r="X287" i="3"/>
  <c r="AA137" i="3"/>
  <c r="V355" i="3"/>
  <c r="V377" i="3" s="1"/>
  <c r="X260" i="3"/>
  <c r="Z137" i="3"/>
  <c r="R88" i="3"/>
  <c r="R37" i="3" s="1"/>
  <c r="AB329" i="3"/>
  <c r="S384" i="3"/>
  <c r="S386" i="3" s="1"/>
  <c r="Y260" i="3"/>
  <c r="Z213" i="3"/>
  <c r="X334" i="3"/>
  <c r="AA324" i="3"/>
  <c r="AA142" i="3"/>
  <c r="Y213" i="3"/>
  <c r="AA334" i="3"/>
  <c r="AB142" i="3"/>
  <c r="AB144" i="3"/>
  <c r="X171" i="3"/>
  <c r="X324" i="3"/>
  <c r="S118" i="3"/>
  <c r="AB179" i="3"/>
  <c r="T421" i="3"/>
  <c r="X172" i="3"/>
  <c r="AB172" i="3"/>
  <c r="Y334" i="3"/>
  <c r="X96" i="3"/>
  <c r="X331" i="3"/>
  <c r="AA179" i="3"/>
  <c r="AA172" i="3"/>
  <c r="AB102" i="3"/>
  <c r="X179" i="3"/>
  <c r="X328" i="3"/>
  <c r="R310" i="3"/>
  <c r="Y172" i="3"/>
  <c r="Y179" i="3"/>
  <c r="Y60" i="3"/>
  <c r="Y73" i="3"/>
  <c r="Y69" i="3"/>
  <c r="U192" i="3"/>
  <c r="U392" i="3"/>
  <c r="U414" i="3" s="1"/>
  <c r="U421" i="3"/>
  <c r="U423" i="3" s="1"/>
  <c r="AB65" i="3"/>
  <c r="Y134" i="3"/>
  <c r="Y146" i="3"/>
  <c r="AB181" i="3"/>
  <c r="Z287" i="3"/>
  <c r="X106" i="3"/>
  <c r="Z149" i="3"/>
  <c r="V392" i="3"/>
  <c r="V414" i="3" s="1"/>
  <c r="R421" i="3"/>
  <c r="R423" i="3" s="1"/>
  <c r="X145" i="3"/>
  <c r="AA257" i="3"/>
  <c r="Y176" i="3"/>
  <c r="U310" i="3"/>
  <c r="S273" i="3"/>
  <c r="AA328" i="3"/>
  <c r="R192" i="3"/>
  <c r="V229" i="3"/>
  <c r="AA97" i="3"/>
  <c r="Z180" i="3"/>
  <c r="R392" i="3"/>
  <c r="R414" i="3" s="1"/>
  <c r="AA149" i="3"/>
  <c r="Y68" i="3"/>
  <c r="AA68" i="3"/>
  <c r="Z68" i="3"/>
  <c r="Y149" i="3"/>
  <c r="U273" i="3"/>
  <c r="U275" i="3" s="1"/>
  <c r="AA292" i="3"/>
  <c r="AB171" i="3"/>
  <c r="X68" i="3"/>
  <c r="Z134" i="3"/>
  <c r="Q355" i="3"/>
  <c r="Q377" i="3" s="1"/>
  <c r="T384" i="3"/>
  <c r="T386" i="3" s="1"/>
  <c r="Y283" i="3"/>
  <c r="Y324" i="3"/>
  <c r="Z285" i="3"/>
  <c r="AB112" i="3"/>
  <c r="Q392" i="3"/>
  <c r="Q414" i="3" s="1"/>
  <c r="Z106" i="3"/>
  <c r="AA100" i="3"/>
  <c r="AA256" i="3"/>
  <c r="Z356" i="3"/>
  <c r="Z75" i="3"/>
  <c r="AA112" i="3"/>
  <c r="AB176" i="3"/>
  <c r="X181" i="3"/>
  <c r="X290" i="3"/>
  <c r="Z100" i="3"/>
  <c r="Z144" i="3"/>
  <c r="Q192" i="3"/>
  <c r="U229" i="3"/>
  <c r="Y98" i="3"/>
  <c r="R273" i="3"/>
  <c r="Y285" i="3"/>
  <c r="AB287" i="3"/>
  <c r="AB97" i="3"/>
  <c r="T192" i="3"/>
  <c r="Z184" i="3"/>
  <c r="Y211" i="3"/>
  <c r="X250" i="3"/>
  <c r="AA291" i="3"/>
  <c r="AA293" i="3"/>
  <c r="AB75" i="3"/>
  <c r="T392" i="3"/>
  <c r="T414" i="3" s="1"/>
  <c r="Z182" i="3"/>
  <c r="Y290" i="3"/>
  <c r="S421" i="3"/>
  <c r="X98" i="3"/>
  <c r="Z102" i="3"/>
  <c r="X102" i="3"/>
  <c r="X65" i="3"/>
  <c r="AA65" i="3"/>
  <c r="X72" i="3"/>
  <c r="Z112" i="3"/>
  <c r="Y105" i="3"/>
  <c r="Z146" i="3"/>
  <c r="AA176" i="3"/>
  <c r="AA63" i="3"/>
  <c r="AB60" i="3"/>
  <c r="Z60" i="3"/>
  <c r="S155" i="3"/>
  <c r="X285" i="3"/>
  <c r="T88" i="3"/>
  <c r="Z63" i="3"/>
  <c r="Z135" i="3"/>
  <c r="AB105" i="3"/>
  <c r="O373" i="3"/>
  <c r="O378" i="3" s="1"/>
  <c r="O360" i="3"/>
  <c r="O362" i="3" s="1"/>
  <c r="O363" i="3" s="1"/>
  <c r="T125" i="3"/>
  <c r="Z113" i="3"/>
  <c r="Y111" i="3"/>
  <c r="U64" i="3"/>
  <c r="AA62" i="3"/>
  <c r="U77" i="3"/>
  <c r="R410" i="3"/>
  <c r="R397" i="3"/>
  <c r="R399" i="3" s="1"/>
  <c r="R400" i="3" s="1"/>
  <c r="Y181" i="3"/>
  <c r="O392" i="3"/>
  <c r="O414" i="3" s="1"/>
  <c r="Q81" i="3"/>
  <c r="X58" i="3"/>
  <c r="Q151" i="3"/>
  <c r="X136" i="3"/>
  <c r="Q138" i="3"/>
  <c r="X108" i="3"/>
  <c r="O410" i="3"/>
  <c r="O415" i="3" s="1"/>
  <c r="O397" i="3"/>
  <c r="O399" i="3" s="1"/>
  <c r="O400" i="3" s="1"/>
  <c r="V410" i="3"/>
  <c r="V397" i="3"/>
  <c r="V399" i="3" s="1"/>
  <c r="V400" i="3" s="1"/>
  <c r="U410" i="3"/>
  <c r="U397" i="3"/>
  <c r="U399" i="3" s="1"/>
  <c r="U400" i="3" s="1"/>
  <c r="S162" i="3"/>
  <c r="R138" i="3"/>
  <c r="Y136" i="3"/>
  <c r="R151" i="3"/>
  <c r="V64" i="3"/>
  <c r="AB62" i="3"/>
  <c r="V77" i="3"/>
  <c r="V138" i="3"/>
  <c r="AB136" i="3"/>
  <c r="V151" i="3"/>
  <c r="O355" i="3"/>
  <c r="O377" i="3" s="1"/>
  <c r="AB331" i="3"/>
  <c r="Z331" i="3"/>
  <c r="Y106" i="3"/>
  <c r="AA111" i="3"/>
  <c r="AA106" i="3"/>
  <c r="Q162" i="3"/>
  <c r="X150" i="3"/>
  <c r="AB111" i="3"/>
  <c r="AB106" i="3"/>
  <c r="Z139" i="3"/>
  <c r="X59" i="3"/>
  <c r="Q410" i="3"/>
  <c r="Q397" i="3"/>
  <c r="Q399" i="3" s="1"/>
  <c r="Q400" i="3" s="1"/>
  <c r="S77" i="3"/>
  <c r="S64" i="3"/>
  <c r="S66" i="3" s="1"/>
  <c r="S67" i="3" s="1"/>
  <c r="X99" i="3"/>
  <c r="Q114" i="3"/>
  <c r="Q101" i="3"/>
  <c r="V88" i="3"/>
  <c r="X75" i="3"/>
  <c r="Y62" i="3"/>
  <c r="R64" i="3"/>
  <c r="R77" i="3"/>
  <c r="O336" i="3"/>
  <c r="O323" i="3"/>
  <c r="O325" i="3" s="1"/>
  <c r="O326" i="3" s="1"/>
  <c r="O340" i="3"/>
  <c r="V421" i="3"/>
  <c r="T410" i="3"/>
  <c r="T397" i="3"/>
  <c r="T399" i="3" s="1"/>
  <c r="T400" i="3" s="1"/>
  <c r="AA146" i="3"/>
  <c r="Y63" i="3"/>
  <c r="Y132" i="3"/>
  <c r="R155" i="3"/>
  <c r="AB99" i="3"/>
  <c r="V101" i="3"/>
  <c r="V114" i="3"/>
  <c r="Z142" i="3"/>
  <c r="Z111" i="3"/>
  <c r="S88" i="3"/>
  <c r="Y59" i="3"/>
  <c r="V118" i="3"/>
  <c r="AB95" i="3"/>
  <c r="Z65" i="3"/>
  <c r="AA148" i="3"/>
  <c r="T155" i="3"/>
  <c r="Z132" i="3"/>
  <c r="S392" i="3"/>
  <c r="S414" i="3" s="1"/>
  <c r="S410" i="3"/>
  <c r="S397" i="3"/>
  <c r="S399" i="3" s="1"/>
  <c r="S400" i="3" s="1"/>
  <c r="AB100" i="3"/>
  <c r="Z72" i="3"/>
  <c r="Z74" i="3"/>
  <c r="AB132" i="3"/>
  <c r="V155" i="3"/>
  <c r="X112" i="3"/>
  <c r="AB58" i="3"/>
  <c r="V81" i="3"/>
  <c r="AB149" i="3"/>
  <c r="Z98" i="3"/>
  <c r="R101" i="3"/>
  <c r="R114" i="3"/>
  <c r="Y99" i="3"/>
  <c r="AA102" i="3"/>
  <c r="AA59" i="3"/>
  <c r="X137" i="3"/>
  <c r="Y243" i="3"/>
  <c r="R266" i="3"/>
  <c r="AA280" i="3"/>
  <c r="T303" i="3"/>
  <c r="R336" i="3"/>
  <c r="R323" i="3"/>
  <c r="Y321" i="3"/>
  <c r="X253" i="3"/>
  <c r="R229" i="3"/>
  <c r="X206" i="3"/>
  <c r="Y259" i="3"/>
  <c r="Y296" i="3"/>
  <c r="X332" i="3"/>
  <c r="R175" i="3"/>
  <c r="R188" i="3"/>
  <c r="Y173" i="3"/>
  <c r="V225" i="3"/>
  <c r="V212" i="3"/>
  <c r="V214" i="3" s="1"/>
  <c r="V215" i="3" s="1"/>
  <c r="X187" i="3"/>
  <c r="Q199" i="3"/>
  <c r="Z361" i="3"/>
  <c r="T225" i="3"/>
  <c r="T212" i="3"/>
  <c r="Z210" i="3"/>
  <c r="AB247" i="3"/>
  <c r="U262" i="3"/>
  <c r="U249" i="3"/>
  <c r="AA335" i="3"/>
  <c r="T347" i="3"/>
  <c r="V373" i="3"/>
  <c r="V360" i="3"/>
  <c r="V362" i="3" s="1"/>
  <c r="V363" i="3" s="1"/>
  <c r="U236" i="3"/>
  <c r="Q340" i="3"/>
  <c r="X317" i="3"/>
  <c r="V175" i="3"/>
  <c r="V177" i="3" s="1"/>
  <c r="V178" i="3" s="1"/>
  <c r="V188" i="3"/>
  <c r="Z211" i="3"/>
  <c r="Y335" i="3"/>
  <c r="R347" i="3"/>
  <c r="U199" i="3"/>
  <c r="AB187" i="3"/>
  <c r="S236" i="3"/>
  <c r="S238" i="3" s="1"/>
  <c r="T188" i="3"/>
  <c r="AA173" i="3"/>
  <c r="T175" i="3"/>
  <c r="X211" i="3"/>
  <c r="X320" i="3"/>
  <c r="AA254" i="3"/>
  <c r="AA331" i="3"/>
  <c r="AA294" i="3"/>
  <c r="X284" i="3"/>
  <c r="Q286" i="3"/>
  <c r="Q299" i="3"/>
  <c r="Y327" i="3"/>
  <c r="AB185" i="3"/>
  <c r="Z260" i="3"/>
  <c r="R373" i="3"/>
  <c r="R360" i="3"/>
  <c r="Z358" i="3"/>
  <c r="AA171" i="3"/>
  <c r="S299" i="3"/>
  <c r="Z284" i="3"/>
  <c r="S286" i="3"/>
  <c r="AA333" i="3"/>
  <c r="AB186" i="3"/>
  <c r="T273" i="3"/>
  <c r="T310" i="3"/>
  <c r="AB146" i="3"/>
  <c r="S138" i="3"/>
  <c r="S140" i="3" s="1"/>
  <c r="S141" i="3" s="1"/>
  <c r="S151" i="3"/>
  <c r="V125" i="3"/>
  <c r="AB113" i="3"/>
  <c r="U151" i="3"/>
  <c r="AA136" i="3"/>
  <c r="U138" i="3"/>
  <c r="T162" i="3"/>
  <c r="Z150" i="3"/>
  <c r="AB148" i="3"/>
  <c r="O421" i="3"/>
  <c r="O423" i="3" s="1"/>
  <c r="X111" i="3"/>
  <c r="AB68" i="3"/>
  <c r="AB135" i="3"/>
  <c r="U118" i="3"/>
  <c r="AA95" i="3"/>
  <c r="R118" i="3"/>
  <c r="Y95" i="3"/>
  <c r="Q155" i="3"/>
  <c r="X132" i="3"/>
  <c r="AA75" i="3"/>
  <c r="S101" i="3"/>
  <c r="S103" i="3" s="1"/>
  <c r="S104" i="3" s="1"/>
  <c r="S114" i="3"/>
  <c r="AB74" i="3"/>
  <c r="Y142" i="3"/>
  <c r="O347" i="3"/>
  <c r="O349" i="3" s="1"/>
  <c r="AB72" i="3"/>
  <c r="AA144" i="3"/>
  <c r="Y75" i="3"/>
  <c r="S125" i="3"/>
  <c r="Y74" i="3"/>
  <c r="Y144" i="3"/>
  <c r="Y148" i="3"/>
  <c r="Y102" i="3"/>
  <c r="Z96" i="3"/>
  <c r="X60" i="3"/>
  <c r="AB63" i="3"/>
  <c r="Y61" i="3"/>
  <c r="AA134" i="3"/>
  <c r="Z148" i="3"/>
  <c r="AB328" i="3"/>
  <c r="Z328" i="3"/>
  <c r="R212" i="3"/>
  <c r="R225" i="3"/>
  <c r="X210" i="3"/>
  <c r="S262" i="3"/>
  <c r="Z247" i="3"/>
  <c r="S249" i="3"/>
  <c r="U286" i="3"/>
  <c r="AB284" i="3"/>
  <c r="U299" i="3"/>
  <c r="Y333" i="3"/>
  <c r="Q249" i="3"/>
  <c r="X247" i="3"/>
  <c r="Q262" i="3"/>
  <c r="Z187" i="3"/>
  <c r="S199" i="3"/>
  <c r="Q236" i="3"/>
  <c r="Q238" i="3" s="1"/>
  <c r="Z259" i="3"/>
  <c r="Z296" i="3"/>
  <c r="Z243" i="3"/>
  <c r="S266" i="3"/>
  <c r="U303" i="3"/>
  <c r="AB280" i="3"/>
  <c r="S323" i="3"/>
  <c r="S336" i="3"/>
  <c r="Z321" i="3"/>
  <c r="AB321" i="3"/>
  <c r="X259" i="3"/>
  <c r="AB296" i="3"/>
  <c r="S373" i="3"/>
  <c r="S360" i="3"/>
  <c r="AA358" i="3"/>
  <c r="AB291" i="3"/>
  <c r="Z183" i="3"/>
  <c r="AA185" i="3"/>
  <c r="Q360" i="3"/>
  <c r="Q362" i="3" s="1"/>
  <c r="Q363" i="3" s="1"/>
  <c r="Q373" i="3"/>
  <c r="Z322" i="3"/>
  <c r="AB322" i="3"/>
  <c r="R384" i="3"/>
  <c r="R386" i="3" s="1"/>
  <c r="Y185" i="3"/>
  <c r="AB259" i="3"/>
  <c r="AB283" i="3"/>
  <c r="X327" i="3"/>
  <c r="U384" i="3"/>
  <c r="Y329" i="3"/>
  <c r="AA255" i="3"/>
  <c r="AA174" i="3"/>
  <c r="X213" i="3"/>
  <c r="AB250" i="3"/>
  <c r="X346" i="3"/>
  <c r="S340" i="3"/>
  <c r="Z317" i="3"/>
  <c r="AB317" i="3"/>
  <c r="Y174" i="3"/>
  <c r="Z250" i="3"/>
  <c r="S355" i="3"/>
  <c r="S377" i="3" s="1"/>
  <c r="AA354" i="3"/>
  <c r="Y171" i="3"/>
  <c r="S229" i="3"/>
  <c r="Y206" i="3"/>
  <c r="Z206" i="3"/>
  <c r="X243" i="3"/>
  <c r="Q266" i="3"/>
  <c r="Z280" i="3"/>
  <c r="S303" i="3"/>
  <c r="Q336" i="3"/>
  <c r="X321" i="3"/>
  <c r="Q323" i="3"/>
  <c r="Q325" i="3" s="1"/>
  <c r="Q326" i="3" s="1"/>
  <c r="AB96" i="3"/>
  <c r="R125" i="3"/>
  <c r="Y113" i="3"/>
  <c r="U88" i="3"/>
  <c r="AA139" i="3"/>
  <c r="AB61" i="3"/>
  <c r="Y135" i="3"/>
  <c r="U125" i="3"/>
  <c r="AA113" i="3"/>
  <c r="Q64" i="3"/>
  <c r="X62" i="3"/>
  <c r="Q77" i="3"/>
  <c r="X148" i="3"/>
  <c r="O303" i="3"/>
  <c r="Q421" i="3"/>
  <c r="AA96" i="3"/>
  <c r="Q88" i="3"/>
  <c r="AB98" i="3"/>
  <c r="R81" i="3"/>
  <c r="Y58" i="3"/>
  <c r="T138" i="3"/>
  <c r="Z136" i="3"/>
  <c r="T151" i="3"/>
  <c r="Y72" i="3"/>
  <c r="X144" i="3"/>
  <c r="AA60" i="3"/>
  <c r="T118" i="3"/>
  <c r="Z95" i="3"/>
  <c r="AB139" i="3"/>
  <c r="Z58" i="3"/>
  <c r="T81" i="3"/>
  <c r="Z59" i="3"/>
  <c r="U81" i="3"/>
  <c r="AA58" i="3"/>
  <c r="AA135" i="3"/>
  <c r="Q125" i="3"/>
  <c r="X113" i="3"/>
  <c r="AB59" i="3"/>
  <c r="R162" i="3"/>
  <c r="Y150" i="3"/>
  <c r="X280" i="3"/>
  <c r="Q303" i="3"/>
  <c r="AB320" i="3"/>
  <c r="Z320" i="3"/>
  <c r="Y253" i="3"/>
  <c r="X296" i="3"/>
  <c r="U266" i="3"/>
  <c r="AB243" i="3"/>
  <c r="Y328" i="3"/>
  <c r="T199" i="3"/>
  <c r="AA187" i="3"/>
  <c r="R236" i="3"/>
  <c r="S225" i="3"/>
  <c r="S212" i="3"/>
  <c r="Y210" i="3"/>
  <c r="T249" i="3"/>
  <c r="AA247" i="3"/>
  <c r="T262" i="3"/>
  <c r="AB333" i="3"/>
  <c r="Z333" i="3"/>
  <c r="R199" i="3"/>
  <c r="Y187" i="3"/>
  <c r="T340" i="3"/>
  <c r="AA317" i="3"/>
  <c r="U175" i="3"/>
  <c r="AB173" i="3"/>
  <c r="U188" i="3"/>
  <c r="X335" i="3"/>
  <c r="Q347" i="3"/>
  <c r="U360" i="3"/>
  <c r="U362" i="3" s="1"/>
  <c r="U363" i="3" s="1"/>
  <c r="U373" i="3"/>
  <c r="Y331" i="3"/>
  <c r="V236" i="3"/>
  <c r="R340" i="3"/>
  <c r="Y317" i="3"/>
  <c r="S188" i="3"/>
  <c r="S175" i="3"/>
  <c r="Z173" i="3"/>
  <c r="AB285" i="3"/>
  <c r="Z334" i="3"/>
  <c r="AB334" i="3"/>
  <c r="V199" i="3"/>
  <c r="V201" i="3" s="1"/>
  <c r="T236" i="3"/>
  <c r="AA320" i="3"/>
  <c r="U355" i="3"/>
  <c r="U377" i="3" s="1"/>
  <c r="AA181" i="3"/>
  <c r="Y186" i="3"/>
  <c r="Q273" i="3"/>
  <c r="Q310" i="3"/>
  <c r="Z283" i="3"/>
  <c r="AB324" i="3"/>
  <c r="Z324" i="3"/>
  <c r="S310" i="3"/>
  <c r="AA361" i="3"/>
  <c r="Q225" i="3"/>
  <c r="Q212" i="3"/>
  <c r="Q214" i="3" s="1"/>
  <c r="Q215" i="3" s="1"/>
  <c r="R262" i="3"/>
  <c r="R249" i="3"/>
  <c r="Y247" i="3"/>
  <c r="T299" i="3"/>
  <c r="AA284" i="3"/>
  <c r="T286" i="3"/>
  <c r="X333" i="3"/>
  <c r="O384" i="3"/>
  <c r="O386" i="3" s="1"/>
  <c r="O299" i="3"/>
  <c r="O286" i="3"/>
  <c r="O288" i="3" s="1"/>
  <c r="O289" i="3" s="1"/>
  <c r="U162" i="3"/>
  <c r="AA150" i="3"/>
  <c r="Y100" i="3"/>
  <c r="X135" i="3"/>
  <c r="T101" i="3"/>
  <c r="Z99" i="3"/>
  <c r="T114" i="3"/>
  <c r="AB150" i="3"/>
  <c r="V162" i="3"/>
  <c r="Z61" i="3"/>
  <c r="AA74" i="3"/>
  <c r="O310" i="3"/>
  <c r="X146" i="3"/>
  <c r="T64" i="3"/>
  <c r="Z62" i="3"/>
  <c r="T77" i="3"/>
  <c r="AA61" i="3"/>
  <c r="X100" i="3"/>
  <c r="Y139" i="3"/>
  <c r="Q118" i="3"/>
  <c r="X95" i="3"/>
  <c r="Y96" i="3"/>
  <c r="AA98" i="3"/>
  <c r="X74" i="3"/>
  <c r="X134" i="3"/>
  <c r="X149" i="3"/>
  <c r="AA99" i="3"/>
  <c r="U114" i="3"/>
  <c r="U101" i="3"/>
  <c r="X61" i="3"/>
  <c r="X142" i="3"/>
  <c r="X63" i="3"/>
  <c r="Y65" i="3"/>
  <c r="U155" i="3"/>
  <c r="AA132" i="3"/>
  <c r="Y112" i="3"/>
  <c r="X139" i="3"/>
  <c r="Z97" i="3"/>
  <c r="S81" i="3"/>
  <c r="Y284" i="3"/>
  <c r="R286" i="3"/>
  <c r="R299" i="3"/>
  <c r="AB327" i="3"/>
  <c r="Z327" i="3"/>
  <c r="AA186" i="3"/>
  <c r="Q188" i="3"/>
  <c r="Q175" i="3"/>
  <c r="X173" i="3"/>
  <c r="U225" i="3"/>
  <c r="U212" i="3"/>
  <c r="U214" i="3" s="1"/>
  <c r="U215" i="3" s="1"/>
  <c r="X291" i="3"/>
  <c r="Q384" i="3"/>
  <c r="Q386" i="3" s="1"/>
  <c r="AB253" i="3"/>
  <c r="R355" i="3"/>
  <c r="R377" i="3" s="1"/>
  <c r="Z354" i="3"/>
  <c r="AA243" i="3"/>
  <c r="T266" i="3"/>
  <c r="Z185" i="3"/>
  <c r="T373" i="3"/>
  <c r="T360" i="3"/>
  <c r="T362" i="3" s="1"/>
  <c r="T363" i="3" s="1"/>
  <c r="X185" i="3"/>
  <c r="AA258" i="3"/>
  <c r="AA259" i="3"/>
  <c r="AA295" i="3"/>
  <c r="AA296" i="3"/>
  <c r="V192" i="3"/>
  <c r="AA327" i="3"/>
  <c r="V384" i="3"/>
  <c r="V386" i="3" s="1"/>
  <c r="X186" i="3"/>
  <c r="Y320" i="3"/>
  <c r="X174" i="3"/>
  <c r="Y250" i="3"/>
  <c r="AB335" i="3"/>
  <c r="S347" i="3"/>
  <c r="Z335" i="3"/>
  <c r="R303" i="3"/>
  <c r="Y280" i="3"/>
  <c r="T323" i="3"/>
  <c r="AA321" i="3"/>
  <c r="T336" i="3"/>
  <c r="X176" i="3"/>
  <c r="Z253" i="3"/>
  <c r="AB290" i="3"/>
  <c r="T355" i="3"/>
  <c r="T377" i="3" s="1"/>
  <c r="T423" i="3" l="1"/>
  <c r="Y71" i="3"/>
  <c r="Z69" i="3"/>
  <c r="X69" i="3"/>
  <c r="AB69" i="3"/>
  <c r="AA69" i="3"/>
  <c r="X107" i="3"/>
  <c r="S46" i="3"/>
  <c r="R90" i="3"/>
  <c r="X180" i="3"/>
  <c r="X70" i="3"/>
  <c r="AA330" i="3"/>
  <c r="O312" i="3"/>
  <c r="Y256" i="3"/>
  <c r="Z145" i="3"/>
  <c r="AB145" i="3"/>
  <c r="AA145" i="3"/>
  <c r="S164" i="3"/>
  <c r="AB294" i="3"/>
  <c r="X329" i="3"/>
  <c r="Z329" i="3"/>
  <c r="U386" i="3"/>
  <c r="Y145" i="3"/>
  <c r="Z147" i="3"/>
  <c r="Y292" i="3"/>
  <c r="Y180" i="3"/>
  <c r="AA329" i="3"/>
  <c r="S275" i="3"/>
  <c r="U164" i="3"/>
  <c r="R46" i="3"/>
  <c r="Z291" i="3"/>
  <c r="AB180" i="3"/>
  <c r="Z108" i="3"/>
  <c r="U312" i="3"/>
  <c r="X109" i="3"/>
  <c r="AA72" i="3"/>
  <c r="U43" i="3"/>
  <c r="X293" i="3"/>
  <c r="X71" i="3"/>
  <c r="AA180" i="3"/>
  <c r="Y294" i="3"/>
  <c r="AB257" i="3"/>
  <c r="T90" i="3"/>
  <c r="AB147" i="3"/>
  <c r="U41" i="3"/>
  <c r="X257" i="3"/>
  <c r="X73" i="3"/>
  <c r="Z73" i="3"/>
  <c r="Z257" i="3"/>
  <c r="Y257" i="3"/>
  <c r="R312" i="3"/>
  <c r="AA73" i="3"/>
  <c r="AB73" i="3"/>
  <c r="R43" i="3"/>
  <c r="X110" i="3"/>
  <c r="Y291" i="3"/>
  <c r="AB293" i="3"/>
  <c r="AA143" i="3"/>
  <c r="AA147" i="3"/>
  <c r="R127" i="3"/>
  <c r="X256" i="3"/>
  <c r="Y70" i="3"/>
  <c r="Q127" i="3"/>
  <c r="Z292" i="3"/>
  <c r="X292" i="3"/>
  <c r="AB292" i="3"/>
  <c r="AA108" i="3"/>
  <c r="X147" i="3"/>
  <c r="AA182" i="3"/>
  <c r="Z256" i="3"/>
  <c r="V127" i="3"/>
  <c r="AB256" i="3"/>
  <c r="AB109" i="3"/>
  <c r="Y332" i="3"/>
  <c r="AA109" i="3"/>
  <c r="R201" i="3"/>
  <c r="Z70" i="3"/>
  <c r="Z294" i="3"/>
  <c r="AA70" i="3"/>
  <c r="Z71" i="3"/>
  <c r="AB108" i="3"/>
  <c r="Z110" i="3"/>
  <c r="AB254" i="3"/>
  <c r="Z293" i="3"/>
  <c r="Y293" i="3"/>
  <c r="AB255" i="3"/>
  <c r="AA183" i="3"/>
  <c r="X255" i="3"/>
  <c r="Z254" i="3"/>
  <c r="AA110" i="3"/>
  <c r="S423" i="3"/>
  <c r="R275" i="3"/>
  <c r="AB110" i="3"/>
  <c r="AB182" i="3"/>
  <c r="Z143" i="3"/>
  <c r="Y184" i="3"/>
  <c r="AB107" i="3"/>
  <c r="X143" i="3"/>
  <c r="Z107" i="3"/>
  <c r="Y182" i="3"/>
  <c r="X182" i="3"/>
  <c r="AA184" i="3"/>
  <c r="Y143" i="3"/>
  <c r="X184" i="3"/>
  <c r="AB143" i="3"/>
  <c r="AA107" i="3"/>
  <c r="AB184" i="3"/>
  <c r="T201" i="3"/>
  <c r="AA332" i="3"/>
  <c r="O374" i="3"/>
  <c r="O375" i="3" s="1"/>
  <c r="O380" i="3" s="1"/>
  <c r="O381" i="3" s="1"/>
  <c r="O411" i="3"/>
  <c r="O412" i="3" s="1"/>
  <c r="Z109" i="3"/>
  <c r="Y254" i="3"/>
  <c r="Y109" i="3"/>
  <c r="Y147" i="3"/>
  <c r="X254" i="3"/>
  <c r="AB70" i="3"/>
  <c r="Y183" i="3"/>
  <c r="V37" i="3"/>
  <c r="S349" i="3"/>
  <c r="Y347" i="3"/>
  <c r="T341" i="3"/>
  <c r="T337" i="3"/>
  <c r="T338" i="3" s="1"/>
  <c r="X258" i="3"/>
  <c r="Q45" i="3"/>
  <c r="X175" i="3"/>
  <c r="Q177" i="3"/>
  <c r="U115" i="3"/>
  <c r="U116" i="3" s="1"/>
  <c r="U119" i="3"/>
  <c r="T66" i="3"/>
  <c r="Z64" i="3"/>
  <c r="V39" i="3"/>
  <c r="V164" i="3"/>
  <c r="T103" i="3"/>
  <c r="Z101" i="3"/>
  <c r="R267" i="3"/>
  <c r="R263" i="3"/>
  <c r="R264" i="3" s="1"/>
  <c r="S43" i="3"/>
  <c r="S312" i="3"/>
  <c r="Q43" i="3"/>
  <c r="Q312" i="3"/>
  <c r="T41" i="3"/>
  <c r="T238" i="3"/>
  <c r="Z188" i="3"/>
  <c r="S189" i="3"/>
  <c r="S190" i="3" s="1"/>
  <c r="S193" i="3"/>
  <c r="Q44" i="3"/>
  <c r="Q349" i="3"/>
  <c r="AB175" i="3"/>
  <c r="U177" i="3"/>
  <c r="Q41" i="3"/>
  <c r="Q337" i="3"/>
  <c r="Q338" i="3" s="1"/>
  <c r="Q341" i="3"/>
  <c r="Z258" i="3"/>
  <c r="Q378" i="3"/>
  <c r="Q374" i="3"/>
  <c r="Q375" i="3" s="1"/>
  <c r="X323" i="3"/>
  <c r="S325" i="3"/>
  <c r="AB323" i="3"/>
  <c r="Z323" i="3"/>
  <c r="Q267" i="3"/>
  <c r="Q263" i="3"/>
  <c r="Q264" i="3" s="1"/>
  <c r="U304" i="3"/>
  <c r="U300" i="3"/>
  <c r="U301" i="3" s="1"/>
  <c r="R214" i="3"/>
  <c r="R215" i="3" s="1"/>
  <c r="X212" i="3"/>
  <c r="S127" i="3"/>
  <c r="AA138" i="3"/>
  <c r="U140" i="3"/>
  <c r="R362" i="3"/>
  <c r="Z360" i="3"/>
  <c r="X183" i="3"/>
  <c r="U238" i="3"/>
  <c r="Q201" i="3"/>
  <c r="Y258" i="3"/>
  <c r="R341" i="3"/>
  <c r="R337" i="3"/>
  <c r="X336" i="3"/>
  <c r="R78" i="3"/>
  <c r="R79" i="3" s="1"/>
  <c r="R82" i="3"/>
  <c r="V90" i="3"/>
  <c r="V78" i="3"/>
  <c r="V79" i="3" s="1"/>
  <c r="V82" i="3"/>
  <c r="U411" i="3"/>
  <c r="U412" i="3" s="1"/>
  <c r="U415" i="3"/>
  <c r="V411" i="3"/>
  <c r="V412" i="3" s="1"/>
  <c r="V415" i="3"/>
  <c r="Q152" i="3"/>
  <c r="Q153" i="3" s="1"/>
  <c r="Q156" i="3"/>
  <c r="Y108" i="3"/>
  <c r="T127" i="3"/>
  <c r="U230" i="3"/>
  <c r="U226" i="3"/>
  <c r="X188" i="3"/>
  <c r="Q189" i="3"/>
  <c r="Q190" i="3" s="1"/>
  <c r="Q193" i="3"/>
  <c r="T304" i="3"/>
  <c r="T300" i="3"/>
  <c r="Q42" i="3"/>
  <c r="Q275" i="3"/>
  <c r="X295" i="3"/>
  <c r="T267" i="3"/>
  <c r="T263" i="3"/>
  <c r="T264" i="3" s="1"/>
  <c r="S214" i="3"/>
  <c r="S215" i="3" s="1"/>
  <c r="Y212" i="3"/>
  <c r="V40" i="3"/>
  <c r="T156" i="3"/>
  <c r="T152" i="3"/>
  <c r="T153" i="3" s="1"/>
  <c r="Q82" i="3"/>
  <c r="Q78" i="3"/>
  <c r="Q79" i="3" s="1"/>
  <c r="U38" i="3"/>
  <c r="U127" i="3"/>
  <c r="U90" i="3"/>
  <c r="T45" i="3"/>
  <c r="Y255" i="3"/>
  <c r="S267" i="3"/>
  <c r="S263" i="3"/>
  <c r="S264" i="3" s="1"/>
  <c r="S156" i="3"/>
  <c r="S152" i="3"/>
  <c r="S304" i="3"/>
  <c r="S300" i="3"/>
  <c r="S301" i="3" s="1"/>
  <c r="R378" i="3"/>
  <c r="R374" i="3"/>
  <c r="R375" i="3" s="1"/>
  <c r="U40" i="3"/>
  <c r="T177" i="3"/>
  <c r="T178" i="3" s="1"/>
  <c r="AA175" i="3"/>
  <c r="U251" i="3"/>
  <c r="AB249" i="3"/>
  <c r="T214" i="3"/>
  <c r="T215" i="3" s="1"/>
  <c r="Z212" i="3"/>
  <c r="R193" i="3"/>
  <c r="R189" i="3"/>
  <c r="R190" i="3" s="1"/>
  <c r="Y188" i="3"/>
  <c r="AB332" i="3"/>
  <c r="Z332" i="3"/>
  <c r="R40" i="3"/>
  <c r="X294" i="3"/>
  <c r="S411" i="3"/>
  <c r="S412" i="3" s="1"/>
  <c r="S415" i="3"/>
  <c r="S90" i="3"/>
  <c r="V115" i="3"/>
  <c r="V116" i="3" s="1"/>
  <c r="V119" i="3"/>
  <c r="Y64" i="3"/>
  <c r="R66" i="3"/>
  <c r="V152" i="3"/>
  <c r="V153" i="3" s="1"/>
  <c r="V156" i="3"/>
  <c r="R140" i="3"/>
  <c r="Y138" i="3"/>
  <c r="Q39" i="3"/>
  <c r="R411" i="3"/>
  <c r="R412" i="3" s="1"/>
  <c r="R415" i="3"/>
  <c r="U78" i="3"/>
  <c r="U79" i="3" s="1"/>
  <c r="U82" i="3"/>
  <c r="Y107" i="3"/>
  <c r="AB71" i="3"/>
  <c r="Z330" i="3"/>
  <c r="AB330" i="3"/>
  <c r="U46" i="3"/>
  <c r="T378" i="3"/>
  <c r="T374" i="3"/>
  <c r="T375" i="3" s="1"/>
  <c r="R304" i="3"/>
  <c r="R300" i="3"/>
  <c r="R301" i="3" s="1"/>
  <c r="T82" i="3"/>
  <c r="T78" i="3"/>
  <c r="T79" i="3" s="1"/>
  <c r="T115" i="3"/>
  <c r="T116" i="3" s="1"/>
  <c r="T119" i="3"/>
  <c r="Q226" i="3"/>
  <c r="Q227" i="3" s="1"/>
  <c r="Q230" i="3"/>
  <c r="U374" i="3"/>
  <c r="U375" i="3" s="1"/>
  <c r="U378" i="3"/>
  <c r="U193" i="3"/>
  <c r="AB188" i="3"/>
  <c r="U189" i="3"/>
  <c r="U190" i="3" s="1"/>
  <c r="S230" i="3"/>
  <c r="S226" i="3"/>
  <c r="S227" i="3" s="1"/>
  <c r="R39" i="3"/>
  <c r="R164" i="3"/>
  <c r="Q46" i="3"/>
  <c r="Q423" i="3"/>
  <c r="AB258" i="3"/>
  <c r="S362" i="3"/>
  <c r="AA360" i="3"/>
  <c r="AB183" i="3"/>
  <c r="S201" i="3"/>
  <c r="Q251" i="3"/>
  <c r="X249" i="3"/>
  <c r="U288" i="3"/>
  <c r="AB286" i="3"/>
  <c r="S115" i="3"/>
  <c r="S116" i="3" s="1"/>
  <c r="S119" i="3"/>
  <c r="U156" i="3"/>
  <c r="U152" i="3"/>
  <c r="U153" i="3" s="1"/>
  <c r="T312" i="3"/>
  <c r="Q300" i="3"/>
  <c r="Q301" i="3" s="1"/>
  <c r="Q304" i="3"/>
  <c r="U201" i="3"/>
  <c r="V193" i="3"/>
  <c r="V189" i="3"/>
  <c r="V374" i="3"/>
  <c r="V375" i="3" s="1"/>
  <c r="V378" i="3"/>
  <c r="U263" i="3"/>
  <c r="U264" i="3" s="1"/>
  <c r="U267" i="3"/>
  <c r="T230" i="3"/>
  <c r="T226" i="3"/>
  <c r="R177" i="3"/>
  <c r="Y175" i="3"/>
  <c r="X330" i="3"/>
  <c r="R115" i="3"/>
  <c r="R116" i="3" s="1"/>
  <c r="R119" i="3"/>
  <c r="AB101" i="3"/>
  <c r="V103" i="3"/>
  <c r="T411" i="3"/>
  <c r="T412" i="3" s="1"/>
  <c r="T415" i="3"/>
  <c r="X101" i="3"/>
  <c r="Q103" i="3"/>
  <c r="S82" i="3"/>
  <c r="S78" i="3"/>
  <c r="S79" i="3" s="1"/>
  <c r="R45" i="3"/>
  <c r="AA71" i="3"/>
  <c r="Q411" i="3"/>
  <c r="Q412" i="3" s="1"/>
  <c r="Q415" i="3"/>
  <c r="S39" i="3"/>
  <c r="AB64" i="3"/>
  <c r="V66" i="3"/>
  <c r="Z295" i="3"/>
  <c r="X138" i="3"/>
  <c r="Q140" i="3"/>
  <c r="Y110" i="3"/>
  <c r="T37" i="3"/>
  <c r="T325" i="3"/>
  <c r="AA323" i="3"/>
  <c r="Q37" i="3"/>
  <c r="R38" i="3"/>
  <c r="AB295" i="3"/>
  <c r="R288" i="3"/>
  <c r="Y286" i="3"/>
  <c r="Y295" i="3"/>
  <c r="U103" i="3"/>
  <c r="AA101" i="3"/>
  <c r="O304" i="3"/>
  <c r="O300" i="3"/>
  <c r="O301" i="3" s="1"/>
  <c r="T288" i="3"/>
  <c r="AA286" i="3"/>
  <c r="R251" i="3"/>
  <c r="Y249" i="3"/>
  <c r="S177" i="3"/>
  <c r="Z175" i="3"/>
  <c r="V41" i="3"/>
  <c r="V238" i="3"/>
  <c r="Y348" i="3"/>
  <c r="T251" i="3"/>
  <c r="AA249" i="3"/>
  <c r="R238" i="3"/>
  <c r="Y330" i="3"/>
  <c r="T140" i="3"/>
  <c r="Z138" i="3"/>
  <c r="Q90" i="3"/>
  <c r="X64" i="3"/>
  <c r="Q66" i="3"/>
  <c r="U45" i="3"/>
  <c r="S378" i="3"/>
  <c r="S374" i="3"/>
  <c r="S375" i="3" s="1"/>
  <c r="S337" i="3"/>
  <c r="S341" i="3"/>
  <c r="Y336" i="3"/>
  <c r="X348" i="3"/>
  <c r="Z249" i="3"/>
  <c r="S251" i="3"/>
  <c r="R230" i="3"/>
  <c r="R226" i="3"/>
  <c r="R227" i="3" s="1"/>
  <c r="T39" i="3"/>
  <c r="T164" i="3"/>
  <c r="R42" i="3"/>
  <c r="T275" i="3"/>
  <c r="Z286" i="3"/>
  <c r="S288" i="3"/>
  <c r="Q288" i="3"/>
  <c r="X286" i="3"/>
  <c r="T193" i="3"/>
  <c r="AA188" i="3"/>
  <c r="T189" i="3"/>
  <c r="T190" i="3" s="1"/>
  <c r="R44" i="3"/>
  <c r="R349" i="3"/>
  <c r="X347" i="3"/>
  <c r="T44" i="3"/>
  <c r="T349" i="3"/>
  <c r="V230" i="3"/>
  <c r="V226" i="3"/>
  <c r="V227" i="3" s="1"/>
  <c r="R325" i="3"/>
  <c r="Y323" i="3"/>
  <c r="R103" i="3"/>
  <c r="Y101" i="3"/>
  <c r="V46" i="3"/>
  <c r="V423" i="3"/>
  <c r="O337" i="3"/>
  <c r="O338" i="3" s="1"/>
  <c r="O341" i="3"/>
  <c r="Q119" i="3"/>
  <c r="Q115" i="3"/>
  <c r="Q116" i="3" s="1"/>
  <c r="Q164" i="3"/>
  <c r="V140" i="3"/>
  <c r="AB138" i="3"/>
  <c r="R152" i="3"/>
  <c r="R153" i="3" s="1"/>
  <c r="R156" i="3"/>
  <c r="Z255" i="3"/>
  <c r="O417" i="3"/>
  <c r="O418" i="3" s="1"/>
  <c r="O416" i="3"/>
  <c r="U66" i="3"/>
  <c r="AA64" i="3"/>
  <c r="Q40" i="3" l="1"/>
  <c r="S45" i="3"/>
  <c r="U37" i="3"/>
  <c r="R41" i="3"/>
  <c r="S40" i="3"/>
  <c r="O379" i="3"/>
  <c r="X341" i="3"/>
  <c r="S38" i="3"/>
  <c r="U306" i="3"/>
  <c r="U307" i="3" s="1"/>
  <c r="S194" i="3"/>
  <c r="R269" i="3"/>
  <c r="R270" i="3" s="1"/>
  <c r="T268" i="3"/>
  <c r="Q121" i="3"/>
  <c r="Q122" i="3" s="1"/>
  <c r="T343" i="3"/>
  <c r="T344" i="3" s="1"/>
  <c r="T194" i="3"/>
  <c r="S380" i="3"/>
  <c r="S381" i="3" s="1"/>
  <c r="S231" i="3"/>
  <c r="U195" i="3"/>
  <c r="U196" i="3" s="1"/>
  <c r="T83" i="3"/>
  <c r="S305" i="3"/>
  <c r="S269" i="3"/>
  <c r="S270" i="3" s="1"/>
  <c r="V231" i="3"/>
  <c r="R232" i="3"/>
  <c r="R233" i="3" s="1"/>
  <c r="T158" i="3"/>
  <c r="T159" i="3" s="1"/>
  <c r="U158" i="3"/>
  <c r="U159" i="3" s="1"/>
  <c r="R306" i="3"/>
  <c r="R307" i="3" s="1"/>
  <c r="T380" i="3"/>
  <c r="T381" i="3" s="1"/>
  <c r="U305" i="3"/>
  <c r="X140" i="3"/>
  <c r="Q141" i="3"/>
  <c r="Q417" i="3"/>
  <c r="Q418" i="3" s="1"/>
  <c r="Q416" i="3"/>
  <c r="T121" i="3"/>
  <c r="T122" i="3" s="1"/>
  <c r="T120" i="3"/>
  <c r="U416" i="3"/>
  <c r="U417" i="3"/>
  <c r="U418" i="3" s="1"/>
  <c r="V84" i="3"/>
  <c r="V85" i="3" s="1"/>
  <c r="V83" i="3"/>
  <c r="U141" i="3"/>
  <c r="AA140" i="3"/>
  <c r="U157" i="3"/>
  <c r="AB288" i="3"/>
  <c r="U289" i="3"/>
  <c r="S363" i="3"/>
  <c r="AA362" i="3"/>
  <c r="Q38" i="3"/>
  <c r="S157" i="3"/>
  <c r="S153" i="3"/>
  <c r="S158" i="3" s="1"/>
  <c r="S159" i="3" s="1"/>
  <c r="U231" i="3"/>
  <c r="U227" i="3"/>
  <c r="U232" i="3" s="1"/>
  <c r="U233" i="3" s="1"/>
  <c r="V416" i="3"/>
  <c r="V417" i="3"/>
  <c r="V418" i="3" s="1"/>
  <c r="AA66" i="3"/>
  <c r="U67" i="3"/>
  <c r="Y103" i="3"/>
  <c r="R104" i="3"/>
  <c r="T195" i="3"/>
  <c r="T196" i="3" s="1"/>
  <c r="Q289" i="3"/>
  <c r="X288" i="3"/>
  <c r="T42" i="3"/>
  <c r="S252" i="3"/>
  <c r="Z251" i="3"/>
  <c r="Q83" i="3"/>
  <c r="Q84" i="3"/>
  <c r="Q85" i="3" s="1"/>
  <c r="T157" i="3"/>
  <c r="T305" i="3"/>
  <c r="T301" i="3"/>
  <c r="T306" i="3" s="1"/>
  <c r="T307" i="3" s="1"/>
  <c r="Q195" i="3"/>
  <c r="Q196" i="3" s="1"/>
  <c r="Q194" i="3"/>
  <c r="T38" i="3"/>
  <c r="S44" i="3"/>
  <c r="R387" i="3"/>
  <c r="S342" i="3"/>
  <c r="Y341" i="3"/>
  <c r="T252" i="3"/>
  <c r="AA251" i="3"/>
  <c r="T289" i="3"/>
  <c r="AA288" i="3"/>
  <c r="AA325" i="3"/>
  <c r="T326" i="3"/>
  <c r="V141" i="3"/>
  <c r="AB140" i="3"/>
  <c r="Q120" i="3"/>
  <c r="R231" i="3"/>
  <c r="S338" i="3"/>
  <c r="Y338" i="3" s="1"/>
  <c r="Y337" i="3"/>
  <c r="AA177" i="3"/>
  <c r="Z177" i="3"/>
  <c r="S178" i="3"/>
  <c r="AA178" i="3" s="1"/>
  <c r="Y288" i="3"/>
  <c r="R289" i="3"/>
  <c r="V45" i="3"/>
  <c r="T40" i="3"/>
  <c r="R416" i="3"/>
  <c r="R417" i="3"/>
  <c r="R418" i="3" s="1"/>
  <c r="Y140" i="3"/>
  <c r="R141" i="3"/>
  <c r="R157" i="3"/>
  <c r="R158" i="3"/>
  <c r="R159" i="3" s="1"/>
  <c r="Q67" i="3"/>
  <c r="X66" i="3"/>
  <c r="Y251" i="3"/>
  <c r="R252" i="3"/>
  <c r="T202" i="3"/>
  <c r="O306" i="3"/>
  <c r="O307" i="3" s="1"/>
  <c r="O305" i="3"/>
  <c r="AA103" i="3"/>
  <c r="U104" i="3"/>
  <c r="S84" i="3"/>
  <c r="S85" i="3" s="1"/>
  <c r="S83" i="3"/>
  <c r="AB103" i="3"/>
  <c r="V104" i="3"/>
  <c r="T231" i="3"/>
  <c r="T227" i="3"/>
  <c r="T232" i="3" s="1"/>
  <c r="T233" i="3" s="1"/>
  <c r="V379" i="3"/>
  <c r="V380" i="3"/>
  <c r="V381" i="3" s="1"/>
  <c r="V194" i="3"/>
  <c r="V190" i="3"/>
  <c r="V195" i="3" s="1"/>
  <c r="V196" i="3" s="1"/>
  <c r="S41" i="3"/>
  <c r="V158" i="3"/>
  <c r="V159" i="3" s="1"/>
  <c r="V157" i="3"/>
  <c r="S416" i="3"/>
  <c r="S417" i="3"/>
  <c r="S418" i="3" s="1"/>
  <c r="R194" i="3"/>
  <c r="R195" i="3"/>
  <c r="R196" i="3" s="1"/>
  <c r="U252" i="3"/>
  <c r="AB251" i="3"/>
  <c r="S268" i="3"/>
  <c r="R342" i="3"/>
  <c r="R338" i="3"/>
  <c r="X337" i="3"/>
  <c r="X215" i="3"/>
  <c r="Q269" i="3"/>
  <c r="Q270" i="3" s="1"/>
  <c r="Q268" i="3"/>
  <c r="Q380" i="3"/>
  <c r="Q381" i="3" s="1"/>
  <c r="Q379" i="3"/>
  <c r="Z103" i="3"/>
  <c r="T104" i="3"/>
  <c r="T67" i="3"/>
  <c r="Z66" i="3"/>
  <c r="O343" i="3"/>
  <c r="O344" i="3" s="1"/>
  <c r="O342" i="3"/>
  <c r="R326" i="3"/>
  <c r="Y325" i="3"/>
  <c r="V232" i="3"/>
  <c r="V233" i="3" s="1"/>
  <c r="S289" i="3"/>
  <c r="Z288" i="3"/>
  <c r="S379" i="3"/>
  <c r="T141" i="3"/>
  <c r="Z140" i="3"/>
  <c r="Q104" i="3"/>
  <c r="X103" i="3"/>
  <c r="T43" i="3"/>
  <c r="X251" i="3"/>
  <c r="Q252" i="3"/>
  <c r="S232" i="3"/>
  <c r="S233" i="3" s="1"/>
  <c r="U194" i="3"/>
  <c r="S42" i="3"/>
  <c r="Q231" i="3"/>
  <c r="Q232" i="3"/>
  <c r="Q233" i="3" s="1"/>
  <c r="T84" i="3"/>
  <c r="T85" i="3" s="1"/>
  <c r="R305" i="3"/>
  <c r="T379" i="3"/>
  <c r="U84" i="3"/>
  <c r="U85" i="3" s="1"/>
  <c r="U83" i="3"/>
  <c r="Y66" i="3"/>
  <c r="R67" i="3"/>
  <c r="S37" i="3"/>
  <c r="R380" i="3"/>
  <c r="R381" i="3" s="1"/>
  <c r="R379" i="3"/>
  <c r="Q387" i="3"/>
  <c r="Y215" i="3"/>
  <c r="V38" i="3"/>
  <c r="S195" i="3"/>
  <c r="S196" i="3" s="1"/>
  <c r="R268" i="3"/>
  <c r="U121" i="3"/>
  <c r="U122" i="3" s="1"/>
  <c r="U120" i="3"/>
  <c r="X177" i="3"/>
  <c r="Q178" i="3"/>
  <c r="S387" i="3"/>
  <c r="U42" i="3"/>
  <c r="AB66" i="3"/>
  <c r="V67" i="3"/>
  <c r="T417" i="3"/>
  <c r="T418" i="3" s="1"/>
  <c r="T416" i="3"/>
  <c r="R121" i="3"/>
  <c r="R122" i="3" s="1"/>
  <c r="R120" i="3"/>
  <c r="R178" i="3"/>
  <c r="Y177" i="3"/>
  <c r="U268" i="3"/>
  <c r="U269" i="3"/>
  <c r="U270" i="3" s="1"/>
  <c r="Q305" i="3"/>
  <c r="Q306" i="3"/>
  <c r="Q307" i="3" s="1"/>
  <c r="S120" i="3"/>
  <c r="S121" i="3"/>
  <c r="S122" i="3" s="1"/>
  <c r="U379" i="3"/>
  <c r="U380" i="3"/>
  <c r="U381" i="3" s="1"/>
  <c r="T46" i="3"/>
  <c r="V121" i="3"/>
  <c r="V122" i="3" s="1"/>
  <c r="V120" i="3"/>
  <c r="Z215" i="3"/>
  <c r="S306" i="3"/>
  <c r="S307" i="3" s="1"/>
  <c r="V387" i="3"/>
  <c r="T269" i="3"/>
  <c r="T270" i="3" s="1"/>
  <c r="U39" i="3"/>
  <c r="Q157" i="3"/>
  <c r="Q158" i="3"/>
  <c r="Q159" i="3" s="1"/>
  <c r="R84" i="3"/>
  <c r="R85" i="3" s="1"/>
  <c r="R83" i="3"/>
  <c r="R363" i="3"/>
  <c r="Z362" i="3"/>
  <c r="T387" i="3"/>
  <c r="X325" i="3"/>
  <c r="AB325" i="3"/>
  <c r="S326" i="3"/>
  <c r="Z325" i="3"/>
  <c r="Q343" i="3"/>
  <c r="Q344" i="3" s="1"/>
  <c r="Q342" i="3"/>
  <c r="AB177" i="3"/>
  <c r="U178" i="3"/>
  <c r="T342" i="3"/>
  <c r="U387" i="3"/>
  <c r="T165" i="3" l="1"/>
  <c r="S54" i="3"/>
  <c r="R165" i="3"/>
  <c r="Y178" i="3"/>
  <c r="S276" i="3"/>
  <c r="Z289" i="3"/>
  <c r="V350" i="3"/>
  <c r="Q350" i="3"/>
  <c r="U91" i="3"/>
  <c r="AA104" i="3"/>
  <c r="T313" i="3"/>
  <c r="AA326" i="3"/>
  <c r="V165" i="3"/>
  <c r="Q276" i="3"/>
  <c r="X289" i="3"/>
  <c r="R91" i="3"/>
  <c r="Y104" i="3"/>
  <c r="AA67" i="3"/>
  <c r="U54" i="3"/>
  <c r="O387" i="3"/>
  <c r="O350" i="3"/>
  <c r="S350" i="3"/>
  <c r="AA363" i="3"/>
  <c r="R313" i="3"/>
  <c r="Y326" i="3"/>
  <c r="T54" i="3"/>
  <c r="Z67" i="3"/>
  <c r="R202" i="3"/>
  <c r="U350" i="3"/>
  <c r="R343" i="3"/>
  <c r="X338" i="3"/>
  <c r="V91" i="3"/>
  <c r="AB104" i="3"/>
  <c r="R276" i="3"/>
  <c r="Y289" i="3"/>
  <c r="AA252" i="3"/>
  <c r="T239" i="3"/>
  <c r="Y342" i="3"/>
  <c r="S128" i="3"/>
  <c r="S239" i="3"/>
  <c r="Z252" i="3"/>
  <c r="U276" i="3"/>
  <c r="AB289" i="3"/>
  <c r="U128" i="3"/>
  <c r="AA141" i="3"/>
  <c r="Q202" i="3"/>
  <c r="X178" i="3"/>
  <c r="Q165" i="3"/>
  <c r="V54" i="3"/>
  <c r="AB67" i="3"/>
  <c r="X104" i="3"/>
  <c r="Q91" i="3"/>
  <c r="T128" i="3"/>
  <c r="Z141" i="3"/>
  <c r="O276" i="3"/>
  <c r="T91" i="3"/>
  <c r="Z104" i="3"/>
  <c r="X342" i="3"/>
  <c r="T350" i="3"/>
  <c r="R239" i="3"/>
  <c r="Y252" i="3"/>
  <c r="R128" i="3"/>
  <c r="Y141" i="3"/>
  <c r="S343" i="3"/>
  <c r="O313" i="3"/>
  <c r="X141" i="3"/>
  <c r="Q128" i="3"/>
  <c r="AB326" i="3"/>
  <c r="Z326" i="3"/>
  <c r="S313" i="3"/>
  <c r="X326" i="3"/>
  <c r="S91" i="3"/>
  <c r="S202" i="3"/>
  <c r="U165" i="3"/>
  <c r="AB178" i="3"/>
  <c r="R350" i="3"/>
  <c r="Z363" i="3"/>
  <c r="Y67" i="3"/>
  <c r="R54" i="3"/>
  <c r="Q239" i="3"/>
  <c r="X252" i="3"/>
  <c r="V202" i="3"/>
  <c r="U239" i="3"/>
  <c r="AB252" i="3"/>
  <c r="X67" i="3"/>
  <c r="Q54" i="3"/>
  <c r="Z178" i="3"/>
  <c r="S165" i="3"/>
  <c r="V128" i="3"/>
  <c r="AB141" i="3"/>
  <c r="T276" i="3"/>
  <c r="AA289" i="3"/>
  <c r="Q313" i="3"/>
  <c r="U202" i="3"/>
  <c r="R344" i="3" l="1"/>
  <c r="X344" i="3" s="1"/>
  <c r="X343" i="3"/>
  <c r="S344" i="3"/>
  <c r="Y344" i="3" s="1"/>
  <c r="Y343" i="3"/>
</calcChain>
</file>

<file path=xl/sharedStrings.xml><?xml version="1.0" encoding="utf-8"?>
<sst xmlns="http://schemas.openxmlformats.org/spreadsheetml/2006/main" count="1934" uniqueCount="236">
  <si>
    <t>reg+prem+dod5</t>
  </si>
  <si>
    <t>reg+prem+dod4</t>
  </si>
  <si>
    <t>reg+prem+dod3</t>
  </si>
  <si>
    <t>reg+prem+dod1</t>
  </si>
  <si>
    <t>Stranski pridelki</t>
  </si>
  <si>
    <t>STROŠKI SKUPAJ</t>
  </si>
  <si>
    <t xml:space="preserve"> delo</t>
  </si>
  <si>
    <t>Kg/ha</t>
  </si>
  <si>
    <t>Intenzivnost pridelave</t>
  </si>
  <si>
    <t>Prid (neto za LC v analitični)</t>
  </si>
  <si>
    <t xml:space="preserve">              KMETIJSKI INŠTITUT SLOVENIJE</t>
  </si>
  <si>
    <t>Amortizacija</t>
  </si>
  <si>
    <t>Kupljen material in storitve</t>
  </si>
  <si>
    <t>SUM element</t>
  </si>
  <si>
    <t>vred glav prid</t>
  </si>
  <si>
    <t>Pc</t>
  </si>
  <si>
    <t>jabolka</t>
  </si>
  <si>
    <t>krompir</t>
  </si>
  <si>
    <t>EUR/uro</t>
  </si>
  <si>
    <t>Neto dodana vrednost/uro</t>
  </si>
  <si>
    <t>EUR/ha</t>
  </si>
  <si>
    <t>Neto dodana vrednost</t>
  </si>
  <si>
    <t xml:space="preserve">Bruto dodana vrednost </t>
  </si>
  <si>
    <t xml:space="preserve">  Stroški domačega dela in kapitala</t>
  </si>
  <si>
    <t xml:space="preserve">  Amortizacija</t>
  </si>
  <si>
    <t xml:space="preserve">  Stroški kupljenega blaga in storitev</t>
  </si>
  <si>
    <t>Stroški zmanjšani za interno realizacijo</t>
  </si>
  <si>
    <t>Vrednost finalne proizvodnje skupaj</t>
  </si>
  <si>
    <t>OBRAČUN DOHODKA</t>
  </si>
  <si>
    <t xml:space="preserve">  Od tega interna realizacija</t>
  </si>
  <si>
    <t>Vrednost proizvodnje skupaj</t>
  </si>
  <si>
    <t>EUR/kg</t>
  </si>
  <si>
    <t>Prodajna cena</t>
  </si>
  <si>
    <t>Stroški, zmanjšani za subvencije/kg</t>
  </si>
  <si>
    <t>Stroški, zmanjšani za subvencije</t>
  </si>
  <si>
    <t>Subvencije</t>
  </si>
  <si>
    <t>Stroški glavnega pridelka</t>
  </si>
  <si>
    <t>Stroški skupaj</t>
  </si>
  <si>
    <t xml:space="preserve">  Od tega: domače delo neto</t>
  </si>
  <si>
    <t>Stroški domačega dela in kapitala</t>
  </si>
  <si>
    <t xml:space="preserve">                 domače strojne storitve</t>
  </si>
  <si>
    <t xml:space="preserve">                 zavarovanje</t>
  </si>
  <si>
    <t xml:space="preserve">                 najete storitve</t>
  </si>
  <si>
    <t xml:space="preserve">                 sredstva za varstvo</t>
  </si>
  <si>
    <t xml:space="preserve">                 gnojila</t>
  </si>
  <si>
    <t xml:space="preserve">  Od tega: seme</t>
  </si>
  <si>
    <t>Stroški blaga in storitev</t>
  </si>
  <si>
    <t>IZVLEČEK ANALITIČNE KALKULACIJE</t>
  </si>
  <si>
    <t>Enota</t>
  </si>
  <si>
    <t>Indeks</t>
  </si>
  <si>
    <t>◄ izbor kalkulacije</t>
  </si>
  <si>
    <t>KONTROLA</t>
  </si>
  <si>
    <t>"Brez dajatev in pravic iz dela" vključujejo: a + e</t>
  </si>
  <si>
    <t>"Minimalne obveznosti iz dela"  vključujejo: a + b + e</t>
  </si>
  <si>
    <t xml:space="preserve">d. pravice iz dela (plačani bolniški in redni letni dopust, regres, regres za malico), </t>
  </si>
  <si>
    <t>"Polne dajatve in pravice iz dela" vključujejo:</t>
  </si>
  <si>
    <t>RAZLIČNE RAVNI PARITETNEGA DOHODKA</t>
  </si>
  <si>
    <t>Število/ha</t>
  </si>
  <si>
    <t>Število trsov</t>
  </si>
  <si>
    <t>Kg/trs</t>
  </si>
  <si>
    <t>t/ha</t>
  </si>
  <si>
    <t>M4</t>
  </si>
  <si>
    <t>M 6</t>
  </si>
  <si>
    <t>M 5</t>
  </si>
  <si>
    <t>M 4</t>
  </si>
  <si>
    <t>M 3</t>
  </si>
  <si>
    <t>M 2</t>
  </si>
  <si>
    <t>M 1</t>
  </si>
  <si>
    <t>Model</t>
  </si>
  <si>
    <t>M3</t>
  </si>
  <si>
    <t>M2</t>
  </si>
  <si>
    <t>M1</t>
  </si>
  <si>
    <t>Indeks: M 1 =100</t>
  </si>
  <si>
    <t>ha</t>
  </si>
  <si>
    <t>Velikost poljine</t>
  </si>
  <si>
    <t>vel parcele</t>
  </si>
  <si>
    <t>Indeks: M 2 =100</t>
  </si>
  <si>
    <t>Indeks: M 3 =100</t>
  </si>
  <si>
    <t>Stranski pridelek</t>
  </si>
  <si>
    <t>str1_kg</t>
  </si>
  <si>
    <t>Glavni pridelek</t>
  </si>
  <si>
    <t>M5</t>
  </si>
  <si>
    <t>e. davke iz KD in stroške kapitala</t>
  </si>
  <si>
    <t>Pšenica</t>
  </si>
  <si>
    <t>EKONOMSKI KAZALCI PRI RAZLIČNI INTENZIVNOSTI IN VELIKOSTI PARCELE</t>
  </si>
  <si>
    <t>Odkupna cena; vir podatkov SURS; preračuni KIS</t>
  </si>
  <si>
    <t>sivo</t>
  </si>
  <si>
    <t>Brez dajatev in pravic iz dela</t>
  </si>
  <si>
    <t>Minimalne obveznosti iz dela</t>
  </si>
  <si>
    <t>Polne dajatve in pravice iz dela</t>
  </si>
  <si>
    <t>stroški-vse dajatve</t>
  </si>
  <si>
    <t>stroški-obv dajatve</t>
  </si>
  <si>
    <t>stroški vsi</t>
  </si>
  <si>
    <t>Regresi</t>
  </si>
  <si>
    <t>Zdrav dodatno</t>
  </si>
  <si>
    <t>Pokoj dodatno</t>
  </si>
  <si>
    <t>Zdrav obvezno</t>
  </si>
  <si>
    <t>Pokoj obvezno</t>
  </si>
  <si>
    <t>psenica</t>
  </si>
  <si>
    <t>psenicaA</t>
  </si>
  <si>
    <t>psenicaB</t>
  </si>
  <si>
    <t>psenicaC</t>
  </si>
  <si>
    <t>jecmenT</t>
  </si>
  <si>
    <t>koruza</t>
  </si>
  <si>
    <t>oljrep</t>
  </si>
  <si>
    <t>hruske</t>
  </si>
  <si>
    <t>breskve</t>
  </si>
  <si>
    <t>grozpod</t>
  </si>
  <si>
    <t>grozpri</t>
  </si>
  <si>
    <t>grozpriA</t>
  </si>
  <si>
    <t>grozpriB</t>
  </si>
  <si>
    <t>grozpriC</t>
  </si>
  <si>
    <t>grozpriD</t>
  </si>
  <si>
    <t>grozpriE</t>
  </si>
  <si>
    <t>grozpriF</t>
  </si>
  <si>
    <t>grozpodA</t>
  </si>
  <si>
    <t>grozpodB</t>
  </si>
  <si>
    <t>grozpodC</t>
  </si>
  <si>
    <t>breskveA</t>
  </si>
  <si>
    <t>breskveB</t>
  </si>
  <si>
    <t>hruskeA</t>
  </si>
  <si>
    <t>hruskeB</t>
  </si>
  <si>
    <t>jabolkaA</t>
  </si>
  <si>
    <t>jabolkaB</t>
  </si>
  <si>
    <t>jabolkaC</t>
  </si>
  <si>
    <t>oljrepB</t>
  </si>
  <si>
    <t>oljrepA</t>
  </si>
  <si>
    <t>krompirA</t>
  </si>
  <si>
    <t>krompirB</t>
  </si>
  <si>
    <t>jecmenTA</t>
  </si>
  <si>
    <t>jecmenTB</t>
  </si>
  <si>
    <t>KMETIJSKI INŠTITUT SLOVENIJE</t>
  </si>
  <si>
    <t>Oddelek za ekonomiko kmetijstva</t>
  </si>
  <si>
    <t>oljrepC</t>
  </si>
  <si>
    <t>koruzaA</t>
  </si>
  <si>
    <t>koruzaB</t>
  </si>
  <si>
    <t>koruzaC</t>
  </si>
  <si>
    <t>koruzaD</t>
  </si>
  <si>
    <t>krompirC</t>
  </si>
  <si>
    <t>psenicaD</t>
  </si>
  <si>
    <t>psenicaE</t>
  </si>
  <si>
    <t>M6</t>
  </si>
  <si>
    <t>psenicaF</t>
  </si>
  <si>
    <t>Indeks: M 3 = 100</t>
  </si>
  <si>
    <t>Legenda:</t>
  </si>
  <si>
    <t>jecmenTE</t>
  </si>
  <si>
    <t>jecmenTD</t>
  </si>
  <si>
    <t>jecmenTC</t>
  </si>
  <si>
    <t>jecmenTF</t>
  </si>
  <si>
    <t>Indeks: M 2 = 100</t>
  </si>
  <si>
    <t>Bruto dodana vrednost</t>
  </si>
  <si>
    <t>Velikost parcele</t>
  </si>
  <si>
    <t>davek_a</t>
  </si>
  <si>
    <r>
      <t xml:space="preserve">Slika 1: Cenovne meje doseganja paritetnega dohodka - </t>
    </r>
    <r>
      <rPr>
        <b/>
        <sz val="9"/>
        <color theme="6" tint="-0.499984740745262"/>
        <rFont val="Arial"/>
        <family val="2"/>
        <charset val="238"/>
      </rPr>
      <t>PŠENICA</t>
    </r>
    <r>
      <rPr>
        <sz val="9"/>
        <rFont val="Arial"/>
        <family val="2"/>
        <charset val="238"/>
      </rPr>
      <t>,</t>
    </r>
  </si>
  <si>
    <r>
      <t xml:space="preserve">Slika 2: Kazalniki modelne ocene dohodka - </t>
    </r>
    <r>
      <rPr>
        <b/>
        <sz val="9"/>
        <color theme="6" tint="-0.499984740745262"/>
        <rFont val="Arial"/>
        <family val="2"/>
        <charset val="238"/>
      </rPr>
      <t>PŠENICA</t>
    </r>
    <r>
      <rPr>
        <b/>
        <sz val="9"/>
        <rFont val="Arial"/>
        <family val="2"/>
        <charset val="238"/>
      </rPr>
      <t>,</t>
    </r>
  </si>
  <si>
    <t>oljrepD</t>
  </si>
  <si>
    <t>oljrepE</t>
  </si>
  <si>
    <t>oljrepF</t>
  </si>
  <si>
    <r>
      <t xml:space="preserve">Slika 2: Kazalniki modelne ocene dohodka - </t>
    </r>
    <r>
      <rPr>
        <b/>
        <sz val="9"/>
        <color theme="6" tint="-0.499984740745262"/>
        <rFont val="Arial"/>
        <family val="2"/>
        <charset val="238"/>
      </rPr>
      <t>JEČMEN - tržni</t>
    </r>
    <r>
      <rPr>
        <b/>
        <sz val="9"/>
        <rFont val="Arial"/>
        <family val="2"/>
        <charset val="238"/>
      </rPr>
      <t>,</t>
    </r>
  </si>
  <si>
    <r>
      <t>Slika 1: Cenovne meje doseganja paritetnega dohodka -</t>
    </r>
    <r>
      <rPr>
        <b/>
        <sz val="9"/>
        <color theme="6" tint="-0.499984740745262"/>
        <rFont val="Arial"/>
        <family val="2"/>
        <charset val="238"/>
      </rPr>
      <t xml:space="preserve"> JEČMEN - tržni</t>
    </r>
    <r>
      <rPr>
        <sz val="9"/>
        <rFont val="Arial"/>
        <family val="2"/>
        <charset val="238"/>
      </rPr>
      <t>,</t>
    </r>
  </si>
  <si>
    <r>
      <t>Slika 1: Cenovne meje doseganja paritetnega dohodka -</t>
    </r>
    <r>
      <rPr>
        <b/>
        <sz val="9"/>
        <color theme="6" tint="-0.499984740745262"/>
        <rFont val="Arial"/>
        <family val="2"/>
        <charset val="238"/>
      </rPr>
      <t xml:space="preserve"> OLJNA OGRŠČICA</t>
    </r>
    <r>
      <rPr>
        <sz val="9"/>
        <rFont val="Arial"/>
        <family val="2"/>
        <charset val="238"/>
      </rPr>
      <t>,</t>
    </r>
  </si>
  <si>
    <r>
      <t xml:space="preserve">Slika 2: Kazalniki modelne ocene dohodka - </t>
    </r>
    <r>
      <rPr>
        <b/>
        <sz val="9"/>
        <color theme="6" tint="-0.499984740745262"/>
        <rFont val="Arial"/>
        <family val="2"/>
        <charset val="238"/>
      </rPr>
      <t xml:space="preserve"> OLJNA OGRŠČICA</t>
    </r>
    <r>
      <rPr>
        <b/>
        <sz val="9"/>
        <rFont val="Arial"/>
        <family val="2"/>
        <charset val="238"/>
      </rPr>
      <t>,</t>
    </r>
  </si>
  <si>
    <t>KAZALNIKI DOHODKA</t>
  </si>
  <si>
    <t>"Subvencije" vključujejo:</t>
  </si>
  <si>
    <t xml:space="preserve"> - vračilo trošarine</t>
  </si>
  <si>
    <t xml:space="preserve"> - vrednost plačilne pravice</t>
  </si>
  <si>
    <t xml:space="preserve"> - plačilo za zeleno komponento</t>
  </si>
  <si>
    <t xml:space="preserve"> - proizvodno vezano plačilo pri strnem žitu</t>
  </si>
  <si>
    <t>Vrednost pridelave_tržna</t>
  </si>
  <si>
    <t>"Vrednost pridelave_tržna" vključujeje:</t>
  </si>
  <si>
    <t>b. prispevke iz naslova zdravstvenega in pokojninskega zavarovanja kmetov (osnova minimalna plača),</t>
  </si>
  <si>
    <t xml:space="preserve">c. prispevke iz naslova zdravstvenega in pokojninskega zavarovanja kmetov, ki zagotavljajo z delavci primerljivo raven pravic (osnova povprečna plača), </t>
  </si>
  <si>
    <t>LEGENDA</t>
  </si>
  <si>
    <t>Neto dodana vrednsot</t>
  </si>
  <si>
    <r>
      <t xml:space="preserve">Slika 2: Kazalniki modelne ocene dohodka - </t>
    </r>
    <r>
      <rPr>
        <b/>
        <sz val="9"/>
        <color theme="6" tint="-0.499984740745262"/>
        <rFont val="Arial"/>
        <family val="2"/>
        <charset val="238"/>
      </rPr>
      <t>JEČMEN - tržni</t>
    </r>
    <r>
      <rPr>
        <sz val="9"/>
        <rFont val="Arial"/>
        <family val="2"/>
        <charset val="238"/>
      </rPr>
      <t>,</t>
    </r>
  </si>
  <si>
    <t xml:space="preserve"> Vrednost pridelave_tržna + Subvencije – Stroški kupljenega blaga in storitev</t>
  </si>
  <si>
    <t>"Bruto dodana vrednost" =</t>
  </si>
  <si>
    <t>a. neto plačo v višini povprečne neto plače v Republiki Sloveniji,</t>
  </si>
  <si>
    <t>glavni in stranski</t>
  </si>
  <si>
    <t xml:space="preserve"> - vrednost glavenga in stranskega pridelka</t>
  </si>
  <si>
    <t>koruzaE</t>
  </si>
  <si>
    <t>koruzaF</t>
  </si>
  <si>
    <t>semenski material</t>
  </si>
  <si>
    <t>krompirD</t>
  </si>
  <si>
    <t>krompirE</t>
  </si>
  <si>
    <t>krompirF</t>
  </si>
  <si>
    <t>Pridelek na trs</t>
  </si>
  <si>
    <t>jabolkaD</t>
  </si>
  <si>
    <t>jabolkaE</t>
  </si>
  <si>
    <t>Kos/ha</t>
  </si>
  <si>
    <t>Število dreves</t>
  </si>
  <si>
    <t>hruskeC</t>
  </si>
  <si>
    <t>hruskeD</t>
  </si>
  <si>
    <t>hruskeE</t>
  </si>
  <si>
    <t>breskveC</t>
  </si>
  <si>
    <t>breskveD</t>
  </si>
  <si>
    <t>breskveE</t>
  </si>
  <si>
    <t>grozpodE</t>
  </si>
  <si>
    <t>grozpodD</t>
  </si>
  <si>
    <t>grozpodF</t>
  </si>
  <si>
    <t>Indeks: M 4 = 100</t>
  </si>
  <si>
    <t>Indeks: M 4 =100</t>
  </si>
  <si>
    <t>BRUTO DODANA VREDNOST</t>
  </si>
  <si>
    <r>
      <t>Slika 1: Cenovne meje doseganja paritetnega dohodka -</t>
    </r>
    <r>
      <rPr>
        <b/>
        <sz val="9"/>
        <color theme="6" tint="-0.499984740745262"/>
        <rFont val="Arial"/>
        <family val="2"/>
        <charset val="238"/>
      </rPr>
      <t xml:space="preserve"> KORUZA ZA ZRNJE</t>
    </r>
    <r>
      <rPr>
        <sz val="9"/>
        <rFont val="Arial"/>
        <family val="2"/>
        <charset val="238"/>
      </rPr>
      <t>,</t>
    </r>
  </si>
  <si>
    <r>
      <t>Slika 1: Cenovne meje doseganja paritetnega dohodka -</t>
    </r>
    <r>
      <rPr>
        <b/>
        <sz val="9"/>
        <color theme="6" tint="-0.499984740745262"/>
        <rFont val="Arial"/>
        <family val="2"/>
        <charset val="238"/>
      </rPr>
      <t xml:space="preserve"> KROMPIR POZNI</t>
    </r>
    <r>
      <rPr>
        <sz val="9"/>
        <rFont val="Arial"/>
        <family val="2"/>
        <charset val="238"/>
      </rPr>
      <t>,</t>
    </r>
  </si>
  <si>
    <r>
      <t>Slika 1: Cenovne meje doseganja paritetnega dohodka -</t>
    </r>
    <r>
      <rPr>
        <b/>
        <sz val="9"/>
        <color theme="6" tint="-0.499984740745262"/>
        <rFont val="Arial"/>
        <family val="2"/>
        <charset val="238"/>
      </rPr>
      <t xml:space="preserve"> NAMIZNA JABOLKA</t>
    </r>
    <r>
      <rPr>
        <sz val="9"/>
        <rFont val="Arial"/>
        <family val="2"/>
        <charset val="238"/>
      </rPr>
      <t>,</t>
    </r>
  </si>
  <si>
    <r>
      <t>Slika 1: Cenovne meje doseganja paritetnega dohodka -</t>
    </r>
    <r>
      <rPr>
        <b/>
        <sz val="9"/>
        <color theme="6" tint="-0.499984740745262"/>
        <rFont val="Arial"/>
        <family val="2"/>
        <charset val="238"/>
      </rPr>
      <t xml:space="preserve"> NAMIZNE HRUŠKE</t>
    </r>
    <r>
      <rPr>
        <sz val="9"/>
        <rFont val="Arial"/>
        <family val="2"/>
        <charset val="238"/>
      </rPr>
      <t>,</t>
    </r>
  </si>
  <si>
    <r>
      <t>Slika 1: Cenovne meje doseganja paritetnega dohodka -</t>
    </r>
    <r>
      <rPr>
        <b/>
        <sz val="9"/>
        <color theme="6" tint="-0.499984740745262"/>
        <rFont val="Arial"/>
        <family val="2"/>
        <charset val="238"/>
      </rPr>
      <t xml:space="preserve"> NAMIZNE BRESKVE</t>
    </r>
    <r>
      <rPr>
        <sz val="9"/>
        <rFont val="Arial"/>
        <family val="2"/>
        <charset val="238"/>
      </rPr>
      <t>,</t>
    </r>
  </si>
  <si>
    <r>
      <t>Slika 1: Cenovne meje doseganja paritetnega dohodka -</t>
    </r>
    <r>
      <rPr>
        <b/>
        <sz val="9"/>
        <color theme="6" tint="-0.499984740745262"/>
        <rFont val="Arial"/>
        <family val="2"/>
        <charset val="238"/>
      </rPr>
      <t xml:space="preserve"> GROZDJE VERTIKALA</t>
    </r>
    <r>
      <rPr>
        <sz val="9"/>
        <rFont val="Arial"/>
        <family val="2"/>
        <charset val="238"/>
      </rPr>
      <t>,</t>
    </r>
  </si>
  <si>
    <r>
      <t xml:space="preserve">Slika 2: Kazalniki modelne ocene dohodka - </t>
    </r>
    <r>
      <rPr>
        <b/>
        <sz val="9"/>
        <color theme="6" tint="-0.499984740745262"/>
        <rFont val="Arial"/>
        <family val="2"/>
        <charset val="238"/>
      </rPr>
      <t>GROZDJE VERTIKALA</t>
    </r>
    <r>
      <rPr>
        <b/>
        <sz val="9"/>
        <rFont val="Arial"/>
        <family val="2"/>
        <charset val="238"/>
      </rPr>
      <t>,</t>
    </r>
  </si>
  <si>
    <r>
      <t xml:space="preserve">Slika 2: Kazalniki modelne ocene dohodka - </t>
    </r>
    <r>
      <rPr>
        <b/>
        <sz val="9"/>
        <color theme="6" tint="-0.499984740745262"/>
        <rFont val="Arial"/>
        <family val="2"/>
        <charset val="238"/>
      </rPr>
      <t>NAMIZNE BRESKVE</t>
    </r>
    <r>
      <rPr>
        <b/>
        <sz val="9"/>
        <rFont val="Arial"/>
        <family val="2"/>
        <charset val="238"/>
      </rPr>
      <t>,</t>
    </r>
  </si>
  <si>
    <r>
      <t xml:space="preserve">Slika 2: Kazalniki modelne ocene dohodka - </t>
    </r>
    <r>
      <rPr>
        <b/>
        <sz val="9"/>
        <color theme="6" tint="-0.499984740745262"/>
        <rFont val="Arial"/>
        <family val="2"/>
        <charset val="238"/>
      </rPr>
      <t>NAMIZNE HRUŠKE</t>
    </r>
    <r>
      <rPr>
        <b/>
        <sz val="9"/>
        <rFont val="Arial"/>
        <family val="2"/>
        <charset val="238"/>
      </rPr>
      <t>,</t>
    </r>
  </si>
  <si>
    <r>
      <t xml:space="preserve">Slika 2: Kazalniki modelne ocene dohodka - </t>
    </r>
    <r>
      <rPr>
        <b/>
        <sz val="9"/>
        <color theme="6" tint="-0.499984740745262"/>
        <rFont val="Arial"/>
        <family val="2"/>
        <charset val="238"/>
      </rPr>
      <t>NAMIZNA JABOLKA</t>
    </r>
    <r>
      <rPr>
        <b/>
        <sz val="9"/>
        <rFont val="Arial"/>
        <family val="2"/>
        <charset val="238"/>
      </rPr>
      <t>,</t>
    </r>
  </si>
  <si>
    <r>
      <t xml:space="preserve">Slika 2: Kazalniki modelne ocene dohodka - </t>
    </r>
    <r>
      <rPr>
        <b/>
        <sz val="9"/>
        <color theme="6" tint="-0.499984740745262"/>
        <rFont val="Arial"/>
        <family val="2"/>
        <charset val="238"/>
      </rPr>
      <t>KROMPIR POZNI</t>
    </r>
    <r>
      <rPr>
        <b/>
        <sz val="9"/>
        <rFont val="Arial"/>
        <family val="2"/>
        <charset val="238"/>
      </rPr>
      <t>,</t>
    </r>
  </si>
  <si>
    <r>
      <t xml:space="preserve">Slika 2: Kazalniki modelne ocene dohodka - </t>
    </r>
    <r>
      <rPr>
        <b/>
        <sz val="9"/>
        <color theme="6" tint="-0.499984740745262"/>
        <rFont val="Arial"/>
        <family val="2"/>
        <charset val="238"/>
      </rPr>
      <t>KORUZA ZA ZRNJE</t>
    </r>
    <r>
      <rPr>
        <b/>
        <sz val="9"/>
        <rFont val="Arial"/>
        <family val="2"/>
        <charset val="238"/>
      </rPr>
      <t>,</t>
    </r>
  </si>
  <si>
    <r>
      <t xml:space="preserve">Slika 2: Kazalniki modelne ocene dohodka - </t>
    </r>
    <r>
      <rPr>
        <b/>
        <sz val="9"/>
        <color theme="6" tint="-0.499984740745262"/>
        <rFont val="Arial"/>
        <family val="2"/>
        <charset val="238"/>
      </rPr>
      <t>OLJNA OGRŠČICA</t>
    </r>
    <r>
      <rPr>
        <b/>
        <sz val="9"/>
        <rFont val="Arial"/>
        <family val="2"/>
        <charset val="238"/>
      </rPr>
      <t>,</t>
    </r>
  </si>
  <si>
    <r>
      <t>Slika 1: Cenovne meje doseganja paritetnega dohodka -</t>
    </r>
    <r>
      <rPr>
        <b/>
        <sz val="9"/>
        <color theme="6" tint="-0.499984740745262"/>
        <rFont val="Arial"/>
        <family val="2"/>
        <charset val="238"/>
      </rPr>
      <t xml:space="preserve"> GROZDJE TERASE</t>
    </r>
    <r>
      <rPr>
        <sz val="9"/>
        <rFont val="Arial"/>
        <family val="2"/>
        <charset val="238"/>
      </rPr>
      <t>,</t>
    </r>
  </si>
  <si>
    <r>
      <t xml:space="preserve">Slika 2: Kazalniki modelne ocene dohodka - </t>
    </r>
    <r>
      <rPr>
        <b/>
        <sz val="9"/>
        <color theme="6" tint="-0.499984740745262"/>
        <rFont val="Arial"/>
        <family val="2"/>
        <charset val="238"/>
      </rPr>
      <t>GROZDJE TERASE</t>
    </r>
    <r>
      <rPr>
        <b/>
        <sz val="9"/>
        <rFont val="Arial"/>
        <family val="2"/>
        <charset val="238"/>
      </rPr>
      <t>,</t>
    </r>
  </si>
  <si>
    <t>XX</t>
  </si>
  <si>
    <t>Odkupna cena; ocena KIS</t>
  </si>
  <si>
    <t>GRAFI TU LE ZA ANALIZO, IZPIS NA leto!</t>
  </si>
  <si>
    <t>Koruza za zrnje</t>
  </si>
  <si>
    <t>Ječmen tržni</t>
  </si>
  <si>
    <t>Oljna ogrščica</t>
  </si>
  <si>
    <t>Krompir pozni</t>
  </si>
  <si>
    <t>Jabolka namizna</t>
  </si>
  <si>
    <t>Hruške namizne</t>
  </si>
  <si>
    <t>Breskve namizne</t>
  </si>
  <si>
    <t>Grozdje-vertikala podravska</t>
  </si>
  <si>
    <t>Grozdje-terase primorska</t>
  </si>
  <si>
    <t>Indeks 2022/21</t>
  </si>
  <si>
    <t xml:space="preserve">2022 </t>
  </si>
  <si>
    <t/>
  </si>
  <si>
    <t>prva ocena letine 2022, upoštevani stroški zmanjšani za subvencije</t>
  </si>
  <si>
    <t>prva ocena letine 2022</t>
  </si>
  <si>
    <t>Indeks 2022/2021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</si>
</sst>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&quot;€&quot;_-;\-* #,##0.00\ &quot;€&quot;_-;_-* &quot;-&quot;??\ &quot;€&quot;_-;_-@_-"/>
    <numFmt numFmtId="165" formatCode="#,##0.0"/>
    <numFmt numFmtId="166" formatCode="#,##0.000"/>
    <numFmt numFmtId="167" formatCode="0.000"/>
    <numFmt numFmtId="168" formatCode="0.0000"/>
    <numFmt numFmtId="169" formatCode="0.0"/>
    <numFmt numFmtId="170" formatCode="#,##0.0000"/>
  </numFmts>
  <fonts count="115">
    <font>
      <sz val="10"/>
      <name val="Times New Roman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Times New Roman"/>
      <family val="1"/>
      <charset val="238"/>
    </font>
    <font>
      <b/>
      <i/>
      <sz val="8"/>
      <name val="Arial"/>
      <family val="2"/>
      <charset val="238"/>
    </font>
    <font>
      <b/>
      <i/>
      <sz val="8"/>
      <color rgb="FF0070C0"/>
      <name val="Arial"/>
      <family val="2"/>
      <charset val="238"/>
    </font>
    <font>
      <sz val="8"/>
      <color rgb="FF0070C0"/>
      <name val="Arial"/>
      <family val="2"/>
      <charset val="238"/>
    </font>
    <font>
      <b/>
      <sz val="8"/>
      <color rgb="FF0070C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  <font>
      <i/>
      <sz val="8"/>
      <color rgb="FF0070C0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9"/>
      <name val="Arial CE"/>
      <charset val="238"/>
    </font>
    <font>
      <sz val="8"/>
      <color theme="0"/>
      <name val="Arial"/>
      <family val="2"/>
      <charset val="238"/>
    </font>
    <font>
      <b/>
      <sz val="8"/>
      <color theme="0"/>
      <name val="Arial"/>
      <family val="2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sz val="8"/>
      <color theme="3"/>
      <name val="Arial"/>
      <family val="2"/>
      <charset val="238"/>
    </font>
    <font>
      <sz val="9"/>
      <color rgb="FF0070C0"/>
      <name val="Arial"/>
      <family val="2"/>
      <charset val="238"/>
    </font>
    <font>
      <b/>
      <sz val="9"/>
      <color theme="6" tint="-0.499984740745262"/>
      <name val="Arial"/>
      <family val="2"/>
      <charset val="238"/>
    </font>
    <font>
      <b/>
      <sz val="9"/>
      <color rgb="FF0070C0"/>
      <name val="Arial"/>
      <family val="2"/>
      <charset val="238"/>
    </font>
    <font>
      <b/>
      <i/>
      <sz val="9"/>
      <color rgb="FF0070C0"/>
      <name val="Arial"/>
      <family val="2"/>
      <charset val="238"/>
    </font>
    <font>
      <i/>
      <sz val="9"/>
      <name val="Arial"/>
      <family val="2"/>
      <charset val="238"/>
    </font>
    <font>
      <b/>
      <sz val="9"/>
      <color indexed="12"/>
      <name val="Arial"/>
      <family val="2"/>
      <charset val="238"/>
    </font>
    <font>
      <i/>
      <sz val="9"/>
      <color rgb="FF7030A0"/>
      <name val="Arial"/>
      <family val="2"/>
      <charset val="238"/>
    </font>
    <font>
      <sz val="9"/>
      <color theme="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u/>
      <sz val="7.5"/>
      <color indexed="12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2"/>
      <name val="Courier"/>
      <family val="1"/>
      <charset val="238"/>
    </font>
    <font>
      <sz val="11"/>
      <color indexed="60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9"/>
      <color rgb="FFFF0000"/>
      <name val="Arial"/>
      <family val="2"/>
      <charset val="238"/>
    </font>
    <font>
      <sz val="8"/>
      <color theme="6" tint="-0.249977111117893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sz val="11"/>
      <color indexed="8"/>
      <name val="Arial"/>
      <family val="2"/>
      <charset val="238"/>
    </font>
    <font>
      <sz val="11"/>
      <color indexed="9"/>
      <name val="Arial"/>
      <family val="2"/>
      <charset val="238"/>
    </font>
    <font>
      <sz val="11"/>
      <color indexed="17"/>
      <name val="Arial"/>
      <family val="2"/>
      <charset val="238"/>
    </font>
    <font>
      <b/>
      <sz val="11"/>
      <color indexed="63"/>
      <name val="Arial"/>
      <family val="2"/>
      <charset val="238"/>
    </font>
    <font>
      <b/>
      <sz val="15"/>
      <color indexed="56"/>
      <name val="Arial"/>
      <family val="2"/>
      <charset val="238"/>
    </font>
    <font>
      <b/>
      <sz val="13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1"/>
      <color indexed="60"/>
      <name val="Arial"/>
      <family val="2"/>
      <charset val="238"/>
    </font>
    <font>
      <sz val="11"/>
      <color indexed="10"/>
      <name val="Arial"/>
      <family val="2"/>
      <charset val="238"/>
    </font>
    <font>
      <i/>
      <sz val="11"/>
      <color indexed="23"/>
      <name val="Arial"/>
      <family val="2"/>
      <charset val="238"/>
    </font>
    <font>
      <sz val="11"/>
      <color indexed="52"/>
      <name val="Arial"/>
      <family val="2"/>
      <charset val="238"/>
    </font>
    <font>
      <b/>
      <sz val="11"/>
      <color indexed="9"/>
      <name val="Arial"/>
      <family val="2"/>
      <charset val="238"/>
    </font>
    <font>
      <b/>
      <sz val="11"/>
      <color indexed="52"/>
      <name val="Arial"/>
      <family val="2"/>
      <charset val="238"/>
    </font>
    <font>
      <sz val="11"/>
      <color indexed="20"/>
      <name val="Arial"/>
      <family val="2"/>
      <charset val="238"/>
    </font>
    <font>
      <sz val="11"/>
      <color indexed="62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0"/>
      <color theme="6" tint="-0.499984740745262"/>
      <name val="Arial"/>
      <family val="2"/>
      <charset val="238"/>
    </font>
    <font>
      <b/>
      <sz val="9"/>
      <color theme="5" tint="-0.499984740745262"/>
      <name val="Arial"/>
      <family val="2"/>
      <charset val="238"/>
    </font>
    <font>
      <sz val="8"/>
      <color theme="6" tint="-0.499984740745262"/>
      <name val="Arial"/>
      <family val="2"/>
      <charset val="238"/>
    </font>
    <font>
      <sz val="9"/>
      <name val="Times New Roman"/>
      <family val="1"/>
      <charset val="238"/>
    </font>
    <font>
      <b/>
      <sz val="9"/>
      <color theme="0"/>
      <name val="Arial"/>
      <family val="2"/>
      <charset val="238"/>
    </font>
    <font>
      <b/>
      <sz val="12"/>
      <color theme="0"/>
      <name val="Arial"/>
      <family val="2"/>
      <charset val="238"/>
    </font>
    <font>
      <sz val="12"/>
      <color theme="0"/>
      <name val="Arial"/>
      <family val="2"/>
      <charset val="238"/>
    </font>
    <font>
      <sz val="9"/>
      <color theme="7" tint="-0.499984740745262"/>
      <name val="Arial"/>
      <family val="2"/>
      <charset val="238"/>
    </font>
    <font>
      <i/>
      <sz val="9"/>
      <color rgb="FF0070C0"/>
      <name val="Arial"/>
      <family val="2"/>
      <charset val="238"/>
    </font>
    <font>
      <b/>
      <sz val="9"/>
      <color theme="0"/>
      <name val="Times New Roman"/>
      <family val="1"/>
      <charset val="238"/>
    </font>
    <font>
      <i/>
      <sz val="9"/>
      <color theme="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name val="Times New Roman"/>
      <family val="1"/>
      <charset val="238"/>
    </font>
    <font>
      <i/>
      <sz val="9"/>
      <color rgb="FFFF0000"/>
      <name val="Arial"/>
      <family val="2"/>
      <charset val="238"/>
    </font>
    <font>
      <sz val="12"/>
      <color theme="6" tint="-0.499984740745262"/>
      <name val="Arial"/>
      <family val="2"/>
      <charset val="238"/>
    </font>
    <font>
      <b/>
      <sz val="9"/>
      <color theme="6" tint="-0.499984740745262"/>
      <name val="Arial CE"/>
      <charset val="238"/>
    </font>
    <font>
      <sz val="9"/>
      <color theme="4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indexed="9"/>
      <name val="Arial"/>
      <family val="2"/>
      <charset val="238"/>
    </font>
    <font>
      <sz val="9"/>
      <color theme="5" tint="-0.499984740745262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b/>
      <i/>
      <sz val="9"/>
      <color rgb="FFFF0000"/>
      <name val="Arial"/>
      <family val="2"/>
      <charset val="238"/>
    </font>
    <font>
      <b/>
      <i/>
      <sz val="9"/>
      <color theme="3" tint="0.39997558519241921"/>
      <name val="Arial"/>
      <family val="2"/>
      <charset val="238"/>
    </font>
    <font>
      <b/>
      <sz val="9"/>
      <color theme="3" tint="0.39997558519241921"/>
      <name val="Arial"/>
      <family val="2"/>
      <charset val="238"/>
    </font>
    <font>
      <sz val="9"/>
      <color theme="6" tint="-0.499984740745262"/>
      <name val="Arial"/>
      <family val="2"/>
      <charset val="238"/>
    </font>
    <font>
      <b/>
      <u/>
      <sz val="9"/>
      <color rgb="FF0070C0"/>
      <name val="Arial"/>
      <family val="2"/>
      <charset val="238"/>
    </font>
    <font>
      <b/>
      <sz val="16"/>
      <name val="Arial"/>
      <family val="2"/>
      <charset val="238"/>
    </font>
    <font>
      <b/>
      <sz val="16"/>
      <name val="Times New Roman"/>
      <family val="1"/>
      <charset val="238"/>
    </font>
    <font>
      <sz val="8"/>
      <color theme="9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9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</borders>
  <cellStyleXfs count="313">
    <xf numFmtId="0" fontId="0" fillId="0" borderId="0"/>
    <xf numFmtId="0" fontId="8" fillId="0" borderId="0"/>
    <xf numFmtId="0" fontId="13" fillId="0" borderId="0"/>
    <xf numFmtId="0" fontId="13" fillId="0" borderId="0"/>
    <xf numFmtId="0" fontId="5" fillId="0" borderId="0"/>
    <xf numFmtId="0" fontId="4" fillId="0" borderId="0"/>
    <xf numFmtId="0" fontId="3" fillId="0" borderId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2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34" fillId="11" borderId="0" applyNumberFormat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23" borderId="1" applyNumberFormat="0" applyAlignment="0" applyProtection="0"/>
    <xf numFmtId="0" fontId="37" fillId="0" borderId="0" applyNumberFormat="0" applyFill="0" applyBorder="0" applyAlignment="0" applyProtection="0"/>
    <xf numFmtId="0" fontId="38" fillId="0" borderId="2" applyNumberFormat="0" applyFill="0" applyAlignment="0" applyProtection="0"/>
    <xf numFmtId="0" fontId="39" fillId="0" borderId="3" applyNumberFormat="0" applyFill="0" applyAlignment="0" applyProtection="0"/>
    <xf numFmtId="0" fontId="40" fillId="0" borderId="4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41" fillId="0" borderId="0"/>
    <xf numFmtId="0" fontId="32" fillId="0" borderId="0"/>
    <xf numFmtId="0" fontId="32" fillId="0" borderId="0"/>
    <xf numFmtId="0" fontId="42" fillId="24" borderId="0" applyNumberFormat="0" applyBorder="0" applyAlignment="0" applyProtection="0"/>
    <xf numFmtId="0" fontId="13" fillId="25" borderId="5" applyNumberFormat="0" applyFon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3" fillId="26" borderId="0" applyNumberFormat="0" applyBorder="0" applyAlignment="0" applyProtection="0"/>
    <xf numFmtId="0" fontId="33" fillId="27" borderId="0" applyNumberFormat="0" applyBorder="0" applyAlignment="0" applyProtection="0"/>
    <xf numFmtId="0" fontId="33" fillId="28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9" borderId="0" applyNumberFormat="0" applyBorder="0" applyAlignment="0" applyProtection="0"/>
    <xf numFmtId="0" fontId="45" fillId="0" borderId="6" applyNumberFormat="0" applyFill="0" applyAlignment="0" applyProtection="0"/>
    <xf numFmtId="0" fontId="46" fillId="30" borderId="7" applyNumberFormat="0" applyAlignment="0" applyProtection="0"/>
    <xf numFmtId="0" fontId="47" fillId="23" borderId="8" applyNumberFormat="0" applyAlignment="0" applyProtection="0"/>
    <xf numFmtId="0" fontId="48" fillId="10" borderId="0" applyNumberFormat="0" applyBorder="0" applyAlignment="0" applyProtection="0"/>
    <xf numFmtId="0" fontId="49" fillId="14" borderId="8" applyNumberFormat="0" applyAlignment="0" applyProtection="0"/>
    <xf numFmtId="0" fontId="50" fillId="0" borderId="9" applyNumberFormat="0" applyFill="0" applyAlignment="0" applyProtection="0"/>
    <xf numFmtId="0" fontId="8" fillId="0" borderId="0"/>
    <xf numFmtId="0" fontId="53" fillId="0" borderId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2" borderId="0" applyNumberFormat="0" applyBorder="0" applyAlignment="0" applyProtection="0"/>
    <xf numFmtId="0" fontId="53" fillId="15" borderId="0" applyNumberFormat="0" applyBorder="0" applyAlignment="0" applyProtection="0"/>
    <xf numFmtId="0" fontId="53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55" fillId="11" borderId="0" applyNumberFormat="0" applyBorder="0" applyAlignment="0" applyProtection="0"/>
    <xf numFmtId="0" fontId="56" fillId="23" borderId="1" applyNumberFormat="0" applyAlignment="0" applyProtection="0"/>
    <xf numFmtId="0" fontId="57" fillId="0" borderId="0" applyNumberFormat="0" applyFill="0" applyBorder="0" applyAlignment="0" applyProtection="0"/>
    <xf numFmtId="0" fontId="58" fillId="0" borderId="2" applyNumberFormat="0" applyFill="0" applyAlignment="0" applyProtection="0"/>
    <xf numFmtId="0" fontId="59" fillId="0" borderId="3" applyNumberFormat="0" applyFill="0" applyAlignment="0" applyProtection="0"/>
    <xf numFmtId="0" fontId="60" fillId="0" borderId="4" applyNumberFormat="0" applyFill="0" applyAlignment="0" applyProtection="0"/>
    <xf numFmtId="0" fontId="60" fillId="0" borderId="0" applyNumberFormat="0" applyFill="0" applyBorder="0" applyAlignment="0" applyProtection="0"/>
    <xf numFmtId="0" fontId="61" fillId="24" borderId="0" applyNumberFormat="0" applyBorder="0" applyAlignment="0" applyProtection="0"/>
    <xf numFmtId="0" fontId="53" fillId="25" borderId="5" applyNumberFormat="0" applyFon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54" fillId="28" borderId="0" applyNumberFormat="0" applyBorder="0" applyAlignment="0" applyProtection="0"/>
    <xf numFmtId="0" fontId="54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9" borderId="0" applyNumberFormat="0" applyBorder="0" applyAlignment="0" applyProtection="0"/>
    <xf numFmtId="0" fontId="64" fillId="0" borderId="6" applyNumberFormat="0" applyFill="0" applyAlignment="0" applyProtection="0"/>
    <xf numFmtId="0" fontId="65" fillId="30" borderId="7" applyNumberFormat="0" applyAlignment="0" applyProtection="0"/>
    <xf numFmtId="0" fontId="66" fillId="23" borderId="8" applyNumberFormat="0" applyAlignment="0" applyProtection="0"/>
    <xf numFmtId="0" fontId="67" fillId="10" borderId="0" applyNumberFormat="0" applyBorder="0" applyAlignment="0" applyProtection="0"/>
    <xf numFmtId="0" fontId="68" fillId="14" borderId="8" applyNumberFormat="0" applyAlignment="0" applyProtection="0"/>
    <xf numFmtId="0" fontId="69" fillId="0" borderId="9" applyNumberFormat="0" applyFill="0" applyAlignment="0" applyProtection="0"/>
    <xf numFmtId="0" fontId="13" fillId="0" borderId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2" borderId="0" applyNumberFormat="0" applyBorder="0" applyAlignment="0" applyProtection="0"/>
    <xf numFmtId="0" fontId="53" fillId="15" borderId="0" applyNumberFormat="0" applyBorder="0" applyAlignment="0" applyProtection="0"/>
    <xf numFmtId="0" fontId="53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55" fillId="11" borderId="0" applyNumberFormat="0" applyBorder="0" applyAlignment="0" applyProtection="0"/>
    <xf numFmtId="0" fontId="56" fillId="23" borderId="1" applyNumberFormat="0" applyAlignment="0" applyProtection="0"/>
    <xf numFmtId="0" fontId="57" fillId="0" borderId="0" applyNumberFormat="0" applyFill="0" applyBorder="0" applyAlignment="0" applyProtection="0"/>
    <xf numFmtId="0" fontId="58" fillId="0" borderId="2" applyNumberFormat="0" applyFill="0" applyAlignment="0" applyProtection="0"/>
    <xf numFmtId="0" fontId="59" fillId="0" borderId="3" applyNumberFormat="0" applyFill="0" applyAlignment="0" applyProtection="0"/>
    <xf numFmtId="0" fontId="60" fillId="0" borderId="4" applyNumberFormat="0" applyFill="0" applyAlignment="0" applyProtection="0"/>
    <xf numFmtId="0" fontId="60" fillId="0" borderId="0" applyNumberFormat="0" applyFill="0" applyBorder="0" applyAlignment="0" applyProtection="0"/>
    <xf numFmtId="0" fontId="61" fillId="24" borderId="0" applyNumberFormat="0" applyBorder="0" applyAlignment="0" applyProtection="0"/>
    <xf numFmtId="0" fontId="53" fillId="25" borderId="5" applyNumberFormat="0" applyFon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54" fillId="28" borderId="0" applyNumberFormat="0" applyBorder="0" applyAlignment="0" applyProtection="0"/>
    <xf numFmtId="0" fontId="54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9" borderId="0" applyNumberFormat="0" applyBorder="0" applyAlignment="0" applyProtection="0"/>
    <xf numFmtId="0" fontId="64" fillId="0" borderId="6" applyNumberFormat="0" applyFill="0" applyAlignment="0" applyProtection="0"/>
    <xf numFmtId="0" fontId="65" fillId="30" borderId="7" applyNumberFormat="0" applyAlignment="0" applyProtection="0"/>
    <xf numFmtId="0" fontId="66" fillId="23" borderId="8" applyNumberFormat="0" applyAlignment="0" applyProtection="0"/>
    <xf numFmtId="0" fontId="67" fillId="10" borderId="0" applyNumberFormat="0" applyBorder="0" applyAlignment="0" applyProtection="0"/>
    <xf numFmtId="0" fontId="68" fillId="14" borderId="8" applyNumberFormat="0" applyAlignment="0" applyProtection="0"/>
    <xf numFmtId="0" fontId="69" fillId="0" borderId="9" applyNumberFormat="0" applyFill="0" applyAlignment="0" applyProtection="0"/>
    <xf numFmtId="0" fontId="47" fillId="23" borderId="8" applyNumberFormat="0" applyAlignment="0" applyProtection="0"/>
    <xf numFmtId="164" fontId="53" fillId="0" borderId="0" applyFont="0" applyFill="0" applyBorder="0" applyAlignment="0" applyProtection="0"/>
    <xf numFmtId="0" fontId="49" fillId="14" borderId="8" applyNumberFormat="0" applyAlignment="0" applyProtection="0"/>
    <xf numFmtId="0" fontId="2" fillId="0" borderId="0"/>
    <xf numFmtId="0" fontId="53" fillId="0" borderId="0"/>
    <xf numFmtId="0" fontId="32" fillId="0" borderId="0"/>
    <xf numFmtId="0" fontId="70" fillId="9" borderId="0" applyNumberFormat="0" applyBorder="0" applyAlignment="0" applyProtection="0"/>
    <xf numFmtId="0" fontId="70" fillId="10" borderId="0" applyNumberFormat="0" applyBorder="0" applyAlignment="0" applyProtection="0"/>
    <xf numFmtId="0" fontId="70" fillId="11" borderId="0" applyNumberFormat="0" applyBorder="0" applyAlignment="0" applyProtection="0"/>
    <xf numFmtId="0" fontId="70" fillId="12" borderId="0" applyNumberFormat="0" applyBorder="0" applyAlignment="0" applyProtection="0"/>
    <xf numFmtId="0" fontId="70" fillId="13" borderId="0" applyNumberFormat="0" applyBorder="0" applyAlignment="0" applyProtection="0"/>
    <xf numFmtId="0" fontId="70" fillId="14" borderId="0" applyNumberFormat="0" applyBorder="0" applyAlignment="0" applyProtection="0"/>
    <xf numFmtId="0" fontId="70" fillId="15" borderId="0" applyNumberFormat="0" applyBorder="0" applyAlignment="0" applyProtection="0"/>
    <xf numFmtId="0" fontId="70" fillId="16" borderId="0" applyNumberFormat="0" applyBorder="0" applyAlignment="0" applyProtection="0"/>
    <xf numFmtId="0" fontId="70" fillId="17" borderId="0" applyNumberFormat="0" applyBorder="0" applyAlignment="0" applyProtection="0"/>
    <xf numFmtId="0" fontId="70" fillId="12" borderId="0" applyNumberFormat="0" applyBorder="0" applyAlignment="0" applyProtection="0"/>
    <xf numFmtId="0" fontId="70" fillId="15" borderId="0" applyNumberFormat="0" applyBorder="0" applyAlignment="0" applyProtection="0"/>
    <xf numFmtId="0" fontId="70" fillId="18" borderId="0" applyNumberFormat="0" applyBorder="0" applyAlignment="0" applyProtection="0"/>
    <xf numFmtId="0" fontId="71" fillId="19" borderId="0" applyNumberFormat="0" applyBorder="0" applyAlignment="0" applyProtection="0"/>
    <xf numFmtId="0" fontId="71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20" borderId="0" applyNumberFormat="0" applyBorder="0" applyAlignment="0" applyProtection="0"/>
    <xf numFmtId="0" fontId="71" fillId="21" borderId="0" applyNumberFormat="0" applyBorder="0" applyAlignment="0" applyProtection="0"/>
    <xf numFmtId="0" fontId="71" fillId="22" borderId="0" applyNumberFormat="0" applyBorder="0" applyAlignment="0" applyProtection="0"/>
    <xf numFmtId="0" fontId="72" fillId="11" borderId="0" applyNumberFormat="0" applyBorder="0" applyAlignment="0" applyProtection="0"/>
    <xf numFmtId="0" fontId="73" fillId="23" borderId="1" applyNumberFormat="0" applyAlignment="0" applyProtection="0"/>
    <xf numFmtId="0" fontId="74" fillId="0" borderId="2" applyNumberFormat="0" applyFill="0" applyAlignment="0" applyProtection="0"/>
    <xf numFmtId="0" fontId="75" fillId="0" borderId="3" applyNumberFormat="0" applyFill="0" applyAlignment="0" applyProtection="0"/>
    <xf numFmtId="0" fontId="76" fillId="0" borderId="4" applyNumberFormat="0" applyFill="0" applyAlignment="0" applyProtection="0"/>
    <xf numFmtId="0" fontId="76" fillId="0" borderId="0" applyNumberFormat="0" applyFill="0" applyBorder="0" applyAlignment="0" applyProtection="0"/>
    <xf numFmtId="0" fontId="77" fillId="24" borderId="0" applyNumberFormat="0" applyBorder="0" applyAlignment="0" applyProtection="0"/>
    <xf numFmtId="0" fontId="32" fillId="25" borderId="5" applyNumberFormat="0" applyFont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1" fillId="26" borderId="0" applyNumberFormat="0" applyBorder="0" applyAlignment="0" applyProtection="0"/>
    <xf numFmtId="0" fontId="71" fillId="27" borderId="0" applyNumberFormat="0" applyBorder="0" applyAlignment="0" applyProtection="0"/>
    <xf numFmtId="0" fontId="71" fillId="28" borderId="0" applyNumberFormat="0" applyBorder="0" applyAlignment="0" applyProtection="0"/>
    <xf numFmtId="0" fontId="71" fillId="20" borderId="0" applyNumberFormat="0" applyBorder="0" applyAlignment="0" applyProtection="0"/>
    <xf numFmtId="0" fontId="71" fillId="21" borderId="0" applyNumberFormat="0" applyBorder="0" applyAlignment="0" applyProtection="0"/>
    <xf numFmtId="0" fontId="71" fillId="29" borderId="0" applyNumberFormat="0" applyBorder="0" applyAlignment="0" applyProtection="0"/>
    <xf numFmtId="0" fontId="80" fillId="0" borderId="6" applyNumberFormat="0" applyFill="0" applyAlignment="0" applyProtection="0"/>
    <xf numFmtId="0" fontId="81" fillId="30" borderId="7" applyNumberFormat="0" applyAlignment="0" applyProtection="0"/>
    <xf numFmtId="0" fontId="82" fillId="23" borderId="8" applyNumberFormat="0" applyAlignment="0" applyProtection="0"/>
    <xf numFmtId="0" fontId="83" fillId="10" borderId="0" applyNumberFormat="0" applyBorder="0" applyAlignment="0" applyProtection="0"/>
    <xf numFmtId="0" fontId="84" fillId="14" borderId="8" applyNumberFormat="0" applyAlignment="0" applyProtection="0"/>
    <xf numFmtId="0" fontId="85" fillId="0" borderId="9" applyNumberFormat="0" applyFill="0" applyAlignment="0" applyProtection="0"/>
    <xf numFmtId="0" fontId="13" fillId="25" borderId="5" applyNumberFormat="0" applyFont="0" applyAlignment="0" applyProtection="0"/>
    <xf numFmtId="0" fontId="36" fillId="23" borderId="1" applyNumberFormat="0" applyAlignment="0" applyProtection="0"/>
    <xf numFmtId="0" fontId="50" fillId="0" borderId="9" applyNumberFormat="0" applyFill="0" applyAlignment="0" applyProtection="0"/>
    <xf numFmtId="0" fontId="56" fillId="23" borderId="1" applyNumberFormat="0" applyAlignment="0" applyProtection="0"/>
    <xf numFmtId="0" fontId="53" fillId="25" borderId="5" applyNumberFormat="0" applyFont="0" applyAlignment="0" applyProtection="0"/>
    <xf numFmtId="0" fontId="66" fillId="23" borderId="8" applyNumberFormat="0" applyAlignment="0" applyProtection="0"/>
    <xf numFmtId="0" fontId="68" fillId="14" borderId="8" applyNumberFormat="0" applyAlignment="0" applyProtection="0"/>
    <xf numFmtId="0" fontId="69" fillId="0" borderId="9" applyNumberFormat="0" applyFill="0" applyAlignment="0" applyProtection="0"/>
    <xf numFmtId="0" fontId="36" fillId="23" borderId="1" applyNumberFormat="0" applyAlignment="0" applyProtection="0"/>
    <xf numFmtId="0" fontId="13" fillId="25" borderId="5" applyNumberFormat="0" applyFont="0" applyAlignment="0" applyProtection="0"/>
    <xf numFmtId="0" fontId="47" fillId="23" borderId="8" applyNumberFormat="0" applyAlignment="0" applyProtection="0"/>
    <xf numFmtId="0" fontId="49" fillId="14" borderId="8" applyNumberFormat="0" applyAlignment="0" applyProtection="0"/>
    <xf numFmtId="0" fontId="50" fillId="0" borderId="9" applyNumberFormat="0" applyFill="0" applyAlignment="0" applyProtection="0"/>
    <xf numFmtId="0" fontId="13" fillId="0" borderId="0"/>
    <xf numFmtId="0" fontId="2" fillId="0" borderId="0"/>
    <xf numFmtId="0" fontId="73" fillId="23" borderId="1" applyNumberFormat="0" applyAlignment="0" applyProtection="0"/>
    <xf numFmtId="0" fontId="2" fillId="0" borderId="0"/>
    <xf numFmtId="0" fontId="53" fillId="0" borderId="0"/>
    <xf numFmtId="0" fontId="41" fillId="0" borderId="0"/>
    <xf numFmtId="0" fontId="36" fillId="23" borderId="1" applyNumberFormat="0" applyAlignment="0" applyProtection="0"/>
    <xf numFmtId="0" fontId="56" fillId="23" borderId="1" applyNumberFormat="0" applyAlignment="0" applyProtection="0"/>
    <xf numFmtId="0" fontId="13" fillId="25" borderId="5" applyNumberFormat="0" applyFont="0" applyAlignment="0" applyProtection="0"/>
    <xf numFmtId="0" fontId="53" fillId="25" borderId="5" applyNumberFormat="0" applyFont="0" applyAlignment="0" applyProtection="0"/>
    <xf numFmtId="0" fontId="47" fillId="23" borderId="8" applyNumberFormat="0" applyAlignment="0" applyProtection="0"/>
    <xf numFmtId="0" fontId="66" fillId="23" borderId="8" applyNumberFormat="0" applyAlignment="0" applyProtection="0"/>
    <xf numFmtId="0" fontId="49" fillId="14" borderId="8" applyNumberFormat="0" applyAlignment="0" applyProtection="0"/>
    <xf numFmtId="0" fontId="68" fillId="14" borderId="8" applyNumberFormat="0" applyAlignment="0" applyProtection="0"/>
    <xf numFmtId="0" fontId="50" fillId="0" borderId="9" applyNumberFormat="0" applyFill="0" applyAlignment="0" applyProtection="0"/>
    <xf numFmtId="0" fontId="69" fillId="0" borderId="9" applyNumberFormat="0" applyFill="0" applyAlignment="0" applyProtection="0"/>
    <xf numFmtId="0" fontId="56" fillId="23" borderId="1" applyNumberFormat="0" applyAlignment="0" applyProtection="0"/>
    <xf numFmtId="0" fontId="13" fillId="0" borderId="0"/>
    <xf numFmtId="0" fontId="53" fillId="25" borderId="5" applyNumberFormat="0" applyFont="0" applyAlignment="0" applyProtection="0"/>
    <xf numFmtId="0" fontId="66" fillId="23" borderId="8" applyNumberFormat="0" applyAlignment="0" applyProtection="0"/>
    <xf numFmtId="0" fontId="68" fillId="14" borderId="8" applyNumberFormat="0" applyAlignment="0" applyProtection="0"/>
    <xf numFmtId="0" fontId="69" fillId="0" borderId="9" applyNumberFormat="0" applyFill="0" applyAlignment="0" applyProtection="0"/>
    <xf numFmtId="0" fontId="13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36" fillId="23" borderId="10" applyNumberFormat="0" applyAlignment="0" applyProtection="0"/>
    <xf numFmtId="0" fontId="40" fillId="0" borderId="4" applyNumberFormat="0" applyFill="0" applyAlignment="0" applyProtection="0"/>
    <xf numFmtId="0" fontId="13" fillId="25" borderId="5" applyNumberFormat="0" applyFont="0" applyAlignment="0" applyProtection="0"/>
    <xf numFmtId="0" fontId="47" fillId="23" borderId="8" applyNumberFormat="0" applyAlignment="0" applyProtection="0"/>
    <xf numFmtId="0" fontId="49" fillId="14" borderId="8" applyNumberFormat="0" applyAlignment="0" applyProtection="0"/>
    <xf numFmtId="0" fontId="50" fillId="0" borderId="9" applyNumberFormat="0" applyFill="0" applyAlignment="0" applyProtection="0"/>
    <xf numFmtId="0" fontId="8" fillId="0" borderId="0"/>
    <xf numFmtId="0" fontId="56" fillId="23" borderId="10" applyNumberFormat="0" applyAlignment="0" applyProtection="0"/>
    <xf numFmtId="0" fontId="56" fillId="23" borderId="10" applyNumberFormat="0" applyAlignment="0" applyProtection="0"/>
    <xf numFmtId="0" fontId="1" fillId="0" borderId="0"/>
    <xf numFmtId="0" fontId="73" fillId="23" borderId="10" applyNumberFormat="0" applyAlignment="0" applyProtection="0"/>
    <xf numFmtId="0" fontId="36" fillId="23" borderId="10" applyNumberFormat="0" applyAlignment="0" applyProtection="0"/>
    <xf numFmtId="0" fontId="56" fillId="23" borderId="10" applyNumberFormat="0" applyAlignment="0" applyProtection="0"/>
    <xf numFmtId="0" fontId="36" fillId="23" borderId="10" applyNumberFormat="0" applyAlignment="0" applyProtection="0"/>
    <xf numFmtId="0" fontId="1" fillId="0" borderId="0"/>
    <xf numFmtId="0" fontId="73" fillId="23" borderId="10" applyNumberFormat="0" applyAlignment="0" applyProtection="0"/>
    <xf numFmtId="0" fontId="1" fillId="0" borderId="0"/>
    <xf numFmtId="0" fontId="36" fillId="23" borderId="10" applyNumberFormat="0" applyAlignment="0" applyProtection="0"/>
    <xf numFmtId="0" fontId="56" fillId="23" borderId="10" applyNumberFormat="0" applyAlignment="0" applyProtection="0"/>
    <xf numFmtId="0" fontId="56" fillId="23" borderId="10" applyNumberFormat="0" applyAlignment="0" applyProtection="0"/>
    <xf numFmtId="0" fontId="1" fillId="0" borderId="0"/>
    <xf numFmtId="0" fontId="1" fillId="0" borderId="0"/>
    <xf numFmtId="0" fontId="1" fillId="0" borderId="0"/>
    <xf numFmtId="0" fontId="36" fillId="23" borderId="14" applyNumberFormat="0" applyAlignment="0" applyProtection="0"/>
    <xf numFmtId="0" fontId="40" fillId="0" borderId="15" applyNumberFormat="0" applyFill="0" applyAlignment="0" applyProtection="0"/>
    <xf numFmtId="0" fontId="73" fillId="23" borderId="14" applyNumberFormat="0" applyAlignment="0" applyProtection="0"/>
    <xf numFmtId="0" fontId="1" fillId="0" borderId="0"/>
    <xf numFmtId="0" fontId="1" fillId="0" borderId="0"/>
    <xf numFmtId="0" fontId="1" fillId="0" borderId="0"/>
    <xf numFmtId="0" fontId="13" fillId="25" borderId="5" applyNumberFormat="0" applyFont="0" applyAlignment="0" applyProtection="0"/>
    <xf numFmtId="0" fontId="13" fillId="25" borderId="5" applyNumberFormat="0" applyFont="0" applyAlignment="0" applyProtection="0"/>
    <xf numFmtId="0" fontId="53" fillId="25" borderId="5" applyNumberFormat="0" applyFont="0" applyAlignment="0" applyProtection="0"/>
    <xf numFmtId="0" fontId="82" fillId="23" borderId="8" applyNumberFormat="0" applyAlignment="0" applyProtection="0"/>
    <xf numFmtId="0" fontId="84" fillId="14" borderId="8" applyNumberFormat="0" applyAlignment="0" applyProtection="0"/>
    <xf numFmtId="0" fontId="85" fillId="0" borderId="9" applyNumberFormat="0" applyFill="0" applyAlignment="0" applyProtection="0"/>
    <xf numFmtId="0" fontId="13" fillId="0" borderId="0"/>
    <xf numFmtId="0" fontId="1" fillId="0" borderId="0"/>
    <xf numFmtId="0" fontId="1" fillId="0" borderId="0"/>
    <xf numFmtId="0" fontId="1" fillId="0" borderId="0"/>
    <xf numFmtId="0" fontId="32" fillId="25" borderId="5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56" fillId="23" borderId="14" applyNumberFormat="0" applyAlignment="0" applyProtection="0"/>
    <xf numFmtId="0" fontId="60" fillId="0" borderId="15" applyNumberFormat="0" applyFill="0" applyAlignment="0" applyProtection="0"/>
    <xf numFmtId="0" fontId="56" fillId="23" borderId="14" applyNumberFormat="0" applyAlignment="0" applyProtection="0"/>
    <xf numFmtId="0" fontId="60" fillId="0" borderId="15" applyNumberFormat="0" applyFill="0" applyAlignment="0" applyProtection="0"/>
    <xf numFmtId="0" fontId="53" fillId="25" borderId="5" applyNumberFormat="0" applyFont="0" applyAlignment="0" applyProtection="0"/>
    <xf numFmtId="0" fontId="66" fillId="23" borderId="8" applyNumberFormat="0" applyAlignment="0" applyProtection="0"/>
    <xf numFmtId="0" fontId="68" fillId="14" borderId="8" applyNumberFormat="0" applyAlignment="0" applyProtection="0"/>
    <xf numFmtId="0" fontId="69" fillId="0" borderId="9" applyNumberFormat="0" applyFill="0" applyAlignment="0" applyProtection="0"/>
    <xf numFmtId="0" fontId="47" fillId="23" borderId="8" applyNumberFormat="0" applyAlignment="0" applyProtection="0"/>
    <xf numFmtId="0" fontId="49" fillId="14" borderId="8" applyNumberFormat="0" applyAlignment="0" applyProtection="0"/>
    <xf numFmtId="0" fontId="1" fillId="0" borderId="0"/>
    <xf numFmtId="0" fontId="76" fillId="0" borderId="15" applyNumberFormat="0" applyFill="0" applyAlignment="0" applyProtection="0"/>
    <xf numFmtId="0" fontId="36" fillId="23" borderId="14" applyNumberFormat="0" applyAlignment="0" applyProtection="0"/>
    <xf numFmtId="0" fontId="50" fillId="0" borderId="9" applyNumberFormat="0" applyFill="0" applyAlignment="0" applyProtection="0"/>
    <xf numFmtId="0" fontId="56" fillId="23" borderId="14" applyNumberFormat="0" applyAlignment="0" applyProtection="0"/>
    <xf numFmtId="0" fontId="66" fillId="23" borderId="8" applyNumberFormat="0" applyAlignment="0" applyProtection="0"/>
    <xf numFmtId="0" fontId="68" fillId="14" borderId="8" applyNumberFormat="0" applyAlignment="0" applyProtection="0"/>
    <xf numFmtId="0" fontId="69" fillId="0" borderId="9" applyNumberFormat="0" applyFill="0" applyAlignment="0" applyProtection="0"/>
    <xf numFmtId="0" fontId="36" fillId="23" borderId="14" applyNumberFormat="0" applyAlignment="0" applyProtection="0"/>
    <xf numFmtId="0" fontId="47" fillId="23" borderId="8" applyNumberFormat="0" applyAlignment="0" applyProtection="0"/>
    <xf numFmtId="0" fontId="49" fillId="14" borderId="8" applyNumberFormat="0" applyAlignment="0" applyProtection="0"/>
    <xf numFmtId="0" fontId="50" fillId="0" borderId="9" applyNumberFormat="0" applyFill="0" applyAlignment="0" applyProtection="0"/>
    <xf numFmtId="0" fontId="1" fillId="0" borderId="0"/>
    <xf numFmtId="0" fontId="73" fillId="23" borderId="14" applyNumberFormat="0" applyAlignment="0" applyProtection="0"/>
    <xf numFmtId="0" fontId="1" fillId="0" borderId="0"/>
    <xf numFmtId="0" fontId="56" fillId="23" borderId="14" applyNumberFormat="0" applyAlignment="0" applyProtection="0"/>
    <xf numFmtId="0" fontId="66" fillId="23" borderId="8" applyNumberFormat="0" applyAlignment="0" applyProtection="0"/>
    <xf numFmtId="0" fontId="68" fillId="14" borderId="8" applyNumberFormat="0" applyAlignment="0" applyProtection="0"/>
    <xf numFmtId="0" fontId="69" fillId="0" borderId="9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36" fillId="23" borderId="14" applyNumberFormat="0" applyAlignment="0" applyProtection="0"/>
    <xf numFmtId="0" fontId="56" fillId="23" borderId="14" applyNumberFormat="0" applyAlignment="0" applyProtection="0"/>
    <xf numFmtId="0" fontId="36" fillId="23" borderId="16" applyNumberFormat="0" applyAlignment="0" applyProtection="0"/>
    <xf numFmtId="0" fontId="73" fillId="23" borderId="16" applyNumberFormat="0" applyAlignment="0" applyProtection="0"/>
    <xf numFmtId="0" fontId="56" fillId="23" borderId="16" applyNumberFormat="0" applyAlignment="0" applyProtection="0"/>
    <xf numFmtId="0" fontId="56" fillId="23" borderId="16" applyNumberFormat="0" applyAlignment="0" applyProtection="0"/>
    <xf numFmtId="0" fontId="60" fillId="0" borderId="4" applyNumberFormat="0" applyFill="0" applyAlignment="0" applyProtection="0"/>
    <xf numFmtId="0" fontId="76" fillId="0" borderId="4" applyNumberFormat="0" applyFill="0" applyAlignment="0" applyProtection="0"/>
    <xf numFmtId="0" fontId="36" fillId="23" borderId="16" applyNumberFormat="0" applyAlignment="0" applyProtection="0"/>
    <xf numFmtId="0" fontId="56" fillId="23" borderId="16" applyNumberFormat="0" applyAlignment="0" applyProtection="0"/>
    <xf numFmtId="0" fontId="36" fillId="23" borderId="16" applyNumberFormat="0" applyAlignment="0" applyProtection="0"/>
    <xf numFmtId="0" fontId="73" fillId="23" borderId="16" applyNumberFormat="0" applyAlignment="0" applyProtection="0"/>
    <xf numFmtId="0" fontId="56" fillId="23" borderId="16" applyNumberFormat="0" applyAlignment="0" applyProtection="0"/>
  </cellStyleXfs>
  <cellXfs count="271">
    <xf numFmtId="0" fontId="0" fillId="0" borderId="0" xfId="0"/>
    <xf numFmtId="0" fontId="6" fillId="0" borderId="0" xfId="0" applyFont="1"/>
    <xf numFmtId="0" fontId="6" fillId="0" borderId="0" xfId="0" applyFont="1" applyAlignment="1">
      <alignment horizontal="right"/>
    </xf>
    <xf numFmtId="0" fontId="10" fillId="0" borderId="0" xfId="0" applyFont="1"/>
    <xf numFmtId="165" fontId="6" fillId="0" borderId="0" xfId="0" applyNumberFormat="1" applyFont="1"/>
    <xf numFmtId="0" fontId="11" fillId="0" borderId="0" xfId="0" applyFont="1"/>
    <xf numFmtId="165" fontId="7" fillId="0" borderId="0" xfId="0" applyNumberFormat="1" applyFont="1"/>
    <xf numFmtId="0" fontId="7" fillId="0" borderId="0" xfId="0" applyFont="1"/>
    <xf numFmtId="0" fontId="12" fillId="0" borderId="0" xfId="0" applyFont="1"/>
    <xf numFmtId="165" fontId="9" fillId="0" borderId="0" xfId="0" applyNumberFormat="1" applyFont="1"/>
    <xf numFmtId="0" fontId="9" fillId="0" borderId="0" xfId="0" applyFont="1"/>
    <xf numFmtId="0" fontId="15" fillId="0" borderId="0" xfId="0" applyFont="1"/>
    <xf numFmtId="169" fontId="6" fillId="0" borderId="0" xfId="0" applyNumberFormat="1" applyFont="1"/>
    <xf numFmtId="2" fontId="6" fillId="0" borderId="0" xfId="0" applyNumberFormat="1" applyFont="1"/>
    <xf numFmtId="2" fontId="7" fillId="0" borderId="0" xfId="0" applyNumberFormat="1" applyFont="1"/>
    <xf numFmtId="167" fontId="9" fillId="0" borderId="0" xfId="0" applyNumberFormat="1" applyFont="1"/>
    <xf numFmtId="0" fontId="16" fillId="0" borderId="0" xfId="0" applyFont="1"/>
    <xf numFmtId="167" fontId="19" fillId="0" borderId="0" xfId="0" applyNumberFormat="1" applyFont="1"/>
    <xf numFmtId="167" fontId="20" fillId="0" borderId="0" xfId="0" applyNumberFormat="1" applyFont="1"/>
    <xf numFmtId="0" fontId="14" fillId="0" borderId="0" xfId="0" applyFont="1"/>
    <xf numFmtId="0" fontId="21" fillId="0" borderId="0" xfId="0" applyFont="1"/>
    <xf numFmtId="169" fontId="7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22" fillId="0" borderId="0" xfId="0" applyFont="1"/>
    <xf numFmtId="169" fontId="9" fillId="0" borderId="0" xfId="0" applyNumberFormat="1" applyFont="1"/>
    <xf numFmtId="0" fontId="6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169" fontId="7" fillId="0" borderId="0" xfId="0" applyNumberFormat="1" applyFont="1" applyAlignment="1">
      <alignment horizontal="center"/>
    </xf>
    <xf numFmtId="169" fontId="7" fillId="0" borderId="0" xfId="0" applyNumberFormat="1" applyFont="1"/>
    <xf numFmtId="0" fontId="11" fillId="0" borderId="0" xfId="0" applyFont="1" applyAlignment="1">
      <alignment shrinkToFit="1"/>
    </xf>
    <xf numFmtId="0" fontId="18" fillId="0" borderId="0" xfId="0" applyFont="1"/>
    <xf numFmtId="0" fontId="17" fillId="0" borderId="0" xfId="0" applyFont="1" applyAlignment="1">
      <alignment horizontal="center"/>
    </xf>
    <xf numFmtId="0" fontId="23" fillId="0" borderId="0" xfId="0" applyFont="1"/>
    <xf numFmtId="168" fontId="21" fillId="0" borderId="0" xfId="0" applyNumberFormat="1" applyFont="1"/>
    <xf numFmtId="0" fontId="21" fillId="0" borderId="0" xfId="3" applyFont="1"/>
    <xf numFmtId="2" fontId="21" fillId="0" borderId="0" xfId="0" applyNumberFormat="1" applyFont="1"/>
    <xf numFmtId="2" fontId="21" fillId="0" borderId="0" xfId="3" applyNumberFormat="1" applyFont="1"/>
    <xf numFmtId="0" fontId="21" fillId="8" borderId="0" xfId="0" applyFont="1" applyFill="1"/>
    <xf numFmtId="167" fontId="21" fillId="0" borderId="0" xfId="0" applyNumberFormat="1" applyFont="1"/>
    <xf numFmtId="0" fontId="14" fillId="2" borderId="0" xfId="0" applyFont="1" applyFill="1"/>
    <xf numFmtId="0" fontId="21" fillId="2" borderId="0" xfId="0" applyFont="1" applyFill="1"/>
    <xf numFmtId="0" fontId="24" fillId="0" borderId="0" xfId="0" applyFont="1"/>
    <xf numFmtId="0" fontId="21" fillId="6" borderId="0" xfId="0" applyFont="1" applyFill="1"/>
    <xf numFmtId="0" fontId="25" fillId="0" borderId="0" xfId="0" applyFont="1" applyAlignment="1">
      <alignment horizontal="left"/>
    </xf>
    <xf numFmtId="3" fontId="21" fillId="2" borderId="0" xfId="0" applyNumberFormat="1" applyFont="1" applyFill="1"/>
    <xf numFmtId="165" fontId="14" fillId="0" borderId="0" xfId="0" applyNumberFormat="1" applyFont="1"/>
    <xf numFmtId="165" fontId="21" fillId="0" borderId="0" xfId="0" applyNumberFormat="1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4" fillId="8" borderId="0" xfId="0" applyFont="1" applyFill="1"/>
    <xf numFmtId="0" fontId="29" fillId="0" borderId="0" xfId="0" applyFont="1" applyAlignment="1">
      <alignment horizontal="center"/>
    </xf>
    <xf numFmtId="0" fontId="30" fillId="0" borderId="0" xfId="0" applyFont="1"/>
    <xf numFmtId="3" fontId="21" fillId="0" borderId="0" xfId="0" applyNumberFormat="1" applyFont="1"/>
    <xf numFmtId="1" fontId="21" fillId="0" borderId="0" xfId="0" applyNumberFormat="1" applyFont="1"/>
    <xf numFmtId="0" fontId="31" fillId="0" borderId="0" xfId="0" applyFont="1"/>
    <xf numFmtId="0" fontId="19" fillId="0" borderId="0" xfId="0" applyFont="1"/>
    <xf numFmtId="3" fontId="7" fillId="0" borderId="0" xfId="0" applyNumberFormat="1" applyFont="1"/>
    <xf numFmtId="165" fontId="6" fillId="32" borderId="0" xfId="0" applyNumberFormat="1" applyFont="1" applyFill="1"/>
    <xf numFmtId="0" fontId="52" fillId="32" borderId="0" xfId="0" applyFont="1" applyFill="1"/>
    <xf numFmtId="0" fontId="19" fillId="32" borderId="0" xfId="0" applyFont="1" applyFill="1"/>
    <xf numFmtId="0" fontId="20" fillId="32" borderId="0" xfId="0" applyFont="1" applyFill="1"/>
    <xf numFmtId="0" fontId="21" fillId="0" borderId="0" xfId="0" applyFont="1" applyAlignment="1">
      <alignment horizontal="center" vertical="center"/>
    </xf>
    <xf numFmtId="0" fontId="88" fillId="32" borderId="0" xfId="0" applyFont="1" applyFill="1"/>
    <xf numFmtId="0" fontId="90" fillId="32" borderId="0" xfId="0" applyFont="1" applyFill="1"/>
    <xf numFmtId="0" fontId="31" fillId="32" borderId="0" xfId="0" applyFont="1" applyFill="1"/>
    <xf numFmtId="169" fontId="21" fillId="0" borderId="0" xfId="0" applyNumberFormat="1" applyFont="1"/>
    <xf numFmtId="0" fontId="91" fillId="32" borderId="0" xfId="0" applyFont="1" applyFill="1"/>
    <xf numFmtId="0" fontId="92" fillId="32" borderId="0" xfId="0" applyFont="1" applyFill="1"/>
    <xf numFmtId="0" fontId="86" fillId="31" borderId="0" xfId="0" applyFont="1" applyFill="1" applyAlignment="1">
      <alignment horizontal="left" vertical="center"/>
    </xf>
    <xf numFmtId="0" fontId="6" fillId="31" borderId="0" xfId="0" applyFont="1" applyFill="1"/>
    <xf numFmtId="0" fontId="7" fillId="33" borderId="0" xfId="0" applyFont="1" applyFill="1"/>
    <xf numFmtId="0" fontId="6" fillId="33" borderId="0" xfId="0" applyFont="1" applyFill="1"/>
    <xf numFmtId="0" fontId="9" fillId="33" borderId="0" xfId="0" applyFont="1" applyFill="1"/>
    <xf numFmtId="0" fontId="6" fillId="33" borderId="0" xfId="0" applyFont="1" applyFill="1" applyAlignment="1">
      <alignment horizontal="center"/>
    </xf>
    <xf numFmtId="165" fontId="7" fillId="33" borderId="0" xfId="0" applyNumberFormat="1" applyFont="1" applyFill="1"/>
    <xf numFmtId="165" fontId="6" fillId="33" borderId="0" xfId="0" applyNumberFormat="1" applyFont="1" applyFill="1"/>
    <xf numFmtId="169" fontId="9" fillId="33" borderId="0" xfId="0" applyNumberFormat="1" applyFont="1" applyFill="1"/>
    <xf numFmtId="0" fontId="6" fillId="31" borderId="11" xfId="0" applyFont="1" applyFill="1" applyBorder="1"/>
    <xf numFmtId="0" fontId="7" fillId="0" borderId="11" xfId="0" applyFont="1" applyBorder="1"/>
    <xf numFmtId="3" fontId="7" fillId="0" borderId="11" xfId="0" applyNumberFormat="1" applyFont="1" applyBorder="1" applyAlignment="1">
      <alignment horizontal="center"/>
    </xf>
    <xf numFmtId="3" fontId="7" fillId="0" borderId="11" xfId="0" applyNumberFormat="1" applyFont="1" applyBorder="1"/>
    <xf numFmtId="0" fontId="6" fillId="0" borderId="11" xfId="0" applyFont="1" applyBorder="1"/>
    <xf numFmtId="165" fontId="7" fillId="0" borderId="11" xfId="0" applyNumberFormat="1" applyFont="1" applyBorder="1"/>
    <xf numFmtId="165" fontId="9" fillId="0" borderId="11" xfId="0" applyNumberFormat="1" applyFont="1" applyBorder="1"/>
    <xf numFmtId="0" fontId="6" fillId="33" borderId="11" xfId="0" applyFont="1" applyFill="1" applyBorder="1"/>
    <xf numFmtId="0" fontId="6" fillId="33" borderId="11" xfId="0" applyFont="1" applyFill="1" applyBorder="1" applyAlignment="1">
      <alignment horizontal="center"/>
    </xf>
    <xf numFmtId="0" fontId="15" fillId="33" borderId="11" xfId="0" applyFont="1" applyFill="1" applyBorder="1"/>
    <xf numFmtId="0" fontId="7" fillId="33" borderId="11" xfId="0" applyFont="1" applyFill="1" applyBorder="1"/>
    <xf numFmtId="165" fontId="7" fillId="33" borderId="11" xfId="0" applyNumberFormat="1" applyFont="1" applyFill="1" applyBorder="1"/>
    <xf numFmtId="165" fontId="9" fillId="33" borderId="11" xfId="0" applyNumberFormat="1" applyFont="1" applyFill="1" applyBorder="1"/>
    <xf numFmtId="165" fontId="6" fillId="33" borderId="11" xfId="0" applyNumberFormat="1" applyFont="1" applyFill="1" applyBorder="1"/>
    <xf numFmtId="165" fontId="15" fillId="33" borderId="11" xfId="0" applyNumberFormat="1" applyFont="1" applyFill="1" applyBorder="1"/>
    <xf numFmtId="0" fontId="9" fillId="33" borderId="11" xfId="0" applyFont="1" applyFill="1" applyBorder="1"/>
    <xf numFmtId="166" fontId="9" fillId="33" borderId="11" xfId="0" applyNumberFormat="1" applyFont="1" applyFill="1" applyBorder="1"/>
    <xf numFmtId="0" fontId="9" fillId="0" borderId="11" xfId="0" applyFont="1" applyBorder="1"/>
    <xf numFmtId="166" fontId="7" fillId="0" borderId="11" xfId="0" applyNumberFormat="1" applyFont="1" applyBorder="1"/>
    <xf numFmtId="165" fontId="6" fillId="0" borderId="11" xfId="0" applyNumberFormat="1" applyFont="1" applyBorder="1"/>
    <xf numFmtId="3" fontId="7" fillId="0" borderId="11" xfId="0" applyNumberFormat="1" applyFont="1" applyBorder="1" applyAlignment="1">
      <alignment horizontal="right"/>
    </xf>
    <xf numFmtId="0" fontId="14" fillId="31" borderId="0" xfId="0" applyFont="1" applyFill="1" applyAlignment="1">
      <alignment horizontal="center" vertical="center"/>
    </xf>
    <xf numFmtId="169" fontId="7" fillId="0" borderId="11" xfId="0" applyNumberFormat="1" applyFont="1" applyBorder="1" applyAlignment="1">
      <alignment horizontal="right"/>
    </xf>
    <xf numFmtId="169" fontId="7" fillId="0" borderId="11" xfId="0" applyNumberFormat="1" applyFont="1" applyBorder="1" applyAlignment="1">
      <alignment horizontal="center"/>
    </xf>
    <xf numFmtId="169" fontId="7" fillId="0" borderId="11" xfId="0" applyNumberFormat="1" applyFont="1" applyBorder="1"/>
    <xf numFmtId="169" fontId="9" fillId="33" borderId="11" xfId="0" applyNumberFormat="1" applyFont="1" applyFill="1" applyBorder="1"/>
    <xf numFmtId="169" fontId="9" fillId="0" borderId="11" xfId="0" applyNumberFormat="1" applyFont="1" applyBorder="1"/>
    <xf numFmtId="0" fontId="14" fillId="31" borderId="11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31" borderId="12" xfId="0" applyFont="1" applyFill="1" applyBorder="1" applyAlignment="1">
      <alignment horizontal="center"/>
    </xf>
    <xf numFmtId="0" fontId="14" fillId="31" borderId="0" xfId="0" applyFont="1" applyFill="1" applyAlignment="1">
      <alignment horizontal="center"/>
    </xf>
    <xf numFmtId="0" fontId="27" fillId="7" borderId="0" xfId="0" applyFont="1" applyFill="1"/>
    <xf numFmtId="0" fontId="87" fillId="34" borderId="0" xfId="0" applyFont="1" applyFill="1"/>
    <xf numFmtId="0" fontId="21" fillId="0" borderId="0" xfId="0" applyFont="1" applyAlignment="1">
      <alignment horizontal="center"/>
    </xf>
    <xf numFmtId="0" fontId="14" fillId="0" borderId="0" xfId="0" applyFont="1" applyAlignment="1">
      <alignment horizontal="left" indent="5"/>
    </xf>
    <xf numFmtId="169" fontId="6" fillId="0" borderId="0" xfId="0" applyNumberFormat="1" applyFont="1" applyAlignment="1">
      <alignment shrinkToFit="1"/>
    </xf>
    <xf numFmtId="0" fontId="30" fillId="8" borderId="0" xfId="0" applyFont="1" applyFill="1"/>
    <xf numFmtId="2" fontId="89" fillId="0" borderId="0" xfId="0" applyNumberFormat="1" applyFont="1"/>
    <xf numFmtId="0" fontId="93" fillId="0" borderId="0" xfId="0" applyFont="1"/>
    <xf numFmtId="1" fontId="21" fillId="6" borderId="0" xfId="0" applyNumberFormat="1" applyFont="1" applyFill="1" applyAlignment="1">
      <alignment shrinkToFit="1"/>
    </xf>
    <xf numFmtId="0" fontId="24" fillId="2" borderId="0" xfId="0" applyFont="1" applyFill="1"/>
    <xf numFmtId="168" fontId="24" fillId="0" borderId="0" xfId="0" applyNumberFormat="1" applyFont="1"/>
    <xf numFmtId="2" fontId="24" fillId="0" borderId="0" xfId="0" applyNumberFormat="1" applyFont="1"/>
    <xf numFmtId="1" fontId="24" fillId="0" borderId="0" xfId="0" applyNumberFormat="1" applyFont="1"/>
    <xf numFmtId="0" fontId="94" fillId="0" borderId="0" xfId="0" applyFont="1"/>
    <xf numFmtId="169" fontId="24" fillId="0" borderId="0" xfId="0" applyNumberFormat="1" applyFont="1"/>
    <xf numFmtId="2" fontId="24" fillId="0" borderId="0" xfId="3" applyNumberFormat="1" applyFont="1"/>
    <xf numFmtId="0" fontId="14" fillId="31" borderId="13" xfId="0" applyFont="1" applyFill="1" applyBorder="1" applyAlignment="1">
      <alignment horizontal="center"/>
    </xf>
    <xf numFmtId="169" fontId="6" fillId="0" borderId="0" xfId="0" applyNumberFormat="1" applyFont="1" applyAlignment="1">
      <alignment wrapText="1" shrinkToFit="1"/>
    </xf>
    <xf numFmtId="0" fontId="6" fillId="0" borderId="0" xfId="0" applyFont="1" applyAlignment="1">
      <alignment wrapText="1" shrinkToFit="1"/>
    </xf>
    <xf numFmtId="0" fontId="6" fillId="32" borderId="0" xfId="0" applyFont="1" applyFill="1"/>
    <xf numFmtId="169" fontId="6" fillId="32" borderId="0" xfId="0" applyNumberFormat="1" applyFont="1" applyFill="1"/>
    <xf numFmtId="0" fontId="20" fillId="0" borderId="0" xfId="0" applyFont="1"/>
    <xf numFmtId="0" fontId="88" fillId="0" borderId="0" xfId="0" applyFont="1"/>
    <xf numFmtId="0" fontId="30" fillId="0" borderId="0" xfId="0" applyFont="1" applyAlignment="1">
      <alignment wrapText="1"/>
    </xf>
    <xf numFmtId="0" fontId="96" fillId="32" borderId="0" xfId="0" applyFont="1" applyFill="1"/>
    <xf numFmtId="0" fontId="14" fillId="35" borderId="11" xfId="0" applyFont="1" applyFill="1" applyBorder="1" applyAlignment="1">
      <alignment horizontal="center"/>
    </xf>
    <xf numFmtId="0" fontId="97" fillId="0" borderId="0" xfId="0" applyFont="1" applyAlignment="1">
      <alignment horizontal="left"/>
    </xf>
    <xf numFmtId="4" fontId="7" fillId="0" borderId="11" xfId="0" applyNumberFormat="1" applyFont="1" applyBorder="1"/>
    <xf numFmtId="4" fontId="6" fillId="0" borderId="0" xfId="0" applyNumberFormat="1" applyFont="1"/>
    <xf numFmtId="0" fontId="6" fillId="0" borderId="11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99" fillId="0" borderId="0" xfId="0" applyFont="1"/>
    <xf numFmtId="166" fontId="9" fillId="0" borderId="11" xfId="0" applyNumberFormat="1" applyFont="1" applyBorder="1"/>
    <xf numFmtId="3" fontId="7" fillId="33" borderId="11" xfId="0" applyNumberFormat="1" applyFont="1" applyFill="1" applyBorder="1"/>
    <xf numFmtId="169" fontId="7" fillId="31" borderId="0" xfId="0" applyNumberFormat="1" applyFont="1" applyFill="1" applyAlignment="1">
      <alignment horizontal="right"/>
    </xf>
    <xf numFmtId="0" fontId="100" fillId="32" borderId="0" xfId="0" applyFont="1" applyFill="1"/>
    <xf numFmtId="0" fontId="14" fillId="35" borderId="17" xfId="0" applyFont="1" applyFill="1" applyBorder="1" applyAlignment="1">
      <alignment horizontal="center"/>
    </xf>
    <xf numFmtId="0" fontId="14" fillId="31" borderId="18" xfId="0" applyFont="1" applyFill="1" applyBorder="1" applyAlignment="1">
      <alignment horizontal="center"/>
    </xf>
    <xf numFmtId="0" fontId="101" fillId="32" borderId="0" xfId="0" applyFont="1" applyFill="1"/>
    <xf numFmtId="168" fontId="51" fillId="0" borderId="0" xfId="0" applyNumberFormat="1" applyFont="1"/>
    <xf numFmtId="0" fontId="51" fillId="0" borderId="0" xfId="0" applyFont="1"/>
    <xf numFmtId="2" fontId="51" fillId="0" borderId="0" xfId="0" applyNumberFormat="1" applyFont="1"/>
    <xf numFmtId="0" fontId="21" fillId="0" borderId="0" xfId="0" quotePrefix="1" applyFont="1"/>
    <xf numFmtId="49" fontId="21" fillId="0" borderId="0" xfId="0" applyNumberFormat="1" applyFont="1"/>
    <xf numFmtId="49" fontId="51" fillId="0" borderId="0" xfId="0" applyNumberFormat="1" applyFont="1"/>
    <xf numFmtId="0" fontId="14" fillId="6" borderId="0" xfId="0" applyFont="1" applyFill="1"/>
    <xf numFmtId="0" fontId="21" fillId="7" borderId="0" xfId="0" applyFont="1" applyFill="1"/>
    <xf numFmtId="0" fontId="14" fillId="5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166" fontId="31" fillId="32" borderId="0" xfId="0" applyNumberFormat="1" applyFont="1" applyFill="1"/>
    <xf numFmtId="169" fontId="90" fillId="32" borderId="0" xfId="0" applyNumberFormat="1" applyFont="1" applyFill="1" applyAlignment="1">
      <alignment horizontal="center"/>
    </xf>
    <xf numFmtId="169" fontId="14" fillId="0" borderId="0" xfId="0" applyNumberFormat="1" applyFont="1" applyAlignment="1">
      <alignment horizontal="center"/>
    </xf>
    <xf numFmtId="0" fontId="51" fillId="2" borderId="0" xfId="0" applyFont="1" applyFill="1"/>
    <xf numFmtId="0" fontId="102" fillId="3" borderId="0" xfId="0" applyFont="1" applyFill="1"/>
    <xf numFmtId="0" fontId="10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4" fontId="103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left"/>
    </xf>
    <xf numFmtId="2" fontId="14" fillId="0" borderId="0" xfId="0" applyNumberFormat="1" applyFont="1" applyAlignment="1">
      <alignment horizontal="right"/>
    </xf>
    <xf numFmtId="0" fontId="104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169" fontId="21" fillId="2" borderId="0" xfId="0" applyNumberFormat="1" applyFont="1" applyFill="1"/>
    <xf numFmtId="1" fontId="21" fillId="2" borderId="0" xfId="0" applyNumberFormat="1" applyFont="1" applyFill="1"/>
    <xf numFmtId="0" fontId="105" fillId="0" borderId="0" xfId="0" applyFont="1"/>
    <xf numFmtId="0" fontId="105" fillId="0" borderId="0" xfId="0" applyFont="1" applyAlignment="1">
      <alignment horizontal="center"/>
    </xf>
    <xf numFmtId="169" fontId="105" fillId="2" borderId="0" xfId="0" applyNumberFormat="1" applyFont="1" applyFill="1"/>
    <xf numFmtId="1" fontId="105" fillId="2" borderId="0" xfId="0" applyNumberFormat="1" applyFont="1" applyFill="1"/>
    <xf numFmtId="169" fontId="14" fillId="0" borderId="0" xfId="0" applyNumberFormat="1" applyFont="1"/>
    <xf numFmtId="169" fontId="103" fillId="0" borderId="0" xfId="0" applyNumberFormat="1" applyFont="1"/>
    <xf numFmtId="0" fontId="14" fillId="7" borderId="0" xfId="0" applyFont="1" applyFill="1"/>
    <xf numFmtId="169" fontId="51" fillId="0" borderId="0" xfId="0" applyNumberFormat="1" applyFont="1"/>
    <xf numFmtId="169" fontId="24" fillId="0" borderId="0" xfId="0" applyNumberFormat="1" applyFont="1" applyAlignment="1">
      <alignment horizontal="right"/>
    </xf>
    <xf numFmtId="165" fontId="24" fillId="0" borderId="0" xfId="0" applyNumberFormat="1" applyFont="1" applyAlignment="1">
      <alignment horizontal="right"/>
    </xf>
    <xf numFmtId="169" fontId="106" fillId="0" borderId="0" xfId="0" applyNumberFormat="1" applyFont="1" applyAlignment="1">
      <alignment horizontal="right"/>
    </xf>
    <xf numFmtId="165" fontId="106" fillId="0" borderId="0" xfId="0" applyNumberFormat="1" applyFont="1" applyAlignment="1">
      <alignment horizontal="right"/>
    </xf>
    <xf numFmtId="0" fontId="94" fillId="7" borderId="0" xfId="0" applyFont="1" applyFill="1"/>
    <xf numFmtId="167" fontId="27" fillId="7" borderId="0" xfId="0" applyNumberFormat="1" applyFont="1" applyFill="1"/>
    <xf numFmtId="167" fontId="107" fillId="7" borderId="0" xfId="0" applyNumberFormat="1" applyFont="1" applyFill="1"/>
    <xf numFmtId="169" fontId="24" fillId="7" borderId="0" xfId="0" applyNumberFormat="1" applyFont="1" applyFill="1"/>
    <xf numFmtId="169" fontId="108" fillId="7" borderId="0" xfId="0" applyNumberFormat="1" applyFont="1" applyFill="1" applyAlignment="1">
      <alignment horizontal="right"/>
    </xf>
    <xf numFmtId="166" fontId="108" fillId="7" borderId="0" xfId="0" applyNumberFormat="1" applyFont="1" applyFill="1" applyAlignment="1">
      <alignment horizontal="right"/>
    </xf>
    <xf numFmtId="167" fontId="14" fillId="0" borderId="0" xfId="0" applyNumberFormat="1" applyFont="1"/>
    <xf numFmtId="169" fontId="22" fillId="0" borderId="0" xfId="0" applyNumberFormat="1" applyFont="1"/>
    <xf numFmtId="0" fontId="21" fillId="34" borderId="0" xfId="0" applyFont="1" applyFill="1"/>
    <xf numFmtId="169" fontId="21" fillId="34" borderId="0" xfId="0" applyNumberFormat="1" applyFont="1" applyFill="1"/>
    <xf numFmtId="165" fontId="21" fillId="34" borderId="0" xfId="0" applyNumberFormat="1" applyFont="1" applyFill="1" applyAlignment="1">
      <alignment horizontal="left"/>
    </xf>
    <xf numFmtId="1" fontId="21" fillId="34" borderId="0" xfId="0" applyNumberFormat="1" applyFont="1" applyFill="1"/>
    <xf numFmtId="165" fontId="21" fillId="0" borderId="0" xfId="0" applyNumberFormat="1" applyFont="1" applyAlignment="1">
      <alignment horizontal="right"/>
    </xf>
    <xf numFmtId="167" fontId="22" fillId="0" borderId="0" xfId="0" applyNumberFormat="1" applyFont="1"/>
    <xf numFmtId="167" fontId="107" fillId="0" borderId="0" xfId="0" applyNumberFormat="1" applyFont="1"/>
    <xf numFmtId="4" fontId="106" fillId="0" borderId="0" xfId="0" applyNumberFormat="1" applyFont="1"/>
    <xf numFmtId="0" fontId="22" fillId="7" borderId="0" xfId="0" applyFont="1" applyFill="1"/>
    <xf numFmtId="3" fontId="106" fillId="0" borderId="0" xfId="0" quotePrefix="1" applyNumberFormat="1" applyFont="1"/>
    <xf numFmtId="3" fontId="106" fillId="0" borderId="0" xfId="0" applyNumberFormat="1" applyFont="1"/>
    <xf numFmtId="165" fontId="14" fillId="0" borderId="0" xfId="0" applyNumberFormat="1" applyFont="1" applyAlignment="1">
      <alignment horizontal="right"/>
    </xf>
    <xf numFmtId="3" fontId="106" fillId="34" borderId="0" xfId="0" applyNumberFormat="1" applyFont="1" applyFill="1"/>
    <xf numFmtId="2" fontId="106" fillId="0" borderId="0" xfId="0" applyNumberFormat="1" applyFont="1"/>
    <xf numFmtId="2" fontId="106" fillId="34" borderId="0" xfId="0" applyNumberFormat="1" applyFont="1" applyFill="1"/>
    <xf numFmtId="165" fontId="109" fillId="0" borderId="0" xfId="0" applyNumberFormat="1" applyFont="1" applyAlignment="1">
      <alignment horizontal="right"/>
    </xf>
    <xf numFmtId="165" fontId="106" fillId="0" borderId="0" xfId="0" applyNumberFormat="1" applyFont="1" applyAlignment="1">
      <alignment horizontal="left"/>
    </xf>
    <xf numFmtId="167" fontId="21" fillId="2" borderId="0" xfId="0" applyNumberFormat="1" applyFont="1" applyFill="1"/>
    <xf numFmtId="165" fontId="87" fillId="34" borderId="0" xfId="0" applyNumberFormat="1" applyFont="1" applyFill="1" applyAlignment="1">
      <alignment horizontal="left"/>
    </xf>
    <xf numFmtId="165" fontId="87" fillId="34" borderId="0" xfId="0" applyNumberFormat="1" applyFont="1" applyFill="1" applyAlignment="1">
      <alignment horizontal="right"/>
    </xf>
    <xf numFmtId="165" fontId="109" fillId="0" borderId="0" xfId="0" applyNumberFormat="1" applyFont="1" applyAlignment="1">
      <alignment horizontal="left"/>
    </xf>
    <xf numFmtId="2" fontId="14" fillId="0" borderId="0" xfId="0" applyNumberFormat="1" applyFont="1"/>
    <xf numFmtId="169" fontId="110" fillId="34" borderId="0" xfId="0" applyNumberFormat="1" applyFont="1" applyFill="1"/>
    <xf numFmtId="165" fontId="110" fillId="0" borderId="0" xfId="0" applyNumberFormat="1" applyFont="1" applyAlignment="1">
      <alignment horizontal="right"/>
    </xf>
    <xf numFmtId="0" fontId="21" fillId="4" borderId="0" xfId="0" applyFont="1" applyFill="1"/>
    <xf numFmtId="3" fontId="103" fillId="0" borderId="0" xfId="0" applyNumberFormat="1" applyFont="1" applyAlignment="1">
      <alignment horizontal="center"/>
    </xf>
    <xf numFmtId="169" fontId="14" fillId="0" borderId="0" xfId="0" applyNumberFormat="1" applyFont="1" applyAlignment="1">
      <alignment horizontal="right"/>
    </xf>
    <xf numFmtId="169" fontId="21" fillId="0" borderId="0" xfId="0" applyNumberFormat="1" applyFont="1" applyAlignment="1">
      <alignment horizontal="right"/>
    </xf>
    <xf numFmtId="167" fontId="27" fillId="0" borderId="0" xfId="0" applyNumberFormat="1" applyFont="1"/>
    <xf numFmtId="1" fontId="105" fillId="34" borderId="0" xfId="0" applyNumberFormat="1" applyFont="1" applyFill="1"/>
    <xf numFmtId="169" fontId="105" fillId="34" borderId="0" xfId="0" applyNumberFormat="1" applyFont="1" applyFill="1" applyAlignment="1">
      <alignment horizontal="right"/>
    </xf>
    <xf numFmtId="4" fontId="21" fillId="0" borderId="0" xfId="0" applyNumberFormat="1" applyFont="1"/>
    <xf numFmtId="165" fontId="14" fillId="34" borderId="0" xfId="0" applyNumberFormat="1" applyFont="1" applyFill="1" applyAlignment="1">
      <alignment horizontal="right"/>
    </xf>
    <xf numFmtId="169" fontId="21" fillId="6" borderId="0" xfId="0" applyNumberFormat="1" applyFont="1" applyFill="1"/>
    <xf numFmtId="165" fontId="51" fillId="0" borderId="0" xfId="0" applyNumberFormat="1" applyFont="1"/>
    <xf numFmtId="165" fontId="24" fillId="0" borderId="0" xfId="0" applyNumberFormat="1" applyFont="1"/>
    <xf numFmtId="166" fontId="27" fillId="0" borderId="0" xfId="0" applyNumberFormat="1" applyFont="1"/>
    <xf numFmtId="166" fontId="107" fillId="0" borderId="0" xfId="0" applyNumberFormat="1" applyFont="1"/>
    <xf numFmtId="166" fontId="21" fillId="0" borderId="0" xfId="0" applyNumberFormat="1" applyFont="1"/>
    <xf numFmtId="165" fontId="103" fillId="0" borderId="0" xfId="0" applyNumberFormat="1" applyFont="1"/>
    <xf numFmtId="169" fontId="110" fillId="0" borderId="0" xfId="0" applyNumberFormat="1" applyFont="1"/>
    <xf numFmtId="2" fontId="21" fillId="2" borderId="0" xfId="0" applyNumberFormat="1" applyFont="1" applyFill="1"/>
    <xf numFmtId="167" fontId="22" fillId="7" borderId="0" xfId="0" applyNumberFormat="1" applyFont="1" applyFill="1"/>
    <xf numFmtId="169" fontId="26" fillId="0" borderId="0" xfId="0" applyNumberFormat="1" applyFont="1"/>
    <xf numFmtId="0" fontId="24" fillId="0" borderId="0" xfId="0" applyFont="1" applyAlignment="1">
      <alignment shrinkToFit="1"/>
    </xf>
    <xf numFmtId="4" fontId="14" fillId="0" borderId="0" xfId="0" applyNumberFormat="1" applyFont="1" applyAlignment="1">
      <alignment horizontal="center"/>
    </xf>
    <xf numFmtId="169" fontId="26" fillId="0" borderId="0" xfId="0" applyNumberFormat="1" applyFont="1" applyAlignment="1">
      <alignment horizontal="center"/>
    </xf>
    <xf numFmtId="168" fontId="24" fillId="8" borderId="0" xfId="0" applyNumberFormat="1" applyFont="1" applyFill="1"/>
    <xf numFmtId="0" fontId="111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8" fillId="8" borderId="0" xfId="0" applyFont="1" applyFill="1"/>
    <xf numFmtId="0" fontId="14" fillId="8" borderId="0" xfId="0" applyFont="1" applyFill="1"/>
    <xf numFmtId="1" fontId="89" fillId="8" borderId="0" xfId="0" applyNumberFormat="1" applyFont="1" applyFill="1"/>
    <xf numFmtId="2" fontId="103" fillId="0" borderId="0" xfId="0" applyNumberFormat="1" applyFont="1"/>
    <xf numFmtId="167" fontId="6" fillId="0" borderId="0" xfId="0" applyNumberFormat="1" applyFont="1"/>
    <xf numFmtId="170" fontId="9" fillId="33" borderId="11" xfId="0" applyNumberFormat="1" applyFont="1" applyFill="1" applyBorder="1"/>
    <xf numFmtId="0" fontId="14" fillId="31" borderId="11" xfId="0" applyFont="1" applyFill="1" applyBorder="1" applyAlignment="1">
      <alignment horizontal="center" wrapText="1"/>
    </xf>
    <xf numFmtId="0" fontId="114" fillId="31" borderId="11" xfId="0" applyFont="1" applyFill="1" applyBorder="1"/>
    <xf numFmtId="0" fontId="14" fillId="0" borderId="0" xfId="0" applyFont="1" applyAlignment="1">
      <alignment horizontal="left" wrapText="1"/>
    </xf>
    <xf numFmtId="0" fontId="89" fillId="0" borderId="0" xfId="0" applyFont="1" applyAlignment="1">
      <alignment horizontal="left" wrapText="1"/>
    </xf>
    <xf numFmtId="0" fontId="14" fillId="31" borderId="11" xfId="0" applyFont="1" applyFill="1" applyBorder="1" applyAlignment="1">
      <alignment horizontal="center" wrapText="1"/>
    </xf>
    <xf numFmtId="0" fontId="89" fillId="31" borderId="11" xfId="0" applyFont="1" applyFill="1" applyBorder="1" applyAlignment="1">
      <alignment horizontal="center" wrapText="1"/>
    </xf>
    <xf numFmtId="49" fontId="14" fillId="0" borderId="0" xfId="0" applyNumberFormat="1" applyFont="1" applyAlignment="1">
      <alignment wrapText="1" shrinkToFit="1"/>
    </xf>
    <xf numFmtId="49" fontId="98" fillId="0" borderId="0" xfId="0" applyNumberFormat="1" applyFont="1" applyAlignment="1">
      <alignment wrapText="1" shrinkToFit="1"/>
    </xf>
    <xf numFmtId="165" fontId="90" fillId="32" borderId="0" xfId="0" applyNumberFormat="1" applyFont="1" applyFill="1"/>
    <xf numFmtId="0" fontId="95" fillId="32" borderId="0" xfId="0" applyFont="1" applyFill="1"/>
    <xf numFmtId="165" fontId="14" fillId="0" borderId="0" xfId="0" applyNumberFormat="1" applyFont="1" applyAlignment="1">
      <alignment wrapText="1" shrinkToFit="1"/>
    </xf>
    <xf numFmtId="0" fontId="98" fillId="0" borderId="0" xfId="0" applyFont="1" applyAlignment="1">
      <alignment wrapText="1" shrinkToFit="1"/>
    </xf>
    <xf numFmtId="165" fontId="21" fillId="0" borderId="0" xfId="0" applyNumberFormat="1" applyFont="1" applyAlignment="1">
      <alignment wrapText="1" shrinkToFit="1"/>
    </xf>
    <xf numFmtId="0" fontId="89" fillId="0" borderId="0" xfId="0" applyFont="1" applyAlignment="1">
      <alignment wrapText="1" shrinkToFit="1"/>
    </xf>
    <xf numFmtId="165" fontId="90" fillId="32" borderId="0" xfId="0" applyNumberFormat="1" applyFont="1" applyFill="1" applyAlignment="1">
      <alignment wrapText="1" shrinkToFit="1"/>
    </xf>
    <xf numFmtId="0" fontId="95" fillId="32" borderId="0" xfId="0" applyFont="1" applyFill="1" applyAlignment="1">
      <alignment wrapText="1" shrinkToFit="1"/>
    </xf>
    <xf numFmtId="165" fontId="6" fillId="0" borderId="0" xfId="0" applyNumberFormat="1" applyFont="1"/>
    <xf numFmtId="0" fontId="0" fillId="0" borderId="0" xfId="0"/>
    <xf numFmtId="49" fontId="21" fillId="0" borderId="0" xfId="0" applyNumberFormat="1" applyFont="1" applyAlignment="1">
      <alignment wrapText="1" shrinkToFit="1"/>
    </xf>
    <xf numFmtId="49" fontId="89" fillId="0" borderId="0" xfId="0" applyNumberFormat="1" applyFont="1" applyAlignment="1">
      <alignment wrapText="1" shrinkToFit="1"/>
    </xf>
    <xf numFmtId="0" fontId="112" fillId="7" borderId="0" xfId="0" applyFont="1" applyFill="1" applyAlignment="1">
      <alignment wrapText="1"/>
    </xf>
    <xf numFmtId="0" fontId="113" fillId="0" borderId="0" xfId="0" applyFont="1" applyAlignment="1">
      <alignment wrapText="1"/>
    </xf>
  </cellXfs>
  <cellStyles count="313">
    <cellStyle name="20 % – Poudarek1 2" xfId="7" xr:uid="{00000000-0005-0000-0000-000000000000}"/>
    <cellStyle name="20 % – Poudarek1 2 2" xfId="97" xr:uid="{00000000-0005-0000-0000-000001000000}"/>
    <cellStyle name="20 % – Poudarek1 2 3" xfId="144" xr:uid="{00000000-0005-0000-0000-000002000000}"/>
    <cellStyle name="20 % – Poudarek1 3" xfId="55" xr:uid="{00000000-0005-0000-0000-000003000000}"/>
    <cellStyle name="20 % – Poudarek2 2" xfId="8" xr:uid="{00000000-0005-0000-0000-000004000000}"/>
    <cellStyle name="20 % – Poudarek2 2 2" xfId="98" xr:uid="{00000000-0005-0000-0000-000005000000}"/>
    <cellStyle name="20 % – Poudarek2 2 3" xfId="145" xr:uid="{00000000-0005-0000-0000-000006000000}"/>
    <cellStyle name="20 % – Poudarek2 3" xfId="56" xr:uid="{00000000-0005-0000-0000-000007000000}"/>
    <cellStyle name="20 % – Poudarek3 2" xfId="9" xr:uid="{00000000-0005-0000-0000-000008000000}"/>
    <cellStyle name="20 % – Poudarek3 2 2" xfId="99" xr:uid="{00000000-0005-0000-0000-000009000000}"/>
    <cellStyle name="20 % – Poudarek3 2 3" xfId="146" xr:uid="{00000000-0005-0000-0000-00000A000000}"/>
    <cellStyle name="20 % – Poudarek3 3" xfId="57" xr:uid="{00000000-0005-0000-0000-00000B000000}"/>
    <cellStyle name="20 % – Poudarek4 2" xfId="10" xr:uid="{00000000-0005-0000-0000-00000C000000}"/>
    <cellStyle name="20 % – Poudarek4 2 2" xfId="100" xr:uid="{00000000-0005-0000-0000-00000D000000}"/>
    <cellStyle name="20 % – Poudarek4 2 3" xfId="147" xr:uid="{00000000-0005-0000-0000-00000E000000}"/>
    <cellStyle name="20 % – Poudarek4 3" xfId="58" xr:uid="{00000000-0005-0000-0000-00000F000000}"/>
    <cellStyle name="20 % – Poudarek5 2" xfId="11" xr:uid="{00000000-0005-0000-0000-000010000000}"/>
    <cellStyle name="20 % – Poudarek5 2 2" xfId="101" xr:uid="{00000000-0005-0000-0000-000011000000}"/>
    <cellStyle name="20 % – Poudarek5 2 3" xfId="148" xr:uid="{00000000-0005-0000-0000-000012000000}"/>
    <cellStyle name="20 % – Poudarek5 3" xfId="59" xr:uid="{00000000-0005-0000-0000-000013000000}"/>
    <cellStyle name="20 % – Poudarek6 2" xfId="12" xr:uid="{00000000-0005-0000-0000-000014000000}"/>
    <cellStyle name="20 % – Poudarek6 2 2" xfId="102" xr:uid="{00000000-0005-0000-0000-000015000000}"/>
    <cellStyle name="20 % – Poudarek6 2 3" xfId="149" xr:uid="{00000000-0005-0000-0000-000016000000}"/>
    <cellStyle name="20 % – Poudarek6 3" xfId="60" xr:uid="{00000000-0005-0000-0000-000017000000}"/>
    <cellStyle name="40 % – Poudarek1 2" xfId="13" xr:uid="{00000000-0005-0000-0000-000018000000}"/>
    <cellStyle name="40 % – Poudarek1 2 2" xfId="103" xr:uid="{00000000-0005-0000-0000-000019000000}"/>
    <cellStyle name="40 % – Poudarek1 2 3" xfId="150" xr:uid="{00000000-0005-0000-0000-00001A000000}"/>
    <cellStyle name="40 % – Poudarek1 3" xfId="61" xr:uid="{00000000-0005-0000-0000-00001B000000}"/>
    <cellStyle name="40 % – Poudarek2 2" xfId="14" xr:uid="{00000000-0005-0000-0000-00001C000000}"/>
    <cellStyle name="40 % – Poudarek2 2 2" xfId="104" xr:uid="{00000000-0005-0000-0000-00001D000000}"/>
    <cellStyle name="40 % – Poudarek2 2 3" xfId="151" xr:uid="{00000000-0005-0000-0000-00001E000000}"/>
    <cellStyle name="40 % – Poudarek2 3" xfId="62" xr:uid="{00000000-0005-0000-0000-00001F000000}"/>
    <cellStyle name="40 % – Poudarek3 2" xfId="15" xr:uid="{00000000-0005-0000-0000-000020000000}"/>
    <cellStyle name="40 % – Poudarek3 2 2" xfId="105" xr:uid="{00000000-0005-0000-0000-000021000000}"/>
    <cellStyle name="40 % – Poudarek3 2 3" xfId="152" xr:uid="{00000000-0005-0000-0000-000022000000}"/>
    <cellStyle name="40 % – Poudarek3 3" xfId="63" xr:uid="{00000000-0005-0000-0000-000023000000}"/>
    <cellStyle name="40 % – Poudarek4 2" xfId="16" xr:uid="{00000000-0005-0000-0000-000024000000}"/>
    <cellStyle name="40 % – Poudarek4 2 2" xfId="106" xr:uid="{00000000-0005-0000-0000-000025000000}"/>
    <cellStyle name="40 % – Poudarek4 2 3" xfId="153" xr:uid="{00000000-0005-0000-0000-000026000000}"/>
    <cellStyle name="40 % – Poudarek4 3" xfId="64" xr:uid="{00000000-0005-0000-0000-000027000000}"/>
    <cellStyle name="40 % – Poudarek5 2" xfId="17" xr:uid="{00000000-0005-0000-0000-000028000000}"/>
    <cellStyle name="40 % – Poudarek5 2 2" xfId="107" xr:uid="{00000000-0005-0000-0000-000029000000}"/>
    <cellStyle name="40 % – Poudarek5 2 3" xfId="154" xr:uid="{00000000-0005-0000-0000-00002A000000}"/>
    <cellStyle name="40 % – Poudarek5 3" xfId="65" xr:uid="{00000000-0005-0000-0000-00002B000000}"/>
    <cellStyle name="40 % – Poudarek6 2" xfId="18" xr:uid="{00000000-0005-0000-0000-00002C000000}"/>
    <cellStyle name="40 % – Poudarek6 2 2" xfId="108" xr:uid="{00000000-0005-0000-0000-00002D000000}"/>
    <cellStyle name="40 % – Poudarek6 2 3" xfId="155" xr:uid="{00000000-0005-0000-0000-00002E000000}"/>
    <cellStyle name="40 % – Poudarek6 3" xfId="66" xr:uid="{00000000-0005-0000-0000-00002F000000}"/>
    <cellStyle name="60 % – Poudarek1 2" xfId="19" xr:uid="{00000000-0005-0000-0000-000030000000}"/>
    <cellStyle name="60 % – Poudarek1 2 2" xfId="109" xr:uid="{00000000-0005-0000-0000-000031000000}"/>
    <cellStyle name="60 % – Poudarek1 2 3" xfId="156" xr:uid="{00000000-0005-0000-0000-000032000000}"/>
    <cellStyle name="60 % – Poudarek1 3" xfId="67" xr:uid="{00000000-0005-0000-0000-000033000000}"/>
    <cellStyle name="60 % – Poudarek2 2" xfId="20" xr:uid="{00000000-0005-0000-0000-000034000000}"/>
    <cellStyle name="60 % – Poudarek2 2 2" xfId="110" xr:uid="{00000000-0005-0000-0000-000035000000}"/>
    <cellStyle name="60 % – Poudarek2 2 3" xfId="157" xr:uid="{00000000-0005-0000-0000-000036000000}"/>
    <cellStyle name="60 % – Poudarek2 3" xfId="68" xr:uid="{00000000-0005-0000-0000-000037000000}"/>
    <cellStyle name="60 % – Poudarek3 2" xfId="21" xr:uid="{00000000-0005-0000-0000-000038000000}"/>
    <cellStyle name="60 % – Poudarek3 2 2" xfId="111" xr:uid="{00000000-0005-0000-0000-000039000000}"/>
    <cellStyle name="60 % – Poudarek3 2 3" xfId="158" xr:uid="{00000000-0005-0000-0000-00003A000000}"/>
    <cellStyle name="60 % – Poudarek3 3" xfId="69" xr:uid="{00000000-0005-0000-0000-00003B000000}"/>
    <cellStyle name="60 % – Poudarek4 2" xfId="22" xr:uid="{00000000-0005-0000-0000-00003C000000}"/>
    <cellStyle name="60 % – Poudarek4 2 2" xfId="112" xr:uid="{00000000-0005-0000-0000-00003D000000}"/>
    <cellStyle name="60 % – Poudarek4 2 3" xfId="159" xr:uid="{00000000-0005-0000-0000-00003E000000}"/>
    <cellStyle name="60 % – Poudarek4 3" xfId="70" xr:uid="{00000000-0005-0000-0000-00003F000000}"/>
    <cellStyle name="60 % – Poudarek5 2" xfId="23" xr:uid="{00000000-0005-0000-0000-000040000000}"/>
    <cellStyle name="60 % – Poudarek5 2 2" xfId="113" xr:uid="{00000000-0005-0000-0000-000041000000}"/>
    <cellStyle name="60 % – Poudarek5 2 3" xfId="160" xr:uid="{00000000-0005-0000-0000-000042000000}"/>
    <cellStyle name="60 % – Poudarek5 3" xfId="71" xr:uid="{00000000-0005-0000-0000-000043000000}"/>
    <cellStyle name="60 % – Poudarek6 2" xfId="24" xr:uid="{00000000-0005-0000-0000-000044000000}"/>
    <cellStyle name="60 % – Poudarek6 2 2" xfId="114" xr:uid="{00000000-0005-0000-0000-000045000000}"/>
    <cellStyle name="60 % – Poudarek6 2 3" xfId="161" xr:uid="{00000000-0005-0000-0000-000046000000}"/>
    <cellStyle name="60 % – Poudarek6 3" xfId="72" xr:uid="{00000000-0005-0000-0000-000047000000}"/>
    <cellStyle name="Dobro 2" xfId="25" xr:uid="{00000000-0005-0000-0000-000048000000}"/>
    <cellStyle name="Dobro 2 2" xfId="115" xr:uid="{00000000-0005-0000-0000-000049000000}"/>
    <cellStyle name="Dobro 2 3" xfId="162" xr:uid="{00000000-0005-0000-0000-00004A000000}"/>
    <cellStyle name="Dobro 3" xfId="73" xr:uid="{00000000-0005-0000-0000-00004B000000}"/>
    <cellStyle name="Euro" xfId="139" xr:uid="{00000000-0005-0000-0000-00004C000000}"/>
    <cellStyle name="Hiperpovezava 2" xfId="26" xr:uid="{00000000-0005-0000-0000-00004D000000}"/>
    <cellStyle name="Izhod 2" xfId="27" xr:uid="{00000000-0005-0000-0000-00004E000000}"/>
    <cellStyle name="Izhod 2 2" xfId="116" xr:uid="{00000000-0005-0000-0000-00004F000000}"/>
    <cellStyle name="Izhod 2 2 2" xfId="213" xr:uid="{00000000-0005-0000-0000-000050000000}"/>
    <cellStyle name="Izhod 2 2 2 2" xfId="293" xr:uid="{00000000-0005-0000-0000-000051000000}"/>
    <cellStyle name="Izhod 2 2 2 2 2" xfId="312" xr:uid="{00000000-0005-0000-0000-000052000000}"/>
    <cellStyle name="Izhod 2 2 2 3" xfId="244" xr:uid="{00000000-0005-0000-0000-000053000000}"/>
    <cellStyle name="Izhod 2 2 3" xfId="270" xr:uid="{00000000-0005-0000-0000-000054000000}"/>
    <cellStyle name="Izhod 2 2 3 2" xfId="305" xr:uid="{00000000-0005-0000-0000-000055000000}"/>
    <cellStyle name="Izhod 2 2 4" xfId="233" xr:uid="{00000000-0005-0000-0000-000056000000}"/>
    <cellStyle name="Izhod 2 3" xfId="163" xr:uid="{00000000-0005-0000-0000-000057000000}"/>
    <cellStyle name="Izhod 2 3 2" xfId="250" xr:uid="{00000000-0005-0000-0000-000058000000}"/>
    <cellStyle name="Izhod 2 3 2 2" xfId="303" xr:uid="{00000000-0005-0000-0000-000059000000}"/>
    <cellStyle name="Izhod 2 3 3" xfId="235" xr:uid="{00000000-0005-0000-0000-00005A000000}"/>
    <cellStyle name="Izhod 2 4" xfId="192" xr:uid="{00000000-0005-0000-0000-00005B000000}"/>
    <cellStyle name="Izhod 2 4 2" xfId="286" xr:uid="{00000000-0005-0000-0000-00005C000000}"/>
    <cellStyle name="Izhod 2 4 2 2" xfId="310" xr:uid="{00000000-0005-0000-0000-00005D000000}"/>
    <cellStyle name="Izhod 2 4 3" xfId="238" xr:uid="{00000000-0005-0000-0000-00005E000000}"/>
    <cellStyle name="Izhod 2 5" xfId="199" xr:uid="{00000000-0005-0000-0000-00005F000000}"/>
    <cellStyle name="Izhod 2 5 2" xfId="291" xr:uid="{00000000-0005-0000-0000-000060000000}"/>
    <cellStyle name="Izhod 2 5 2 2" xfId="311" xr:uid="{00000000-0005-0000-0000-000061000000}"/>
    <cellStyle name="Izhod 2 5 3" xfId="240" xr:uid="{00000000-0005-0000-0000-000062000000}"/>
    <cellStyle name="Izhod 2 6" xfId="203" xr:uid="{00000000-0005-0000-0000-000063000000}"/>
    <cellStyle name="Izhod 2 6 2" xfId="242" xr:uid="{00000000-0005-0000-0000-000064000000}"/>
    <cellStyle name="Izhod 2 6 3" xfId="300" xr:uid="{00000000-0005-0000-0000-000065000000}"/>
    <cellStyle name="Izhod 2 7" xfId="225" xr:uid="{00000000-0005-0000-0000-000066000000}"/>
    <cellStyle name="Izhod 2 7 2" xfId="248" xr:uid="{00000000-0005-0000-0000-000067000000}"/>
    <cellStyle name="Izhod 2 7 3" xfId="302" xr:uid="{00000000-0005-0000-0000-000068000000}"/>
    <cellStyle name="Izhod 3" xfId="185" xr:uid="{00000000-0005-0000-0000-000069000000}"/>
    <cellStyle name="Izhod 3 2" xfId="280" xr:uid="{00000000-0005-0000-0000-00006A000000}"/>
    <cellStyle name="Izhod 3 2 2" xfId="308" xr:uid="{00000000-0005-0000-0000-00006B000000}"/>
    <cellStyle name="Izhod 3 3" xfId="236" xr:uid="{00000000-0005-0000-0000-00006C000000}"/>
    <cellStyle name="Izhod 4" xfId="187" xr:uid="{00000000-0005-0000-0000-00006D000000}"/>
    <cellStyle name="Izhod 4 2" xfId="282" xr:uid="{00000000-0005-0000-0000-00006E000000}"/>
    <cellStyle name="Izhod 4 2 2" xfId="309" xr:uid="{00000000-0005-0000-0000-00006F000000}"/>
    <cellStyle name="Izhod 4 3" xfId="237" xr:uid="{00000000-0005-0000-0000-000070000000}"/>
    <cellStyle name="Izhod 5" xfId="204" xr:uid="{00000000-0005-0000-0000-000071000000}"/>
    <cellStyle name="Izhod 5 2" xfId="243" xr:uid="{00000000-0005-0000-0000-000072000000}"/>
    <cellStyle name="Izhod 5 3" xfId="301" xr:uid="{00000000-0005-0000-0000-000073000000}"/>
    <cellStyle name="Izhod 6" xfId="74" xr:uid="{00000000-0005-0000-0000-000074000000}"/>
    <cellStyle name="Izhod 6 2" xfId="268" xr:uid="{00000000-0005-0000-0000-000075000000}"/>
    <cellStyle name="Izhod 6 3" xfId="304" xr:uid="{00000000-0005-0000-0000-000076000000}"/>
    <cellStyle name="Izhod 7" xfId="232" xr:uid="{00000000-0005-0000-0000-000077000000}"/>
    <cellStyle name="Naslov 1 2" xfId="29" xr:uid="{00000000-0005-0000-0000-000078000000}"/>
    <cellStyle name="Naslov 1 2 2" xfId="118" xr:uid="{00000000-0005-0000-0000-000079000000}"/>
    <cellStyle name="Naslov 1 2 3" xfId="164" xr:uid="{00000000-0005-0000-0000-00007A000000}"/>
    <cellStyle name="Naslov 1 3" xfId="76" xr:uid="{00000000-0005-0000-0000-00007B000000}"/>
    <cellStyle name="Naslov 2 2" xfId="30" xr:uid="{00000000-0005-0000-0000-00007C000000}"/>
    <cellStyle name="Naslov 2 2 2" xfId="119" xr:uid="{00000000-0005-0000-0000-00007D000000}"/>
    <cellStyle name="Naslov 2 2 3" xfId="165" xr:uid="{00000000-0005-0000-0000-00007E000000}"/>
    <cellStyle name="Naslov 2 3" xfId="77" xr:uid="{00000000-0005-0000-0000-00007F000000}"/>
    <cellStyle name="Naslov 3 2" xfId="31" xr:uid="{00000000-0005-0000-0000-000080000000}"/>
    <cellStyle name="Naslov 3 2 2" xfId="120" xr:uid="{00000000-0005-0000-0000-000081000000}"/>
    <cellStyle name="Naslov 3 2 2 2" xfId="271" xr:uid="{00000000-0005-0000-0000-000082000000}"/>
    <cellStyle name="Naslov 3 2 2 2 2" xfId="306" xr:uid="{00000000-0005-0000-0000-000083000000}"/>
    <cellStyle name="Naslov 3 2 3" xfId="166" xr:uid="{00000000-0005-0000-0000-000084000000}"/>
    <cellStyle name="Naslov 3 2 3 2" xfId="279" xr:uid="{00000000-0005-0000-0000-000085000000}"/>
    <cellStyle name="Naslov 3 2 3 2 2" xfId="307" xr:uid="{00000000-0005-0000-0000-000086000000}"/>
    <cellStyle name="Naslov 3 2 4" xfId="226" xr:uid="{00000000-0005-0000-0000-000087000000}"/>
    <cellStyle name="Naslov 3 2 4 2" xfId="249" xr:uid="{00000000-0005-0000-0000-000088000000}"/>
    <cellStyle name="Naslov 3 3" xfId="78" xr:uid="{00000000-0005-0000-0000-000089000000}"/>
    <cellStyle name="Naslov 3 3 2" xfId="269" xr:uid="{00000000-0005-0000-0000-00008A000000}"/>
    <cellStyle name="Naslov 4 2" xfId="32" xr:uid="{00000000-0005-0000-0000-00008B000000}"/>
    <cellStyle name="Naslov 4 2 2" xfId="121" xr:uid="{00000000-0005-0000-0000-00008C000000}"/>
    <cellStyle name="Naslov 4 2 3" xfId="167" xr:uid="{00000000-0005-0000-0000-00008D000000}"/>
    <cellStyle name="Naslov 4 3" xfId="79" xr:uid="{00000000-0005-0000-0000-00008E000000}"/>
    <cellStyle name="Naslov 5" xfId="28" xr:uid="{00000000-0005-0000-0000-00008F000000}"/>
    <cellStyle name="Naslov 5 2" xfId="117" xr:uid="{00000000-0005-0000-0000-000090000000}"/>
    <cellStyle name="Naslov 6" xfId="75" xr:uid="{00000000-0005-0000-0000-000091000000}"/>
    <cellStyle name="Navadno 10" xfId="219" xr:uid="{00000000-0005-0000-0000-000093000000}"/>
    <cellStyle name="Navadno 11" xfId="220" xr:uid="{00000000-0005-0000-0000-000094000000}"/>
    <cellStyle name="Navadno 11 2" xfId="260" xr:uid="{00000000-0005-0000-0000-000095000000}"/>
    <cellStyle name="Navadno 12" xfId="54" xr:uid="{00000000-0005-0000-0000-000096000000}"/>
    <cellStyle name="Navadno 2" xfId="2" xr:uid="{00000000-0005-0000-0000-000097000000}"/>
    <cellStyle name="Navadno 2 2" xfId="33" xr:uid="{00000000-0005-0000-0000-000098000000}"/>
    <cellStyle name="Navadno 2 3" xfId="202" xr:uid="{00000000-0005-0000-0000-000099000000}"/>
    <cellStyle name="Navadno 2_breskve" xfId="34" xr:uid="{00000000-0005-0000-0000-00009A000000}"/>
    <cellStyle name="Navadno 3" xfId="1" xr:uid="{00000000-0005-0000-0000-00009B000000}"/>
    <cellStyle name="Navadno 3 2" xfId="35" xr:uid="{00000000-0005-0000-0000-00009C000000}"/>
    <cellStyle name="Navadno 3 3" xfId="221" xr:uid="{00000000-0005-0000-0000-00009D000000}"/>
    <cellStyle name="Navadno 4" xfId="4" xr:uid="{00000000-0005-0000-0000-00009E000000}"/>
    <cellStyle name="Navadno 4 2" xfId="5" xr:uid="{00000000-0005-0000-0000-00009F000000}"/>
    <cellStyle name="Navadno 4 2 2" xfId="223" xr:uid="{00000000-0005-0000-0000-0000A0000000}"/>
    <cellStyle name="Navadno 4 2 3" xfId="246" xr:uid="{00000000-0005-0000-0000-0000A1000000}"/>
    <cellStyle name="Navadno 4 3" xfId="36" xr:uid="{00000000-0005-0000-0000-0000A2000000}"/>
    <cellStyle name="Navadno 4 4" xfId="222" xr:uid="{00000000-0005-0000-0000-0000A3000000}"/>
    <cellStyle name="Navadno 4 4 2" xfId="245" xr:uid="{00000000-0005-0000-0000-0000A4000000}"/>
    <cellStyle name="Navadno 5" xfId="6" xr:uid="{00000000-0005-0000-0000-0000A5000000}"/>
    <cellStyle name="Navadno 5 2" xfId="53" xr:uid="{00000000-0005-0000-0000-0000A6000000}"/>
    <cellStyle name="Navadno 5 2 2" xfId="214" xr:uid="{00000000-0005-0000-0000-0000A7000000}"/>
    <cellStyle name="Navadno 5 2 3" xfId="231" xr:uid="{00000000-0005-0000-0000-0000A8000000}"/>
    <cellStyle name="Navadno 5 2 4" xfId="142" xr:uid="{00000000-0005-0000-0000-0000A9000000}"/>
    <cellStyle name="Navadno 5 3" xfId="197" xr:uid="{00000000-0005-0000-0000-0000AA000000}"/>
    <cellStyle name="Navadno 5 4" xfId="224" xr:uid="{00000000-0005-0000-0000-0000AB000000}"/>
    <cellStyle name="Navadno 5 4 2" xfId="247" xr:uid="{00000000-0005-0000-0000-0000AC000000}"/>
    <cellStyle name="Navadno 5 5" xfId="96" xr:uid="{00000000-0005-0000-0000-0000AD000000}"/>
    <cellStyle name="Navadno 6" xfId="141" xr:uid="{00000000-0005-0000-0000-0000AE000000}"/>
    <cellStyle name="Navadno 6 2" xfId="200" xr:uid="{00000000-0005-0000-0000-0000AF000000}"/>
    <cellStyle name="Navadno 6 2 2" xfId="251" xr:uid="{00000000-0005-0000-0000-0000B0000000}"/>
    <cellStyle name="Navadno 6 2 2 2" xfId="299" xr:uid="{00000000-0005-0000-0000-0000B1000000}"/>
    <cellStyle name="Navadno 6 2 3" xfId="261" xr:uid="{00000000-0005-0000-0000-0000B2000000}"/>
    <cellStyle name="Navadno 6 2 4" xfId="265" xr:uid="{00000000-0005-0000-0000-0000B3000000}"/>
    <cellStyle name="Navadno 6 2 5" xfId="292" xr:uid="{00000000-0005-0000-0000-0000B4000000}"/>
    <cellStyle name="Navadno 6 2 6" xfId="241" xr:uid="{00000000-0005-0000-0000-0000B5000000}"/>
    <cellStyle name="Navadno 6 3" xfId="252" xr:uid="{00000000-0005-0000-0000-0000B6000000}"/>
    <cellStyle name="Navadno 6 3 2" xfId="297" xr:uid="{00000000-0005-0000-0000-0000B7000000}"/>
    <cellStyle name="Navadno 6 4" xfId="262" xr:uid="{00000000-0005-0000-0000-0000B8000000}"/>
    <cellStyle name="Navadno 6 5" xfId="266" xr:uid="{00000000-0005-0000-0000-0000B9000000}"/>
    <cellStyle name="Navadno 6 6" xfId="278" xr:uid="{00000000-0005-0000-0000-0000BA000000}"/>
    <cellStyle name="Navadno 6 7" xfId="234" xr:uid="{00000000-0005-0000-0000-0000BB000000}"/>
    <cellStyle name="Navadno 7" xfId="143" xr:uid="{00000000-0005-0000-0000-0000BC000000}"/>
    <cellStyle name="Navadno 8" xfId="201" xr:uid="{00000000-0005-0000-0000-0000BD000000}"/>
    <cellStyle name="Navadno 9" xfId="198" xr:uid="{00000000-0005-0000-0000-0000BE000000}"/>
    <cellStyle name="Navadno 9 2" xfId="253" xr:uid="{00000000-0005-0000-0000-0000BF000000}"/>
    <cellStyle name="Navadno 9 2 2" xfId="298" xr:uid="{00000000-0005-0000-0000-0000C0000000}"/>
    <cellStyle name="Navadno 9 3" xfId="263" xr:uid="{00000000-0005-0000-0000-0000C1000000}"/>
    <cellStyle name="Navadno 9 4" xfId="267" xr:uid="{00000000-0005-0000-0000-0000C2000000}"/>
    <cellStyle name="Navadno 9 5" xfId="290" xr:uid="{00000000-0005-0000-0000-0000C3000000}"/>
    <cellStyle name="Navadno 9 6" xfId="239" xr:uid="{00000000-0005-0000-0000-0000C4000000}"/>
    <cellStyle name="Navadno_ZBPOLVALUEleto" xfId="3" xr:uid="{00000000-0005-0000-0000-0000C5000000}"/>
    <cellStyle name="Nevtralno 2" xfId="37" xr:uid="{00000000-0005-0000-0000-0000C6000000}"/>
    <cellStyle name="Nevtralno 2 2" xfId="122" xr:uid="{00000000-0005-0000-0000-0000C7000000}"/>
    <cellStyle name="Nevtralno 2 3" xfId="168" xr:uid="{00000000-0005-0000-0000-0000C8000000}"/>
    <cellStyle name="Nevtralno 3" xfId="80" xr:uid="{00000000-0005-0000-0000-0000C9000000}"/>
    <cellStyle name="Normal" xfId="0" builtinId="0"/>
    <cellStyle name="Opomba 2" xfId="38" xr:uid="{00000000-0005-0000-0000-0000CB000000}"/>
    <cellStyle name="Opomba 2 2" xfId="123" xr:uid="{00000000-0005-0000-0000-0000CC000000}"/>
    <cellStyle name="Opomba 2 2 2" xfId="215" xr:uid="{00000000-0005-0000-0000-0000CD000000}"/>
    <cellStyle name="Opomba 2 2 3" xfId="272" xr:uid="{00000000-0005-0000-0000-0000CE000000}"/>
    <cellStyle name="Opomba 2 3" xfId="169" xr:uid="{00000000-0005-0000-0000-0000CF000000}"/>
    <cellStyle name="Opomba 2 3 2" xfId="264" xr:uid="{00000000-0005-0000-0000-0000D0000000}"/>
    <cellStyle name="Opomba 2 4" xfId="193" xr:uid="{00000000-0005-0000-0000-0000D1000000}"/>
    <cellStyle name="Opomba 2 4 2" xfId="254" xr:uid="{00000000-0005-0000-0000-0000D2000000}"/>
    <cellStyle name="Opomba 2 5" xfId="205" xr:uid="{00000000-0005-0000-0000-0000D3000000}"/>
    <cellStyle name="Opomba 2 6" xfId="227" xr:uid="{00000000-0005-0000-0000-0000D4000000}"/>
    <cellStyle name="Opomba 3" xfId="184" xr:uid="{00000000-0005-0000-0000-0000D5000000}"/>
    <cellStyle name="Opomba 3 2" xfId="255" xr:uid="{00000000-0005-0000-0000-0000D6000000}"/>
    <cellStyle name="Opomba 4" xfId="188" xr:uid="{00000000-0005-0000-0000-0000D7000000}"/>
    <cellStyle name="Opomba 4 2" xfId="256" xr:uid="{00000000-0005-0000-0000-0000D8000000}"/>
    <cellStyle name="Opomba 5" xfId="206" xr:uid="{00000000-0005-0000-0000-0000D9000000}"/>
    <cellStyle name="Opomba 6" xfId="81" xr:uid="{00000000-0005-0000-0000-0000DA000000}"/>
    <cellStyle name="Opozorilo 2" xfId="39" xr:uid="{00000000-0005-0000-0000-0000DB000000}"/>
    <cellStyle name="Opozorilo 2 2" xfId="124" xr:uid="{00000000-0005-0000-0000-0000DC000000}"/>
    <cellStyle name="Opozorilo 2 3" xfId="170" xr:uid="{00000000-0005-0000-0000-0000DD000000}"/>
    <cellStyle name="Opozorilo 3" xfId="82" xr:uid="{00000000-0005-0000-0000-0000DE000000}"/>
    <cellStyle name="Pojasnjevalno besedilo 2" xfId="40" xr:uid="{00000000-0005-0000-0000-0000DF000000}"/>
    <cellStyle name="Pojasnjevalno besedilo 2 2" xfId="125" xr:uid="{00000000-0005-0000-0000-0000E0000000}"/>
    <cellStyle name="Pojasnjevalno besedilo 2 3" xfId="171" xr:uid="{00000000-0005-0000-0000-0000E1000000}"/>
    <cellStyle name="Pojasnjevalno besedilo 3" xfId="83" xr:uid="{00000000-0005-0000-0000-0000E2000000}"/>
    <cellStyle name="Poudarek1 2" xfId="41" xr:uid="{00000000-0005-0000-0000-0000E3000000}"/>
    <cellStyle name="Poudarek1 2 2" xfId="126" xr:uid="{00000000-0005-0000-0000-0000E4000000}"/>
    <cellStyle name="Poudarek1 2 3" xfId="172" xr:uid="{00000000-0005-0000-0000-0000E5000000}"/>
    <cellStyle name="Poudarek1 3" xfId="84" xr:uid="{00000000-0005-0000-0000-0000E6000000}"/>
    <cellStyle name="Poudarek2 2" xfId="42" xr:uid="{00000000-0005-0000-0000-0000E7000000}"/>
    <cellStyle name="Poudarek2 2 2" xfId="127" xr:uid="{00000000-0005-0000-0000-0000E8000000}"/>
    <cellStyle name="Poudarek2 2 3" xfId="173" xr:uid="{00000000-0005-0000-0000-0000E9000000}"/>
    <cellStyle name="Poudarek2 3" xfId="85" xr:uid="{00000000-0005-0000-0000-0000EA000000}"/>
    <cellStyle name="Poudarek3 2" xfId="43" xr:uid="{00000000-0005-0000-0000-0000EB000000}"/>
    <cellStyle name="Poudarek3 2 2" xfId="128" xr:uid="{00000000-0005-0000-0000-0000EC000000}"/>
    <cellStyle name="Poudarek3 2 3" xfId="174" xr:uid="{00000000-0005-0000-0000-0000ED000000}"/>
    <cellStyle name="Poudarek3 3" xfId="86" xr:uid="{00000000-0005-0000-0000-0000EE000000}"/>
    <cellStyle name="Poudarek4 2" xfId="44" xr:uid="{00000000-0005-0000-0000-0000EF000000}"/>
    <cellStyle name="Poudarek4 2 2" xfId="129" xr:uid="{00000000-0005-0000-0000-0000F0000000}"/>
    <cellStyle name="Poudarek4 2 3" xfId="175" xr:uid="{00000000-0005-0000-0000-0000F1000000}"/>
    <cellStyle name="Poudarek4 3" xfId="87" xr:uid="{00000000-0005-0000-0000-0000F2000000}"/>
    <cellStyle name="Poudarek5 2" xfId="45" xr:uid="{00000000-0005-0000-0000-0000F3000000}"/>
    <cellStyle name="Poudarek5 2 2" xfId="130" xr:uid="{00000000-0005-0000-0000-0000F4000000}"/>
    <cellStyle name="Poudarek5 2 3" xfId="176" xr:uid="{00000000-0005-0000-0000-0000F5000000}"/>
    <cellStyle name="Poudarek5 3" xfId="88" xr:uid="{00000000-0005-0000-0000-0000F6000000}"/>
    <cellStyle name="Poudarek6 2" xfId="46" xr:uid="{00000000-0005-0000-0000-0000F7000000}"/>
    <cellStyle name="Poudarek6 2 2" xfId="131" xr:uid="{00000000-0005-0000-0000-0000F8000000}"/>
    <cellStyle name="Poudarek6 2 3" xfId="177" xr:uid="{00000000-0005-0000-0000-0000F9000000}"/>
    <cellStyle name="Poudarek6 3" xfId="89" xr:uid="{00000000-0005-0000-0000-0000FA000000}"/>
    <cellStyle name="Povezana celica 2" xfId="47" xr:uid="{00000000-0005-0000-0000-0000FB000000}"/>
    <cellStyle name="Povezana celica 2 2" xfId="132" xr:uid="{00000000-0005-0000-0000-0000FC000000}"/>
    <cellStyle name="Povezana celica 2 3" xfId="178" xr:uid="{00000000-0005-0000-0000-0000FD000000}"/>
    <cellStyle name="Povezana celica 3" xfId="90" xr:uid="{00000000-0005-0000-0000-0000FE000000}"/>
    <cellStyle name="Preveri celico 2" xfId="48" xr:uid="{00000000-0005-0000-0000-0000FF000000}"/>
    <cellStyle name="Preveri celico 2 2" xfId="133" xr:uid="{00000000-0005-0000-0000-000000010000}"/>
    <cellStyle name="Preveri celico 2 3" xfId="179" xr:uid="{00000000-0005-0000-0000-000001010000}"/>
    <cellStyle name="Preveri celico 3" xfId="91" xr:uid="{00000000-0005-0000-0000-000002010000}"/>
    <cellStyle name="Računanje 2" xfId="49" xr:uid="{00000000-0005-0000-0000-000003010000}"/>
    <cellStyle name="Računanje 2 2" xfId="134" xr:uid="{00000000-0005-0000-0000-000004010000}"/>
    <cellStyle name="Računanje 2 2 2" xfId="216" xr:uid="{00000000-0005-0000-0000-000005010000}"/>
    <cellStyle name="Računanje 2 2 2 2" xfId="294" xr:uid="{00000000-0005-0000-0000-000006010000}"/>
    <cellStyle name="Računanje 2 2 3" xfId="273" xr:uid="{00000000-0005-0000-0000-000007010000}"/>
    <cellStyle name="Računanje 2 3" xfId="180" xr:uid="{00000000-0005-0000-0000-000008010000}"/>
    <cellStyle name="Računanje 2 3 2" xfId="257" xr:uid="{00000000-0005-0000-0000-000009010000}"/>
    <cellStyle name="Računanje 2 4" xfId="194" xr:uid="{00000000-0005-0000-0000-00000A010000}"/>
    <cellStyle name="Računanje 2 4 2" xfId="287" xr:uid="{00000000-0005-0000-0000-00000B010000}"/>
    <cellStyle name="Računanje 2 5" xfId="207" xr:uid="{00000000-0005-0000-0000-00000C010000}"/>
    <cellStyle name="Računanje 2 6" xfId="228" xr:uid="{00000000-0005-0000-0000-00000D010000}"/>
    <cellStyle name="Računanje 3" xfId="138" xr:uid="{00000000-0005-0000-0000-00000E010000}"/>
    <cellStyle name="Računanje 3 2" xfId="276" xr:uid="{00000000-0005-0000-0000-00000F010000}"/>
    <cellStyle name="Računanje 4" xfId="189" xr:uid="{00000000-0005-0000-0000-000010010000}"/>
    <cellStyle name="Računanje 4 2" xfId="283" xr:uid="{00000000-0005-0000-0000-000011010000}"/>
    <cellStyle name="Računanje 5" xfId="208" xr:uid="{00000000-0005-0000-0000-000012010000}"/>
    <cellStyle name="Računanje 6" xfId="92" xr:uid="{00000000-0005-0000-0000-000013010000}"/>
    <cellStyle name="Slabo 2" xfId="50" xr:uid="{00000000-0005-0000-0000-000014010000}"/>
    <cellStyle name="Slabo 2 2" xfId="135" xr:uid="{00000000-0005-0000-0000-000015010000}"/>
    <cellStyle name="Slabo 2 3" xfId="181" xr:uid="{00000000-0005-0000-0000-000016010000}"/>
    <cellStyle name="Slabo 3" xfId="93" xr:uid="{00000000-0005-0000-0000-000017010000}"/>
    <cellStyle name="Vnos 2" xfId="51" xr:uid="{00000000-0005-0000-0000-000018010000}"/>
    <cellStyle name="Vnos 2 2" xfId="136" xr:uid="{00000000-0005-0000-0000-000019010000}"/>
    <cellStyle name="Vnos 2 2 2" xfId="217" xr:uid="{00000000-0005-0000-0000-00001A010000}"/>
    <cellStyle name="Vnos 2 2 2 2" xfId="295" xr:uid="{00000000-0005-0000-0000-00001B010000}"/>
    <cellStyle name="Vnos 2 2 3" xfId="274" xr:uid="{00000000-0005-0000-0000-00001C010000}"/>
    <cellStyle name="Vnos 2 3" xfId="182" xr:uid="{00000000-0005-0000-0000-00001D010000}"/>
    <cellStyle name="Vnos 2 3 2" xfId="258" xr:uid="{00000000-0005-0000-0000-00001E010000}"/>
    <cellStyle name="Vnos 2 4" xfId="195" xr:uid="{00000000-0005-0000-0000-00001F010000}"/>
    <cellStyle name="Vnos 2 4 2" xfId="288" xr:uid="{00000000-0005-0000-0000-000020010000}"/>
    <cellStyle name="Vnos 2 5" xfId="209" xr:uid="{00000000-0005-0000-0000-000021010000}"/>
    <cellStyle name="Vnos 2 6" xfId="229" xr:uid="{00000000-0005-0000-0000-000022010000}"/>
    <cellStyle name="Vnos 3" xfId="140" xr:uid="{00000000-0005-0000-0000-000023010000}"/>
    <cellStyle name="Vnos 3 2" xfId="277" xr:uid="{00000000-0005-0000-0000-000024010000}"/>
    <cellStyle name="Vnos 4" xfId="190" xr:uid="{00000000-0005-0000-0000-000025010000}"/>
    <cellStyle name="Vnos 4 2" xfId="284" xr:uid="{00000000-0005-0000-0000-000026010000}"/>
    <cellStyle name="Vnos 5" xfId="210" xr:uid="{00000000-0005-0000-0000-000027010000}"/>
    <cellStyle name="Vnos 6" xfId="94" xr:uid="{00000000-0005-0000-0000-000028010000}"/>
    <cellStyle name="Vsota 2" xfId="52" xr:uid="{00000000-0005-0000-0000-000029010000}"/>
    <cellStyle name="Vsota 2 2" xfId="137" xr:uid="{00000000-0005-0000-0000-00002A010000}"/>
    <cellStyle name="Vsota 2 2 2" xfId="218" xr:uid="{00000000-0005-0000-0000-00002B010000}"/>
    <cellStyle name="Vsota 2 2 2 2" xfId="296" xr:uid="{00000000-0005-0000-0000-00002C010000}"/>
    <cellStyle name="Vsota 2 2 3" xfId="275" xr:uid="{00000000-0005-0000-0000-00002D010000}"/>
    <cellStyle name="Vsota 2 3" xfId="183" xr:uid="{00000000-0005-0000-0000-00002E010000}"/>
    <cellStyle name="Vsota 2 3 2" xfId="259" xr:uid="{00000000-0005-0000-0000-00002F010000}"/>
    <cellStyle name="Vsota 2 4" xfId="196" xr:uid="{00000000-0005-0000-0000-000030010000}"/>
    <cellStyle name="Vsota 2 4 2" xfId="289" xr:uid="{00000000-0005-0000-0000-000031010000}"/>
    <cellStyle name="Vsota 2 5" xfId="211" xr:uid="{00000000-0005-0000-0000-000032010000}"/>
    <cellStyle name="Vsota 2 6" xfId="230" xr:uid="{00000000-0005-0000-0000-000033010000}"/>
    <cellStyle name="Vsota 3" xfId="186" xr:uid="{00000000-0005-0000-0000-000034010000}"/>
    <cellStyle name="Vsota 3 2" xfId="281" xr:uid="{00000000-0005-0000-0000-000035010000}"/>
    <cellStyle name="Vsota 4" xfId="191" xr:uid="{00000000-0005-0000-0000-000036010000}"/>
    <cellStyle name="Vsota 4 2" xfId="285" xr:uid="{00000000-0005-0000-0000-000037010000}"/>
    <cellStyle name="Vsota 5" xfId="212" xr:uid="{00000000-0005-0000-0000-000038010000}"/>
    <cellStyle name="Vsota 6" xfId="95" xr:uid="{00000000-0005-0000-0000-000039010000}"/>
  </cellStyles>
  <dxfs count="3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grafi'!$Q$84:$V$84</c:f>
              <c:numCache>
                <c:formatCode>0.00</c:formatCode>
                <c:ptCount val="6"/>
                <c:pt idx="0">
                  <c:v>222.66036638285112</c:v>
                </c:pt>
                <c:pt idx="1">
                  <c:v>227.04710797026007</c:v>
                </c:pt>
                <c:pt idx="2">
                  <c:v>227.07583681760346</c:v>
                </c:pt>
                <c:pt idx="3">
                  <c:v>235.80561085017752</c:v>
                </c:pt>
                <c:pt idx="4">
                  <c:v>243.41287864527717</c:v>
                </c:pt>
                <c:pt idx="5">
                  <c:v>215.21383827040555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39-4219-ACF3-07603C26B918}"/>
            </c:ext>
          </c:extLst>
        </c:ser>
        <c:ser>
          <c:idx val="4"/>
          <c:order val="1"/>
          <c:tx>
            <c:strRef>
              <c:f>'PODATKI grafi'!$P$85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grafi'!$Q$85:$V$85</c:f>
              <c:numCache>
                <c:formatCode>0.00</c:formatCode>
                <c:ptCount val="6"/>
                <c:pt idx="0">
                  <c:v>19.827193436908487</c:v>
                </c:pt>
                <c:pt idx="1">
                  <c:v>20.722960267279149</c:v>
                </c:pt>
                <c:pt idx="2">
                  <c:v>20.952803986958287</c:v>
                </c:pt>
                <c:pt idx="3">
                  <c:v>21.854399279621077</c:v>
                </c:pt>
                <c:pt idx="4">
                  <c:v>22.530111472379616</c:v>
                </c:pt>
                <c:pt idx="5">
                  <c:v>18.600389633422196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39-4219-ACF3-07603C26B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403200"/>
        <c:axId val="107736448"/>
      </c:areaChart>
      <c:lineChart>
        <c:grouping val="standard"/>
        <c:varyColors val="0"/>
        <c:ser>
          <c:idx val="5"/>
          <c:order val="5"/>
          <c:tx>
            <c:strRef>
              <c:f>'PODATKI grafi'!$P$87</c:f>
              <c:strCache>
                <c:ptCount val="1"/>
                <c:pt idx="0">
                  <c:v>Odkupna cena; vir podatkov SURS; preračuni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grafi'!$Q$87:$V$87</c:f>
              <c:numCache>
                <c:formatCode>0.000</c:formatCode>
                <c:ptCount val="6"/>
                <c:pt idx="0">
                  <c:v>322</c:v>
                </c:pt>
                <c:pt idx="1">
                  <c:v>322</c:v>
                </c:pt>
                <c:pt idx="2">
                  <c:v>322</c:v>
                </c:pt>
                <c:pt idx="3">
                  <c:v>322</c:v>
                </c:pt>
                <c:pt idx="4">
                  <c:v>322</c:v>
                </c:pt>
                <c:pt idx="5">
                  <c:v>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39-4219-ACF3-07603C26B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403200"/>
        <c:axId val="107736448"/>
      </c:lineChart>
      <c:lineChart>
        <c:grouping val="standard"/>
        <c:varyColors val="0"/>
        <c:ser>
          <c:idx val="0"/>
          <c:order val="2"/>
          <c:tx>
            <c:strRef>
              <c:f>'PODATKI grafi'!$P$82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grafi'!$Q$82:$V$82</c:f>
              <c:numCache>
                <c:formatCode>0.00</c:formatCode>
                <c:ptCount val="6"/>
                <c:pt idx="0">
                  <c:v>242.48755981975961</c:v>
                </c:pt>
                <c:pt idx="1">
                  <c:v>247.77006823753922</c:v>
                </c:pt>
                <c:pt idx="2">
                  <c:v>248.02864080456175</c:v>
                </c:pt>
                <c:pt idx="3">
                  <c:v>257.66001012979859</c:v>
                </c:pt>
                <c:pt idx="4">
                  <c:v>265.94299011765679</c:v>
                </c:pt>
                <c:pt idx="5">
                  <c:v>233.81422790382774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39-4219-ACF3-07603C26B918}"/>
            </c:ext>
          </c:extLst>
        </c:ser>
        <c:ser>
          <c:idx val="1"/>
          <c:order val="3"/>
          <c:tx>
            <c:strRef>
              <c:f>'PODATKI grafi'!$P$83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grafi'!$Q$83:$V$83</c:f>
              <c:numCache>
                <c:formatCode>0.00</c:formatCode>
                <c:ptCount val="6"/>
                <c:pt idx="0">
                  <c:v>236.27721060553785</c:v>
                </c:pt>
                <c:pt idx="1">
                  <c:v>241.27914351731755</c:v>
                </c:pt>
                <c:pt idx="2">
                  <c:v>241.46572355708474</c:v>
                </c:pt>
                <c:pt idx="3">
                  <c:v>250.81469176311373</c:v>
                </c:pt>
                <c:pt idx="4">
                  <c:v>258.88602259857464</c:v>
                </c:pt>
                <c:pt idx="5">
                  <c:v>227.98814285998537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39-4219-ACF3-07603C26B918}"/>
            </c:ext>
          </c:extLst>
        </c:ser>
        <c:ser>
          <c:idx val="2"/>
          <c:order val="4"/>
          <c:tx>
            <c:strRef>
              <c:f>'PODATKI grafi'!$P$84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grafi'!$Q$84:$V$84</c:f>
              <c:numCache>
                <c:formatCode>0.00</c:formatCode>
                <c:ptCount val="6"/>
                <c:pt idx="0">
                  <c:v>222.66036638285112</c:v>
                </c:pt>
                <c:pt idx="1">
                  <c:v>227.04710797026007</c:v>
                </c:pt>
                <c:pt idx="2">
                  <c:v>227.07583681760346</c:v>
                </c:pt>
                <c:pt idx="3">
                  <c:v>235.80561085017752</c:v>
                </c:pt>
                <c:pt idx="4">
                  <c:v>243.41287864527717</c:v>
                </c:pt>
                <c:pt idx="5">
                  <c:v>215.21383827040555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639-4219-ACF3-07603C26B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403712"/>
        <c:axId val="107737024"/>
      </c:lineChart>
      <c:catAx>
        <c:axId val="156403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SI"/>
          </a:p>
        </c:txPr>
        <c:crossAx val="107736448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07736448"/>
        <c:scaling>
          <c:orientation val="minMax"/>
          <c:min val="5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SI"/>
          </a:p>
        </c:txPr>
        <c:crossAx val="156403200"/>
        <c:crosses val="autoZero"/>
        <c:crossBetween val="midCat"/>
        <c:majorUnit val="25"/>
      </c:valAx>
      <c:catAx>
        <c:axId val="156403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7737024"/>
        <c:crossesAt val="25"/>
        <c:auto val="1"/>
        <c:lblAlgn val="ctr"/>
        <c:lblOffset val="100"/>
        <c:noMultiLvlLbl val="0"/>
      </c:catAx>
      <c:valAx>
        <c:axId val="107737024"/>
        <c:scaling>
          <c:orientation val="minMax"/>
          <c:max val="350"/>
          <c:min val="5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SI"/>
          </a:p>
        </c:txPr>
        <c:crossAx val="156403712"/>
        <c:crosses val="max"/>
        <c:crossBetween val="midCat"/>
        <c:majorUnit val="25"/>
        <c:minorUnit val="5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8499188340543993"/>
          <c:y val="0.55790090628292088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en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SI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grafi'!$J$223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grafi'!$Q$223:$V$223</c:f>
              <c:numCache>
                <c:formatCode>0</c:formatCode>
                <c:ptCount val="6"/>
                <c:pt idx="0">
                  <c:v>300.32983446666663</c:v>
                </c:pt>
                <c:pt idx="1">
                  <c:v>300.32983446666663</c:v>
                </c:pt>
                <c:pt idx="2">
                  <c:v>300.32983446666663</c:v>
                </c:pt>
                <c:pt idx="3">
                  <c:v>300.32983446666663</c:v>
                </c:pt>
                <c:pt idx="4">
                  <c:v>300.32983446666663</c:v>
                </c:pt>
                <c:pt idx="5">
                  <c:v>300.32983446666663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A1-4FCE-8C05-85DDB0ED584A}"/>
            </c:ext>
          </c:extLst>
        </c:ser>
        <c:ser>
          <c:idx val="1"/>
          <c:order val="2"/>
          <c:tx>
            <c:strRef>
              <c:f>'PODATKI grafi'!$J$224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grafi'!$Q$224:$V$224</c:f>
              <c:numCache>
                <c:formatCode>0</c:formatCode>
                <c:ptCount val="6"/>
                <c:pt idx="0">
                  <c:v>20000</c:v>
                </c:pt>
                <c:pt idx="1">
                  <c:v>16000</c:v>
                </c:pt>
                <c:pt idx="2">
                  <c:v>12000</c:v>
                </c:pt>
                <c:pt idx="3">
                  <c:v>10000</c:v>
                </c:pt>
                <c:pt idx="4">
                  <c:v>12000</c:v>
                </c:pt>
                <c:pt idx="5">
                  <c:v>16000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A1-4FCE-8C05-85DDB0ED5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2379264"/>
        <c:axId val="162253632"/>
      </c:barChart>
      <c:lineChart>
        <c:grouping val="standard"/>
        <c:varyColors val="0"/>
        <c:ser>
          <c:idx val="2"/>
          <c:order val="1"/>
          <c:tx>
            <c:strRef>
              <c:f>'PODATKI grafi'!$J$236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grafi'!$Q$236:$V$236</c:f>
              <c:numCache>
                <c:formatCode>#,##0.0</c:formatCode>
                <c:ptCount val="6"/>
                <c:pt idx="0">
                  <c:v>15268.873686006362</c:v>
                </c:pt>
                <c:pt idx="1">
                  <c:v>11357.852552473742</c:v>
                </c:pt>
                <c:pt idx="2">
                  <c:v>7510.6692179405218</c:v>
                </c:pt>
                <c:pt idx="3">
                  <c:v>5659.4124021061152</c:v>
                </c:pt>
                <c:pt idx="4">
                  <c:v>7405.3338794261954</c:v>
                </c:pt>
                <c:pt idx="5">
                  <c:v>11315.087085377079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A1-4FCE-8C05-85DDB0ED5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379264"/>
        <c:axId val="162253632"/>
      </c:lineChart>
      <c:catAx>
        <c:axId val="162379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Pridelek (kg/ha); Velikost parcele (ha)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162253632"/>
        <c:crosses val="autoZero"/>
        <c:auto val="1"/>
        <c:lblAlgn val="ctr"/>
        <c:lblOffset val="100"/>
        <c:noMultiLvlLbl val="0"/>
      </c:catAx>
      <c:valAx>
        <c:axId val="1622536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23792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en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grafi'!$Q$269:$U$269</c:f>
              <c:numCache>
                <c:formatCode>0.00</c:formatCode>
                <c:ptCount val="5"/>
                <c:pt idx="0">
                  <c:v>365.42918001909374</c:v>
                </c:pt>
                <c:pt idx="1">
                  <c:v>383.62747404755527</c:v>
                </c:pt>
                <c:pt idx="2">
                  <c:v>431.33557754083301</c:v>
                </c:pt>
                <c:pt idx="3">
                  <c:v>458.26007424813923</c:v>
                </c:pt>
                <c:pt idx="4">
                  <c:v>486.166238206439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85-455A-8893-1145011F5BEF}"/>
            </c:ext>
          </c:extLst>
        </c:ser>
        <c:ser>
          <c:idx val="4"/>
          <c:order val="1"/>
          <c:tx>
            <c:strRef>
              <c:f>'PODATKI grafi'!$P$270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grafi'!$Q$270:$U$270</c:f>
              <c:numCache>
                <c:formatCode>0.00</c:formatCode>
                <c:ptCount val="5"/>
                <c:pt idx="0">
                  <c:v>55.913699328128189</c:v>
                </c:pt>
                <c:pt idx="1">
                  <c:v>58.887182317935526</c:v>
                </c:pt>
                <c:pt idx="2">
                  <c:v>66.816470290755149</c:v>
                </c:pt>
                <c:pt idx="3">
                  <c:v>72.267855772068458</c:v>
                </c:pt>
                <c:pt idx="4">
                  <c:v>78.452951608238266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85-455A-8893-1145011F5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380800"/>
        <c:axId val="162255936"/>
      </c:areaChart>
      <c:lineChart>
        <c:grouping val="standard"/>
        <c:varyColors val="0"/>
        <c:ser>
          <c:idx val="5"/>
          <c:order val="5"/>
          <c:tx>
            <c:strRef>
              <c:f>'PODATKI grafi'!$P$272</c:f>
              <c:strCache>
                <c:ptCount val="1"/>
                <c:pt idx="0">
                  <c:v>Odkupna cena; vir podatkov SURS; preračuni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grafi'!$Q$272:$U$272</c:f>
              <c:numCache>
                <c:formatCode>0.000</c:formatCode>
                <c:ptCount val="5"/>
                <c:pt idx="0">
                  <c:v>474</c:v>
                </c:pt>
                <c:pt idx="1">
                  <c:v>474</c:v>
                </c:pt>
                <c:pt idx="2">
                  <c:v>474</c:v>
                </c:pt>
                <c:pt idx="3">
                  <c:v>474</c:v>
                </c:pt>
                <c:pt idx="4">
                  <c:v>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85-455A-8893-1145011F5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380800"/>
        <c:axId val="162255936"/>
      </c:lineChart>
      <c:lineChart>
        <c:grouping val="standard"/>
        <c:varyColors val="0"/>
        <c:ser>
          <c:idx val="0"/>
          <c:order val="2"/>
          <c:tx>
            <c:strRef>
              <c:f>'PODATKI grafi'!$P$267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grafi'!$Q$267:$U$267</c:f>
              <c:numCache>
                <c:formatCode>0.00</c:formatCode>
                <c:ptCount val="5"/>
                <c:pt idx="0">
                  <c:v>421.34287934722192</c:v>
                </c:pt>
                <c:pt idx="1">
                  <c:v>442.51465636549079</c:v>
                </c:pt>
                <c:pt idx="2">
                  <c:v>498.15204783158816</c:v>
                </c:pt>
                <c:pt idx="3">
                  <c:v>530.52793002020769</c:v>
                </c:pt>
                <c:pt idx="4">
                  <c:v>564.61918981467727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E85-455A-8893-1145011F5BEF}"/>
            </c:ext>
          </c:extLst>
        </c:ser>
        <c:ser>
          <c:idx val="1"/>
          <c:order val="3"/>
          <c:tx>
            <c:strRef>
              <c:f>'PODATKI grafi'!$P$268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grafi'!$Q$268:$U$268</c:f>
              <c:numCache>
                <c:formatCode>0.00</c:formatCode>
                <c:ptCount val="5"/>
                <c:pt idx="0">
                  <c:v>403.82937700552009</c:v>
                </c:pt>
                <c:pt idx="1">
                  <c:v>424.06978833110969</c:v>
                </c:pt>
                <c:pt idx="2">
                  <c:v>477.22353795006228</c:v>
                </c:pt>
                <c:pt idx="3">
                  <c:v>507.8919163687699</c:v>
                </c:pt>
                <c:pt idx="4">
                  <c:v>540.04585683520293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E85-455A-8893-1145011F5BEF}"/>
            </c:ext>
          </c:extLst>
        </c:ser>
        <c:ser>
          <c:idx val="2"/>
          <c:order val="4"/>
          <c:tx>
            <c:strRef>
              <c:f>'PODATKI grafi'!$P$269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grafi'!$Q$269:$U$269</c:f>
              <c:numCache>
                <c:formatCode>0.00</c:formatCode>
                <c:ptCount val="5"/>
                <c:pt idx="0">
                  <c:v>365.42918001909374</c:v>
                </c:pt>
                <c:pt idx="1">
                  <c:v>383.62747404755527</c:v>
                </c:pt>
                <c:pt idx="2">
                  <c:v>431.33557754083301</c:v>
                </c:pt>
                <c:pt idx="3">
                  <c:v>458.26007424813923</c:v>
                </c:pt>
                <c:pt idx="4">
                  <c:v>486.166238206439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E85-455A-8893-1145011F5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378752"/>
        <c:axId val="162256512"/>
      </c:lineChart>
      <c:catAx>
        <c:axId val="162380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SI"/>
          </a:p>
        </c:txPr>
        <c:crossAx val="162255936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62255936"/>
        <c:scaling>
          <c:orientation val="minMax"/>
          <c:max val="700"/>
          <c:min val="10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SI"/>
          </a:p>
        </c:txPr>
        <c:crossAx val="162380800"/>
        <c:crosses val="autoZero"/>
        <c:crossBetween val="midCat"/>
        <c:majorUnit val="50"/>
      </c:valAx>
      <c:catAx>
        <c:axId val="162378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2256512"/>
        <c:crossesAt val="25"/>
        <c:auto val="1"/>
        <c:lblAlgn val="ctr"/>
        <c:lblOffset val="100"/>
        <c:noMultiLvlLbl val="0"/>
      </c:catAx>
      <c:valAx>
        <c:axId val="162256512"/>
        <c:scaling>
          <c:orientation val="minMax"/>
          <c:max val="700"/>
          <c:min val="1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SI"/>
          </a:p>
        </c:txPr>
        <c:crossAx val="162378752"/>
        <c:crosses val="max"/>
        <c:crossBetween val="midCat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20653595140822836"/>
          <c:y val="0.55328012597453435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en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SI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grafi'!$J$260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grafi'!$Q$260:$U$260</c:f>
              <c:numCache>
                <c:formatCode>0</c:formatCode>
                <c:ptCount val="5"/>
                <c:pt idx="0">
                  <c:v>351.8899328</c:v>
                </c:pt>
                <c:pt idx="1">
                  <c:v>351.8899328</c:v>
                </c:pt>
                <c:pt idx="2">
                  <c:v>351.8899328</c:v>
                </c:pt>
                <c:pt idx="3">
                  <c:v>351.8899328</c:v>
                </c:pt>
                <c:pt idx="4">
                  <c:v>347.15819727760885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BB-4FD8-ADF6-14BE4E253BF7}"/>
            </c:ext>
          </c:extLst>
        </c:ser>
        <c:ser>
          <c:idx val="1"/>
          <c:order val="2"/>
          <c:tx>
            <c:strRef>
              <c:f>'PODATKI grafi'!$J$261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grafi'!$Q$261:$U$261</c:f>
              <c:numCache>
                <c:formatCode>0</c:formatCode>
                <c:ptCount val="5"/>
                <c:pt idx="0">
                  <c:v>28440</c:v>
                </c:pt>
                <c:pt idx="1">
                  <c:v>26070</c:v>
                </c:pt>
                <c:pt idx="2">
                  <c:v>21330</c:v>
                </c:pt>
                <c:pt idx="3">
                  <c:v>18960</c:v>
                </c:pt>
                <c:pt idx="4">
                  <c:v>16590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BB-4FD8-ADF6-14BE4E253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2381312"/>
        <c:axId val="162709504"/>
      </c:barChart>
      <c:lineChart>
        <c:grouping val="standard"/>
        <c:varyColors val="0"/>
        <c:ser>
          <c:idx val="2"/>
          <c:order val="1"/>
          <c:tx>
            <c:strRef>
              <c:f>'PODATKI grafi'!$J$273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grafi'!$Q$273:$U$273</c:f>
              <c:numCache>
                <c:formatCode>#,##0.0</c:formatCode>
                <c:ptCount val="5"/>
                <c:pt idx="0">
                  <c:v>16635.254273649749</c:v>
                </c:pt>
                <c:pt idx="1">
                  <c:v>14812.644538349346</c:v>
                </c:pt>
                <c:pt idx="2">
                  <c:v>11203.773442748552</c:v>
                </c:pt>
                <c:pt idx="3">
                  <c:v>9630.5649574481486</c:v>
                </c:pt>
                <c:pt idx="4">
                  <c:v>8216.7558283687049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BB-4FD8-ADF6-14BE4E253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381312"/>
        <c:axId val="162709504"/>
      </c:lineChart>
      <c:catAx>
        <c:axId val="162381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Pridelek (kg/ha); Velikost parcele (ha)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162709504"/>
        <c:crosses val="autoZero"/>
        <c:auto val="1"/>
        <c:lblAlgn val="ctr"/>
        <c:lblOffset val="100"/>
        <c:noMultiLvlLbl val="0"/>
      </c:catAx>
      <c:valAx>
        <c:axId val="162709504"/>
        <c:scaling>
          <c:orientation val="minMax"/>
          <c:max val="45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2381312"/>
        <c:crosses val="autoZero"/>
        <c:crossBetween val="between"/>
        <c:majorUnit val="5000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en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grafi'!$Q$306:$U$306</c:f>
              <c:numCache>
                <c:formatCode>0.00</c:formatCode>
                <c:ptCount val="5"/>
                <c:pt idx="0">
                  <c:v>438.02387081770735</c:v>
                </c:pt>
                <c:pt idx="1">
                  <c:v>474.45230377021591</c:v>
                </c:pt>
                <c:pt idx="2">
                  <c:v>511.20771228487291</c:v>
                </c:pt>
                <c:pt idx="3">
                  <c:v>560.7246122833883</c:v>
                </c:pt>
                <c:pt idx="4">
                  <c:v>623.37082293490471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80-47F2-BF37-D35E7248C68A}"/>
            </c:ext>
          </c:extLst>
        </c:ser>
        <c:ser>
          <c:idx val="4"/>
          <c:order val="1"/>
          <c:tx>
            <c:strRef>
              <c:f>'PODATKI grafi'!$P$307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grafi'!$Q$307:$U$307</c:f>
              <c:numCache>
                <c:formatCode>0.00</c:formatCode>
                <c:ptCount val="5"/>
                <c:pt idx="0">
                  <c:v>64.532899960989653</c:v>
                </c:pt>
                <c:pt idx="1">
                  <c:v>70.436830463952731</c:v>
                </c:pt>
                <c:pt idx="2">
                  <c:v>77.82817126135086</c:v>
                </c:pt>
                <c:pt idx="3">
                  <c:v>88.752728225571786</c:v>
                </c:pt>
                <c:pt idx="4">
                  <c:v>105.13956367190269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80-47F2-BF37-D35E7248C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944000"/>
        <c:axId val="162711808"/>
      </c:areaChart>
      <c:lineChart>
        <c:grouping val="standard"/>
        <c:varyColors val="0"/>
        <c:ser>
          <c:idx val="5"/>
          <c:order val="5"/>
          <c:tx>
            <c:strRef>
              <c:f>'PODATKI grafi'!$P$309</c:f>
              <c:strCache>
                <c:ptCount val="1"/>
                <c:pt idx="0">
                  <c:v>Odkupna cena; vir podatkov SURS; preračuni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grafi'!$Q$309:$U$309</c:f>
              <c:numCache>
                <c:formatCode>0.000</c:formatCode>
                <c:ptCount val="5"/>
                <c:pt idx="0">
                  <c:v>982</c:v>
                </c:pt>
                <c:pt idx="1">
                  <c:v>982</c:v>
                </c:pt>
                <c:pt idx="2">
                  <c:v>982</c:v>
                </c:pt>
                <c:pt idx="3">
                  <c:v>982</c:v>
                </c:pt>
                <c:pt idx="4">
                  <c:v>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80-47F2-BF37-D35E7248C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44000"/>
        <c:axId val="162711808"/>
      </c:lineChart>
      <c:lineChart>
        <c:grouping val="standard"/>
        <c:varyColors val="0"/>
        <c:ser>
          <c:idx val="0"/>
          <c:order val="2"/>
          <c:tx>
            <c:strRef>
              <c:f>'PODATKI grafi'!$P$304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grafi'!$Q$304:$U$304</c:f>
              <c:numCache>
                <c:formatCode>0.00</c:formatCode>
                <c:ptCount val="5"/>
                <c:pt idx="0">
                  <c:v>502.556770778697</c:v>
                </c:pt>
                <c:pt idx="1">
                  <c:v>544.88913423416864</c:v>
                </c:pt>
                <c:pt idx="2">
                  <c:v>589.03588354622377</c:v>
                </c:pt>
                <c:pt idx="3">
                  <c:v>649.47734050896008</c:v>
                </c:pt>
                <c:pt idx="4">
                  <c:v>728.5103866068074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80-47F2-BF37-D35E7248C68A}"/>
            </c:ext>
          </c:extLst>
        </c:ser>
        <c:ser>
          <c:idx val="1"/>
          <c:order val="3"/>
          <c:tx>
            <c:strRef>
              <c:f>'PODATKI grafi'!$P$305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grafi'!$Q$305:$U$305</c:f>
              <c:numCache>
                <c:formatCode>0.00</c:formatCode>
                <c:ptCount val="5"/>
                <c:pt idx="0">
                  <c:v>482.34352951288349</c:v>
                </c:pt>
                <c:pt idx="1">
                  <c:v>522.82664131927186</c:v>
                </c:pt>
                <c:pt idx="2">
                  <c:v>564.65824665196192</c:v>
                </c:pt>
                <c:pt idx="3">
                  <c:v>621.67787218029184</c:v>
                </c:pt>
                <c:pt idx="4">
                  <c:v>695.57817112652958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E80-47F2-BF37-D35E7248C68A}"/>
            </c:ext>
          </c:extLst>
        </c:ser>
        <c:ser>
          <c:idx val="2"/>
          <c:order val="4"/>
          <c:tx>
            <c:strRef>
              <c:f>'PODATKI grafi'!$P$306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grafi'!$Q$306:$U$306</c:f>
              <c:numCache>
                <c:formatCode>0.00</c:formatCode>
                <c:ptCount val="5"/>
                <c:pt idx="0">
                  <c:v>438.02387081770735</c:v>
                </c:pt>
                <c:pt idx="1">
                  <c:v>474.45230377021591</c:v>
                </c:pt>
                <c:pt idx="2">
                  <c:v>511.20771228487291</c:v>
                </c:pt>
                <c:pt idx="3">
                  <c:v>560.7246122833883</c:v>
                </c:pt>
                <c:pt idx="4">
                  <c:v>623.37082293490471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E80-47F2-BF37-D35E7248C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392448"/>
        <c:axId val="162712384"/>
      </c:lineChart>
      <c:catAx>
        <c:axId val="162944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SI"/>
          </a:p>
        </c:txPr>
        <c:crossAx val="162711808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62711808"/>
        <c:scaling>
          <c:orientation val="minMax"/>
          <c:max val="1100"/>
          <c:min val="20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SI"/>
          </a:p>
        </c:txPr>
        <c:crossAx val="162944000"/>
        <c:crosses val="autoZero"/>
        <c:crossBetween val="midCat"/>
      </c:valAx>
      <c:catAx>
        <c:axId val="156392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2712384"/>
        <c:crossesAt val="25"/>
        <c:auto val="1"/>
        <c:lblAlgn val="ctr"/>
        <c:lblOffset val="100"/>
        <c:noMultiLvlLbl val="0"/>
      </c:catAx>
      <c:valAx>
        <c:axId val="162712384"/>
        <c:scaling>
          <c:orientation val="minMax"/>
          <c:max val="1100"/>
          <c:min val="2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SI"/>
          </a:p>
        </c:txPr>
        <c:crossAx val="156392448"/>
        <c:crosses val="max"/>
        <c:crossBetween val="midCat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8430414620123683"/>
          <c:y val="0.21023708825424453"/>
          <c:w val="0.59436614448351188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en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SI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grafi'!$J$297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grafi'!$Q$297:$U$297</c:f>
              <c:numCache>
                <c:formatCode>0</c:formatCode>
                <c:ptCount val="5"/>
                <c:pt idx="0">
                  <c:v>339.50384929475115</c:v>
                </c:pt>
                <c:pt idx="1">
                  <c:v>338.34787029114261</c:v>
                </c:pt>
                <c:pt idx="2">
                  <c:v>334.25511562537861</c:v>
                </c:pt>
                <c:pt idx="3">
                  <c:v>333.09913662177007</c:v>
                </c:pt>
                <c:pt idx="4">
                  <c:v>331.94315761816154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5B-49D1-B183-45D53F00877E}"/>
            </c:ext>
          </c:extLst>
        </c:ser>
        <c:ser>
          <c:idx val="1"/>
          <c:order val="2"/>
          <c:tx>
            <c:strRef>
              <c:f>'PODATKI grafi'!$J$298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grafi'!$Q$298:$U$298</c:f>
              <c:numCache>
                <c:formatCode>0</c:formatCode>
                <c:ptCount val="5"/>
                <c:pt idx="0">
                  <c:v>39280</c:v>
                </c:pt>
                <c:pt idx="1">
                  <c:v>34370</c:v>
                </c:pt>
                <c:pt idx="2">
                  <c:v>29460</c:v>
                </c:pt>
                <c:pt idx="3">
                  <c:v>24550</c:v>
                </c:pt>
                <c:pt idx="4">
                  <c:v>19640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5B-49D1-B183-45D53F008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2945024"/>
        <c:axId val="162714688"/>
      </c:barChart>
      <c:lineChart>
        <c:grouping val="standard"/>
        <c:varyColors val="0"/>
        <c:ser>
          <c:idx val="2"/>
          <c:order val="1"/>
          <c:tx>
            <c:strRef>
              <c:f>'PODATKI grafi'!$J$310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grafi'!$Q$310:$U$310</c:f>
              <c:numCache>
                <c:formatCode>#,##0.0</c:formatCode>
                <c:ptCount val="5"/>
                <c:pt idx="0">
                  <c:v>29762.966831612095</c:v>
                </c:pt>
                <c:pt idx="1">
                  <c:v>25471.201117308094</c:v>
                </c:pt>
                <c:pt idx="2">
                  <c:v>21492.626022113604</c:v>
                </c:pt>
                <c:pt idx="3">
                  <c:v>17598.175860009593</c:v>
                </c:pt>
                <c:pt idx="4">
                  <c:v>13933.468367805586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5B-49D1-B183-45D53F008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45024"/>
        <c:axId val="162714688"/>
      </c:lineChart>
      <c:catAx>
        <c:axId val="162945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Pridelek (kg/ha); Velikost parcele (ha)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162714688"/>
        <c:crosses val="autoZero"/>
        <c:auto val="1"/>
        <c:lblAlgn val="ctr"/>
        <c:lblOffset val="100"/>
        <c:noMultiLvlLbl val="0"/>
      </c:catAx>
      <c:valAx>
        <c:axId val="1627146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2945024"/>
        <c:crosses val="autoZero"/>
        <c:crossBetween val="between"/>
        <c:majorUnit val="5000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en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grafi'!$Q$340:$U$340</c:f>
              <c:strCache>
                <c:ptCount val="4"/>
                <c:pt idx="0">
                  <c:v>30000;0,5</c:v>
                </c:pt>
                <c:pt idx="1">
                  <c:v>25000;0,5</c:v>
                </c:pt>
                <c:pt idx="2">
                  <c:v>20000;0,5</c:v>
                </c:pt>
                <c:pt idx="3">
                  <c:v>15000;0,5</c:v>
                </c:pt>
              </c:strCache>
            </c:strRef>
          </c:cat>
          <c:val>
            <c:numRef>
              <c:f>'PODATKI grafi'!$Q$343:$T$343</c:f>
              <c:numCache>
                <c:formatCode>0.00</c:formatCode>
                <c:ptCount val="4"/>
                <c:pt idx="0">
                  <c:v>663.82676110997556</c:v>
                </c:pt>
                <c:pt idx="1">
                  <c:v>728.46995064496252</c:v>
                </c:pt>
                <c:pt idx="2">
                  <c:v>821.038376742271</c:v>
                </c:pt>
                <c:pt idx="3">
                  <c:v>974.81408284868155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1F-48C9-B152-76F65E3486B0}"/>
            </c:ext>
          </c:extLst>
        </c:ser>
        <c:ser>
          <c:idx val="4"/>
          <c:order val="1"/>
          <c:tx>
            <c:strRef>
              <c:f>'PODATKI grafi'!$P$344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grafi'!$Q$340:$U$340</c:f>
              <c:strCache>
                <c:ptCount val="4"/>
                <c:pt idx="0">
                  <c:v>30000;0,5</c:v>
                </c:pt>
                <c:pt idx="1">
                  <c:v>25000;0,5</c:v>
                </c:pt>
                <c:pt idx="2">
                  <c:v>20000;0,5</c:v>
                </c:pt>
                <c:pt idx="3">
                  <c:v>15000;0,5</c:v>
                </c:pt>
              </c:strCache>
            </c:strRef>
          </c:cat>
          <c:val>
            <c:numRef>
              <c:f>'PODATKI grafi'!$Q$344:$T$344</c:f>
              <c:numCache>
                <c:formatCode>0.00</c:formatCode>
                <c:ptCount val="4"/>
                <c:pt idx="0">
                  <c:v>94.320164344533623</c:v>
                </c:pt>
                <c:pt idx="1">
                  <c:v>104.73829095071505</c:v>
                </c:pt>
                <c:pt idx="2">
                  <c:v>118.8955601683906</c:v>
                </c:pt>
                <c:pt idx="3">
                  <c:v>144.41327502406136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1F-48C9-B152-76F65E348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944512"/>
        <c:axId val="163045952"/>
      </c:areaChart>
      <c:lineChart>
        <c:grouping val="standard"/>
        <c:varyColors val="0"/>
        <c:ser>
          <c:idx val="5"/>
          <c:order val="5"/>
          <c:tx>
            <c:strRef>
              <c:f>'PODATKI grafi'!$P$346</c:f>
              <c:strCache>
                <c:ptCount val="1"/>
                <c:pt idx="0">
                  <c:v>Odkupna cena; vir podatkov SURS; preračuni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grafi'!$Q$346:$T$346</c:f>
              <c:numCache>
                <c:formatCode>0.000</c:formatCode>
                <c:ptCount val="4"/>
                <c:pt idx="0">
                  <c:v>1300</c:v>
                </c:pt>
                <c:pt idx="1">
                  <c:v>1300</c:v>
                </c:pt>
                <c:pt idx="2">
                  <c:v>1300</c:v>
                </c:pt>
                <c:pt idx="3">
                  <c:v>1300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1F-48C9-B152-76F65E348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944512"/>
        <c:axId val="163045952"/>
      </c:lineChart>
      <c:lineChart>
        <c:grouping val="standard"/>
        <c:varyColors val="0"/>
        <c:ser>
          <c:idx val="0"/>
          <c:order val="2"/>
          <c:tx>
            <c:strRef>
              <c:f>'PODATKI grafi'!$P$341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grafi'!$Q$340:$T$340</c:f>
              <c:strCache>
                <c:ptCount val="4"/>
                <c:pt idx="0">
                  <c:v>30000;0,5</c:v>
                </c:pt>
                <c:pt idx="1">
                  <c:v>25000;0,5</c:v>
                </c:pt>
                <c:pt idx="2">
                  <c:v>20000;0,5</c:v>
                </c:pt>
                <c:pt idx="3">
                  <c:v>15000;0,5</c:v>
                </c:pt>
              </c:strCache>
            </c:strRef>
          </c:cat>
          <c:val>
            <c:numRef>
              <c:f>'PODATKI grafi'!$Q$341:$T$341</c:f>
              <c:numCache>
                <c:formatCode>0.00</c:formatCode>
                <c:ptCount val="4"/>
                <c:pt idx="0">
                  <c:v>758.14692545450919</c:v>
                </c:pt>
                <c:pt idx="1">
                  <c:v>833.20824159567758</c:v>
                </c:pt>
                <c:pt idx="2">
                  <c:v>939.9339369106616</c:v>
                </c:pt>
                <c:pt idx="3">
                  <c:v>1119.2273578727429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1F-48C9-B152-76F65E3486B0}"/>
            </c:ext>
          </c:extLst>
        </c:ser>
        <c:ser>
          <c:idx val="1"/>
          <c:order val="3"/>
          <c:tx>
            <c:strRef>
              <c:f>'PODATKI grafi'!$P$342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grafi'!$Q$340:$T$340</c:f>
              <c:strCache>
                <c:ptCount val="4"/>
                <c:pt idx="0">
                  <c:v>30000;0,5</c:v>
                </c:pt>
                <c:pt idx="1">
                  <c:v>25000;0,5</c:v>
                </c:pt>
                <c:pt idx="2">
                  <c:v>20000;0,5</c:v>
                </c:pt>
                <c:pt idx="3">
                  <c:v>15000;0,5</c:v>
                </c:pt>
              </c:strCache>
            </c:strRef>
          </c:cat>
          <c:val>
            <c:numRef>
              <c:f>'PODATKI grafi'!$Q$342:$T$342</c:f>
              <c:numCache>
                <c:formatCode>0.00</c:formatCode>
                <c:ptCount val="4"/>
                <c:pt idx="0">
                  <c:v>728.6036035322071</c:v>
                </c:pt>
                <c:pt idx="1">
                  <c:v>800.40171428889971</c:v>
                </c:pt>
                <c:pt idx="2">
                  <c:v>902.69301569728827</c:v>
                </c:pt>
                <c:pt idx="3">
                  <c:v>1073.9936806040596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01F-48C9-B152-76F65E3486B0}"/>
            </c:ext>
          </c:extLst>
        </c:ser>
        <c:ser>
          <c:idx val="2"/>
          <c:order val="4"/>
          <c:tx>
            <c:strRef>
              <c:f>'PODATKI grafi'!$P$343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grafi'!$Q$340:$T$340</c:f>
              <c:strCache>
                <c:ptCount val="4"/>
                <c:pt idx="0">
                  <c:v>30000;0,5</c:v>
                </c:pt>
                <c:pt idx="1">
                  <c:v>25000;0,5</c:v>
                </c:pt>
                <c:pt idx="2">
                  <c:v>20000;0,5</c:v>
                </c:pt>
                <c:pt idx="3">
                  <c:v>15000;0,5</c:v>
                </c:pt>
              </c:strCache>
            </c:strRef>
          </c:cat>
          <c:val>
            <c:numRef>
              <c:f>'PODATKI grafi'!$Q$343:$T$343</c:f>
              <c:numCache>
                <c:formatCode>0.00</c:formatCode>
                <c:ptCount val="4"/>
                <c:pt idx="0">
                  <c:v>663.82676110997556</c:v>
                </c:pt>
                <c:pt idx="1">
                  <c:v>728.46995064496252</c:v>
                </c:pt>
                <c:pt idx="2">
                  <c:v>821.038376742271</c:v>
                </c:pt>
                <c:pt idx="3">
                  <c:v>974.81408284868155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01F-48C9-B152-76F65E348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505664"/>
        <c:axId val="163046528"/>
      </c:lineChart>
      <c:catAx>
        <c:axId val="162944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SI"/>
          </a:p>
        </c:txPr>
        <c:crossAx val="16304595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63045952"/>
        <c:scaling>
          <c:orientation val="minMax"/>
          <c:min val="20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SI"/>
          </a:p>
        </c:txPr>
        <c:crossAx val="162944512"/>
        <c:crosses val="autoZero"/>
        <c:crossBetween val="midCat"/>
      </c:valAx>
      <c:catAx>
        <c:axId val="163505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3046528"/>
        <c:crossesAt val="25"/>
        <c:auto val="1"/>
        <c:lblAlgn val="ctr"/>
        <c:lblOffset val="100"/>
        <c:noMultiLvlLbl val="0"/>
      </c:catAx>
      <c:valAx>
        <c:axId val="163046528"/>
        <c:scaling>
          <c:orientation val="minMax"/>
          <c:max val="1400"/>
          <c:min val="2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SI"/>
          </a:p>
        </c:txPr>
        <c:crossAx val="163505664"/>
        <c:crosses val="max"/>
        <c:crossBetween val="midCat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9456707049859345"/>
          <c:y val="0.56252155727577158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en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SI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grafi'!$J$334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grafi'!$Q$340:$T$340</c:f>
              <c:strCache>
                <c:ptCount val="4"/>
                <c:pt idx="0">
                  <c:v>30000;0,5</c:v>
                </c:pt>
                <c:pt idx="1">
                  <c:v>25000;0,5</c:v>
                </c:pt>
                <c:pt idx="2">
                  <c:v>20000;0,5</c:v>
                </c:pt>
                <c:pt idx="3">
                  <c:v>15000;0,5</c:v>
                </c:pt>
              </c:strCache>
            </c:strRef>
          </c:cat>
          <c:val>
            <c:numRef>
              <c:f>'PODATKI grafi'!$Q$334:$T$334</c:f>
              <c:numCache>
                <c:formatCode>0</c:formatCode>
                <c:ptCount val="4"/>
                <c:pt idx="0">
                  <c:v>351.8899328</c:v>
                </c:pt>
                <c:pt idx="1">
                  <c:v>351.8899328</c:v>
                </c:pt>
                <c:pt idx="2">
                  <c:v>351.8899328</c:v>
                </c:pt>
                <c:pt idx="3">
                  <c:v>351.8899328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D3-4A4B-8F72-476E68972570}"/>
            </c:ext>
          </c:extLst>
        </c:ser>
        <c:ser>
          <c:idx val="1"/>
          <c:order val="2"/>
          <c:tx>
            <c:strRef>
              <c:f>'PODATKI grafi'!$J$335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grafi'!$Q$340:$T$340</c:f>
              <c:strCache>
                <c:ptCount val="4"/>
                <c:pt idx="0">
                  <c:v>30000;0,5</c:v>
                </c:pt>
                <c:pt idx="1">
                  <c:v>25000;0,5</c:v>
                </c:pt>
                <c:pt idx="2">
                  <c:v>20000;0,5</c:v>
                </c:pt>
                <c:pt idx="3">
                  <c:v>15000;0,5</c:v>
                </c:pt>
              </c:strCache>
            </c:strRef>
          </c:cat>
          <c:val>
            <c:numRef>
              <c:f>'PODATKI grafi'!$Q$335:$T$335</c:f>
              <c:numCache>
                <c:formatCode>0</c:formatCode>
                <c:ptCount val="4"/>
                <c:pt idx="0">
                  <c:v>39000</c:v>
                </c:pt>
                <c:pt idx="1">
                  <c:v>32500</c:v>
                </c:pt>
                <c:pt idx="2">
                  <c:v>26000</c:v>
                </c:pt>
                <c:pt idx="3">
                  <c:v>19500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D3-4A4B-8F72-476E68972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3504128"/>
        <c:axId val="163048256"/>
      </c:barChart>
      <c:lineChart>
        <c:grouping val="standard"/>
        <c:varyColors val="0"/>
        <c:ser>
          <c:idx val="2"/>
          <c:order val="1"/>
          <c:tx>
            <c:strRef>
              <c:f>'PODATKI grafi'!$J$310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grafi'!$Q$340:$T$340</c:f>
              <c:strCache>
                <c:ptCount val="4"/>
                <c:pt idx="0">
                  <c:v>30000;0,5</c:v>
                </c:pt>
                <c:pt idx="1">
                  <c:v>25000;0,5</c:v>
                </c:pt>
                <c:pt idx="2">
                  <c:v>20000;0,5</c:v>
                </c:pt>
                <c:pt idx="3">
                  <c:v>15000;0,5</c:v>
                </c:pt>
              </c:strCache>
            </c:strRef>
          </c:cat>
          <c:val>
            <c:numRef>
              <c:f>'PODATKI grafi'!$Q$347:$T$347</c:f>
              <c:numCache>
                <c:formatCode>#,##0.0</c:formatCode>
                <c:ptCount val="4"/>
                <c:pt idx="0">
                  <c:v>28462.734636896683</c:v>
                </c:pt>
                <c:pt idx="1">
                  <c:v>23304.396803961117</c:v>
                </c:pt>
                <c:pt idx="2">
                  <c:v>18159.31008756208</c:v>
                </c:pt>
                <c:pt idx="3">
                  <c:v>13094.210840879698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D3-4A4B-8F72-476E68972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504128"/>
        <c:axId val="163048256"/>
      </c:lineChart>
      <c:catAx>
        <c:axId val="163504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33801437115442534"/>
              <c:y val="0.78213830414055385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163048256"/>
        <c:crosses val="autoZero"/>
        <c:auto val="1"/>
        <c:lblAlgn val="ctr"/>
        <c:lblOffset val="100"/>
        <c:noMultiLvlLbl val="0"/>
      </c:catAx>
      <c:valAx>
        <c:axId val="163048256"/>
        <c:scaling>
          <c:orientation val="minMax"/>
          <c:max val="45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3504128"/>
        <c:crosses val="autoZero"/>
        <c:crossBetween val="between"/>
        <c:majorUnit val="5000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en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grafi'!$Q$380:$V$380</c:f>
              <c:numCache>
                <c:formatCode>0.00</c:formatCode>
                <c:ptCount val="6"/>
                <c:pt idx="0">
                  <c:v>776.38528781979926</c:v>
                </c:pt>
                <c:pt idx="1">
                  <c:v>901.14902842855327</c:v>
                </c:pt>
                <c:pt idx="2">
                  <c:v>1076.6729902469503</c:v>
                </c:pt>
                <c:pt idx="3">
                  <c:v>1198.6901773786337</c:v>
                </c:pt>
                <c:pt idx="4">
                  <c:v>946.1686114161439</c:v>
                </c:pt>
                <c:pt idx="5">
                  <c:v>1042.3301684930805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2D-4C10-AD9B-71D9E1BD06D4}"/>
            </c:ext>
          </c:extLst>
        </c:ser>
        <c:ser>
          <c:idx val="4"/>
          <c:order val="1"/>
          <c:tx>
            <c:strRef>
              <c:f>'PODATKI grafi'!$P$381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grafi'!$Q$381:$V$381</c:f>
              <c:numCache>
                <c:formatCode>0.00</c:formatCode>
                <c:ptCount val="6"/>
                <c:pt idx="0">
                  <c:v>141.0590348321432</c:v>
                </c:pt>
                <c:pt idx="1">
                  <c:v>163.97585204477241</c:v>
                </c:pt>
                <c:pt idx="2">
                  <c:v>198.25656804342862</c:v>
                </c:pt>
                <c:pt idx="3">
                  <c:v>222.78161660845331</c:v>
                </c:pt>
                <c:pt idx="4">
                  <c:v>179.06552873519831</c:v>
                </c:pt>
                <c:pt idx="5">
                  <c:v>198.06633644962221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2D-4C10-AD9B-71D9E1BD0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295232"/>
        <c:axId val="163050560"/>
      </c:areaChart>
      <c:lineChart>
        <c:grouping val="standard"/>
        <c:varyColors val="0"/>
        <c:ser>
          <c:idx val="5"/>
          <c:order val="5"/>
          <c:tx>
            <c:strRef>
              <c:f>'PODATKI grafi'!$P$383</c:f>
              <c:strCache>
                <c:ptCount val="1"/>
                <c:pt idx="0">
                  <c:v>Odkupna cena; ocena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grafi'!$Q$383:$V$383</c:f>
              <c:numCache>
                <c:formatCode>0.000</c:formatCode>
                <c:ptCount val="6"/>
                <c:pt idx="0">
                  <c:v>591.30000000000007</c:v>
                </c:pt>
                <c:pt idx="1">
                  <c:v>591.30000000000007</c:v>
                </c:pt>
                <c:pt idx="2">
                  <c:v>591.30000000000007</c:v>
                </c:pt>
                <c:pt idx="3">
                  <c:v>591.30000000000007</c:v>
                </c:pt>
                <c:pt idx="4">
                  <c:v>591.30000000000007</c:v>
                </c:pt>
                <c:pt idx="5">
                  <c:v>591.30000000000007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2D-4C10-AD9B-71D9E1BD0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95232"/>
        <c:axId val="163050560"/>
      </c:lineChart>
      <c:lineChart>
        <c:grouping val="standard"/>
        <c:varyColors val="0"/>
        <c:ser>
          <c:idx val="0"/>
          <c:order val="2"/>
          <c:tx>
            <c:strRef>
              <c:f>'PODATKI grafi'!$P$378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grafi'!$Q$378:$V$378</c:f>
              <c:numCache>
                <c:formatCode>0.00</c:formatCode>
                <c:ptCount val="6"/>
                <c:pt idx="0">
                  <c:v>917.44432265194246</c:v>
                </c:pt>
                <c:pt idx="1">
                  <c:v>1065.1248804733257</c:v>
                </c:pt>
                <c:pt idx="2">
                  <c:v>1274.929558290379</c:v>
                </c:pt>
                <c:pt idx="3">
                  <c:v>1421.471793987087</c:v>
                </c:pt>
                <c:pt idx="4">
                  <c:v>1125.2341401513422</c:v>
                </c:pt>
                <c:pt idx="5">
                  <c:v>1240.3965049427027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C2D-4C10-AD9B-71D9E1BD06D4}"/>
            </c:ext>
          </c:extLst>
        </c:ser>
        <c:ser>
          <c:idx val="1"/>
          <c:order val="3"/>
          <c:tx>
            <c:strRef>
              <c:f>'PODATKI grafi'!$P$379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grafi'!$Q$379:$V$379</c:f>
              <c:numCache>
                <c:formatCode>0.00</c:formatCode>
                <c:ptCount val="6"/>
                <c:pt idx="0">
                  <c:v>873.26127330023974</c:v>
                </c:pt>
                <c:pt idx="1">
                  <c:v>1013.7637381544165</c:v>
                </c:pt>
                <c:pt idx="2">
                  <c:v>1212.8308792473408</c:v>
                </c:pt>
                <c:pt idx="3">
                  <c:v>1351.6912856135784</c:v>
                </c:pt>
                <c:pt idx="4">
                  <c:v>1069.146551697964</c:v>
                </c:pt>
                <c:pt idx="5">
                  <c:v>1178.3574109656436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C2D-4C10-AD9B-71D9E1BD06D4}"/>
            </c:ext>
          </c:extLst>
        </c:ser>
        <c:ser>
          <c:idx val="2"/>
          <c:order val="4"/>
          <c:tx>
            <c:strRef>
              <c:f>'PODATKI grafi'!$P$380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grafi'!$Q$380:$V$380</c:f>
              <c:numCache>
                <c:formatCode>0.00</c:formatCode>
                <c:ptCount val="6"/>
                <c:pt idx="0">
                  <c:v>776.38528781979926</c:v>
                </c:pt>
                <c:pt idx="1">
                  <c:v>901.14902842855327</c:v>
                </c:pt>
                <c:pt idx="2">
                  <c:v>1076.6729902469503</c:v>
                </c:pt>
                <c:pt idx="3">
                  <c:v>1198.6901773786337</c:v>
                </c:pt>
                <c:pt idx="4">
                  <c:v>946.1686114161439</c:v>
                </c:pt>
                <c:pt idx="5">
                  <c:v>1042.3301684930805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C2D-4C10-AD9B-71D9E1BD0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95744"/>
        <c:axId val="163051136"/>
      </c:lineChart>
      <c:catAx>
        <c:axId val="163295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 b="0" i="0" u="none" strike="noStrike" baseline="0">
                    <a:effectLst/>
                  </a:rPr>
                  <a:t>Število trsov (kos/ha)</a:t>
                </a:r>
                <a:r>
                  <a:rPr lang="sl-SI" sz="1000"/>
                  <a:t>; Pridelek na trs (kg/kos)</a:t>
                </a:r>
                <a:r>
                  <a:rPr lang="sl-SI" sz="1000" baseline="0"/>
                  <a:t> </a:t>
                </a:r>
                <a:endParaRPr lang="sl-SI" sz="1000"/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SI"/>
          </a:p>
        </c:txPr>
        <c:crossAx val="163050560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63050560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SI"/>
          </a:p>
        </c:txPr>
        <c:crossAx val="163295232"/>
        <c:crosses val="autoZero"/>
        <c:crossBetween val="midCat"/>
        <c:majorUnit val="200"/>
      </c:valAx>
      <c:catAx>
        <c:axId val="163295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3051136"/>
        <c:crossesAt val="25"/>
        <c:auto val="1"/>
        <c:lblAlgn val="ctr"/>
        <c:lblOffset val="100"/>
        <c:noMultiLvlLbl val="0"/>
      </c:catAx>
      <c:valAx>
        <c:axId val="16305113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SI"/>
          </a:p>
        </c:txPr>
        <c:crossAx val="163295744"/>
        <c:crosses val="max"/>
        <c:crossBetween val="midCat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20653595140822836"/>
          <c:y val="0.55328012597453435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en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SI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6.2495810052179704E-2"/>
          <c:w val="0.74275364227363916"/>
          <c:h val="0.611207153659573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grafi'!$J$371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grafi'!$Q$371:$V$371</c:f>
              <c:numCache>
                <c:formatCode>0</c:formatCode>
                <c:ptCount val="6"/>
                <c:pt idx="0">
                  <c:v>244.63749799999999</c:v>
                </c:pt>
                <c:pt idx="1">
                  <c:v>241.503759135563</c:v>
                </c:pt>
                <c:pt idx="2">
                  <c:v>238.12983474734474</c:v>
                </c:pt>
                <c:pt idx="3">
                  <c:v>236.49826371330667</c:v>
                </c:pt>
                <c:pt idx="4">
                  <c:v>244.63749799999999</c:v>
                </c:pt>
                <c:pt idx="5">
                  <c:v>244.63749799999999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C7-4E14-9D9E-B02DAEDD7E3E}"/>
            </c:ext>
          </c:extLst>
        </c:ser>
        <c:ser>
          <c:idx val="1"/>
          <c:order val="2"/>
          <c:tx>
            <c:strRef>
              <c:f>'PODATKI grafi'!$J$372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grafi'!$Q$372:$V$372</c:f>
              <c:numCache>
                <c:formatCode>0</c:formatCode>
                <c:ptCount val="6"/>
                <c:pt idx="0">
                  <c:v>7095.6</c:v>
                </c:pt>
                <c:pt idx="1">
                  <c:v>5913.0000000000009</c:v>
                </c:pt>
                <c:pt idx="2">
                  <c:v>4730.4000000000005</c:v>
                </c:pt>
                <c:pt idx="3">
                  <c:v>4139.1000000000004</c:v>
                </c:pt>
                <c:pt idx="4">
                  <c:v>5986.9125000000004</c:v>
                </c:pt>
                <c:pt idx="5">
                  <c:v>5321.7000000000007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C7-4E14-9D9E-B02DAEDD7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3296768"/>
        <c:axId val="163052864"/>
      </c:barChart>
      <c:lineChart>
        <c:grouping val="standard"/>
        <c:varyColors val="0"/>
        <c:ser>
          <c:idx val="2"/>
          <c:order val="1"/>
          <c:tx>
            <c:strRef>
              <c:f>'PODATKI grafi'!$J$384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grafi'!$Q$384:$V$384</c:f>
              <c:numCache>
                <c:formatCode>#,##0.0</c:formatCode>
                <c:ptCount val="6"/>
                <c:pt idx="0">
                  <c:v>2791.2647116524322</c:v>
                </c:pt>
                <c:pt idx="1">
                  <c:v>1819.9368591299244</c:v>
                </c:pt>
                <c:pt idx="2">
                  <c:v>938.72408402928295</c:v>
                </c:pt>
                <c:pt idx="3">
                  <c:v>521.92084798762744</c:v>
                </c:pt>
                <c:pt idx="4">
                  <c:v>1722.0347174402514</c:v>
                </c:pt>
                <c:pt idx="5">
                  <c:v>1201.2356407948755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C7-4E14-9D9E-B02DAEDD7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96768"/>
        <c:axId val="163052864"/>
      </c:lineChart>
      <c:catAx>
        <c:axId val="163296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sl-SI" sz="1000" b="0"/>
                  <a:t>Število</a:t>
                </a:r>
                <a:r>
                  <a:rPr lang="sl-SI" sz="1000" b="0" baseline="0"/>
                  <a:t> trsov (kos/ha</a:t>
                </a:r>
                <a:r>
                  <a:rPr lang="en-US" sz="1000" b="0"/>
                  <a:t>); </a:t>
                </a:r>
                <a:r>
                  <a:rPr lang="sl-SI" sz="1000" b="0"/>
                  <a:t>Pridelek</a:t>
                </a:r>
                <a:r>
                  <a:rPr lang="sl-SI" sz="1000" b="0" baseline="0"/>
                  <a:t> na trs (kg/kos)</a:t>
                </a:r>
                <a:endParaRPr lang="en-US" sz="1000" b="0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163052864"/>
        <c:crosses val="autoZero"/>
        <c:auto val="1"/>
        <c:lblAlgn val="ctr"/>
        <c:lblOffset val="100"/>
        <c:noMultiLvlLbl val="0"/>
      </c:catAx>
      <c:valAx>
        <c:axId val="163052864"/>
        <c:scaling>
          <c:orientation val="minMax"/>
          <c:max val="9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3296768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en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grafi'!$Q$417:$V$417</c:f>
              <c:numCache>
                <c:formatCode>0.00</c:formatCode>
                <c:ptCount val="6"/>
                <c:pt idx="0">
                  <c:v>678.83409508236741</c:v>
                </c:pt>
                <c:pt idx="1">
                  <c:v>786.73754963377894</c:v>
                </c:pt>
                <c:pt idx="2">
                  <c:v>856.0796088451973</c:v>
                </c:pt>
                <c:pt idx="3">
                  <c:v>942.29940678500634</c:v>
                </c:pt>
                <c:pt idx="4">
                  <c:v>884.68274676568819</c:v>
                </c:pt>
                <c:pt idx="5">
                  <c:v>827.47647092470606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80-46BD-A89B-0DA94AAD2720}"/>
            </c:ext>
          </c:extLst>
        </c:ser>
        <c:ser>
          <c:idx val="4"/>
          <c:order val="1"/>
          <c:tx>
            <c:strRef>
              <c:f>'PODATKI grafi'!$P$418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grafi'!$Q$418:$V$418</c:f>
              <c:numCache>
                <c:formatCode>0.00</c:formatCode>
                <c:ptCount val="6"/>
                <c:pt idx="0">
                  <c:v>102.89764975709159</c:v>
                </c:pt>
                <c:pt idx="1">
                  <c:v>119.46774405812505</c:v>
                </c:pt>
                <c:pt idx="2">
                  <c:v>130.44227367625354</c:v>
                </c:pt>
                <c:pt idx="3">
                  <c:v>144.22837568938735</c:v>
                </c:pt>
                <c:pt idx="4">
                  <c:v>139.99851441579665</c:v>
                </c:pt>
                <c:pt idx="5">
                  <c:v>120.88603293671042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80-46BD-A89B-0DA94AAD2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864576"/>
        <c:axId val="163399360"/>
      </c:areaChart>
      <c:lineChart>
        <c:grouping val="standard"/>
        <c:varyColors val="0"/>
        <c:ser>
          <c:idx val="5"/>
          <c:order val="5"/>
          <c:tx>
            <c:strRef>
              <c:f>'PODATKI grafi'!$P$420</c:f>
              <c:strCache>
                <c:ptCount val="1"/>
                <c:pt idx="0">
                  <c:v>Odkupna cena; ocena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grafi'!$Q$420:$V$420</c:f>
              <c:numCache>
                <c:formatCode>0.000</c:formatCode>
                <c:ptCount val="6"/>
                <c:pt idx="0">
                  <c:v>635.09999999999991</c:v>
                </c:pt>
                <c:pt idx="1">
                  <c:v>635.09999999999991</c:v>
                </c:pt>
                <c:pt idx="2">
                  <c:v>635.09999999999991</c:v>
                </c:pt>
                <c:pt idx="3">
                  <c:v>635.09999999999991</c:v>
                </c:pt>
                <c:pt idx="4">
                  <c:v>635.09999999999991</c:v>
                </c:pt>
                <c:pt idx="5">
                  <c:v>635.09999999999991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80-46BD-A89B-0DA94AAD2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864576"/>
        <c:axId val="163399360"/>
      </c:lineChart>
      <c:lineChart>
        <c:grouping val="standard"/>
        <c:varyColors val="0"/>
        <c:ser>
          <c:idx val="0"/>
          <c:order val="2"/>
          <c:tx>
            <c:strRef>
              <c:f>'PODATKI grafi'!$P$415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grafi'!$Q$415:$V$415</c:f>
              <c:numCache>
                <c:formatCode>0.00</c:formatCode>
                <c:ptCount val="6"/>
                <c:pt idx="0">
                  <c:v>781.731744839459</c:v>
                </c:pt>
                <c:pt idx="1">
                  <c:v>906.20529369190399</c:v>
                </c:pt>
                <c:pt idx="2">
                  <c:v>986.52188252145083</c:v>
                </c:pt>
                <c:pt idx="3">
                  <c:v>1086.5277824743937</c:v>
                </c:pt>
                <c:pt idx="4">
                  <c:v>1024.6812611814848</c:v>
                </c:pt>
                <c:pt idx="5">
                  <c:v>948.36250386141649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80-46BD-A89B-0DA94AAD2720}"/>
            </c:ext>
          </c:extLst>
        </c:ser>
        <c:ser>
          <c:idx val="1"/>
          <c:order val="3"/>
          <c:tx>
            <c:strRef>
              <c:f>'PODATKI grafi'!$P$416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grafi'!$Q$416:$V$416</c:f>
              <c:numCache>
                <c:formatCode>0.00</c:formatCode>
                <c:ptCount val="6"/>
                <c:pt idx="0">
                  <c:v>749.50175019358744</c:v>
                </c:pt>
                <c:pt idx="1">
                  <c:v>868.78515085640288</c:v>
                </c:pt>
                <c:pt idx="2">
                  <c:v>945.66425562612687</c:v>
                </c:pt>
                <c:pt idx="3">
                  <c:v>1041.3520200811292</c:v>
                </c:pt>
                <c:pt idx="4">
                  <c:v>980.83039208289176</c:v>
                </c:pt>
                <c:pt idx="5">
                  <c:v>910.49811916936176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380-46BD-A89B-0DA94AAD2720}"/>
            </c:ext>
          </c:extLst>
        </c:ser>
        <c:ser>
          <c:idx val="2"/>
          <c:order val="4"/>
          <c:tx>
            <c:strRef>
              <c:f>'PODATKI grafi'!$P$417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grafi'!$Q$417:$V$417</c:f>
              <c:numCache>
                <c:formatCode>0.00</c:formatCode>
                <c:ptCount val="6"/>
                <c:pt idx="0">
                  <c:v>678.83409508236741</c:v>
                </c:pt>
                <c:pt idx="1">
                  <c:v>786.73754963377894</c:v>
                </c:pt>
                <c:pt idx="2">
                  <c:v>856.0796088451973</c:v>
                </c:pt>
                <c:pt idx="3">
                  <c:v>942.29940678500634</c:v>
                </c:pt>
                <c:pt idx="4">
                  <c:v>884.68274676568819</c:v>
                </c:pt>
                <c:pt idx="5">
                  <c:v>827.47647092470606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380-46BD-A89B-0DA94AAD2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865088"/>
        <c:axId val="163399936"/>
      </c:lineChart>
      <c:catAx>
        <c:axId val="163864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 b="0" i="0" u="none" strike="noStrike" baseline="0">
                    <a:effectLst/>
                  </a:rPr>
                  <a:t>Število trsov (kos/ha)</a:t>
                </a:r>
                <a:r>
                  <a:rPr lang="sl-SI" sz="1000"/>
                  <a:t>; Pridelek na trs (kg/kos)</a:t>
                </a:r>
                <a:r>
                  <a:rPr lang="sl-SI" sz="1000" baseline="0"/>
                  <a:t> </a:t>
                </a:r>
                <a:endParaRPr lang="sl-SI" sz="1000"/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SI"/>
          </a:p>
        </c:txPr>
        <c:crossAx val="163399360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63399360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SI"/>
          </a:p>
        </c:txPr>
        <c:crossAx val="163864576"/>
        <c:crosses val="autoZero"/>
        <c:crossBetween val="midCat"/>
        <c:majorUnit val="200"/>
      </c:valAx>
      <c:catAx>
        <c:axId val="163865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3399936"/>
        <c:crossesAt val="25"/>
        <c:auto val="1"/>
        <c:lblAlgn val="ctr"/>
        <c:lblOffset val="100"/>
        <c:noMultiLvlLbl val="0"/>
      </c:catAx>
      <c:valAx>
        <c:axId val="16339993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SI"/>
          </a:p>
        </c:txPr>
        <c:crossAx val="163865088"/>
        <c:crosses val="max"/>
        <c:crossBetween val="midCat"/>
        <c:majorUnit val="200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20653595140822836"/>
          <c:y val="0.55328012597453435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en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SI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5669057625777392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grafi'!$J$75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grafi'!$Q$75:$V$75</c:f>
              <c:numCache>
                <c:formatCode>0.0</c:formatCode>
                <c:ptCount val="6"/>
                <c:pt idx="0">
                  <c:v>387.46834115280433</c:v>
                </c:pt>
                <c:pt idx="1">
                  <c:v>387.17312487319384</c:v>
                </c:pt>
                <c:pt idx="2">
                  <c:v>385.87852648317482</c:v>
                </c:pt>
                <c:pt idx="3">
                  <c:v>385.16134235880435</c:v>
                </c:pt>
                <c:pt idx="4">
                  <c:v>384.14864747062899</c:v>
                </c:pt>
                <c:pt idx="5">
                  <c:v>383.03865054288121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D7-49DB-9C21-DC7F9F2D5A62}"/>
            </c:ext>
          </c:extLst>
        </c:ser>
        <c:ser>
          <c:idx val="1"/>
          <c:order val="2"/>
          <c:tx>
            <c:strRef>
              <c:f>'PODATKI grafi'!$J$76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grafi'!$Q$76:$V$76</c:f>
              <c:numCache>
                <c:formatCode>0</c:formatCode>
                <c:ptCount val="6"/>
                <c:pt idx="0">
                  <c:v>2254</c:v>
                </c:pt>
                <c:pt idx="1">
                  <c:v>2093</c:v>
                </c:pt>
                <c:pt idx="2">
                  <c:v>1932</c:v>
                </c:pt>
                <c:pt idx="3">
                  <c:v>1771</c:v>
                </c:pt>
                <c:pt idx="4">
                  <c:v>1610</c:v>
                </c:pt>
                <c:pt idx="5">
                  <c:v>1932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D7-49DB-9C21-DC7F9F2D5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6389376"/>
        <c:axId val="107739328"/>
      </c:barChart>
      <c:lineChart>
        <c:grouping val="standard"/>
        <c:varyColors val="0"/>
        <c:ser>
          <c:idx val="2"/>
          <c:order val="1"/>
          <c:tx>
            <c:strRef>
              <c:f>'PODATKI grafi'!$J$88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grafi'!$Q$88:$V$88</c:f>
              <c:numCache>
                <c:formatCode>#,##0.0</c:formatCode>
                <c:ptCount val="6"/>
                <c:pt idx="0">
                  <c:v>1097.243227184674</c:v>
                </c:pt>
                <c:pt idx="1">
                  <c:v>1011.3520561046937</c:v>
                </c:pt>
                <c:pt idx="2">
                  <c:v>943.60817356732991</c:v>
                </c:pt>
                <c:pt idx="3">
                  <c:v>836.82080506806847</c:v>
                </c:pt>
                <c:pt idx="4">
                  <c:v>740.57823212859284</c:v>
                </c:pt>
                <c:pt idx="5">
                  <c:v>972.15607174362754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D7-49DB-9C21-DC7F9F2D5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389376"/>
        <c:axId val="107739328"/>
      </c:lineChart>
      <c:catAx>
        <c:axId val="156389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Pridelek (kg/ha); Velikost parcele (ha)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107739328"/>
        <c:crosses val="autoZero"/>
        <c:auto val="1"/>
        <c:lblAlgn val="ctr"/>
        <c:lblOffset val="100"/>
        <c:noMultiLvlLbl val="0"/>
      </c:catAx>
      <c:valAx>
        <c:axId val="107739328"/>
        <c:scaling>
          <c:orientation val="minMax"/>
          <c:max val="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56389376"/>
        <c:crosses val="autoZero"/>
        <c:crossBetween val="between"/>
        <c:majorUnit val="500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en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7.5053652001365018E-2"/>
          <c:w val="0.74275364227363916"/>
          <c:h val="0.598649157619342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grafi'!$J$408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grafi'!$Q$408:$V$408</c:f>
              <c:numCache>
                <c:formatCode>0</c:formatCode>
                <c:ptCount val="6"/>
                <c:pt idx="0">
                  <c:v>227.67199997328899</c:v>
                </c:pt>
                <c:pt idx="1">
                  <c:v>224.45296639797405</c:v>
                </c:pt>
                <c:pt idx="2">
                  <c:v>222.71061304379387</c:v>
                </c:pt>
                <c:pt idx="3">
                  <c:v>221.0790420097558</c:v>
                </c:pt>
                <c:pt idx="4">
                  <c:v>222.71061304379387</c:v>
                </c:pt>
                <c:pt idx="5">
                  <c:v>222.71061304379387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AC-4A10-93C0-82F6E997CEF7}"/>
            </c:ext>
          </c:extLst>
        </c:ser>
        <c:ser>
          <c:idx val="1"/>
          <c:order val="2"/>
          <c:tx>
            <c:strRef>
              <c:f>'PODATKI grafi'!$J$409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grafi'!$Q$409:$V$409</c:f>
              <c:numCache>
                <c:formatCode>0</c:formatCode>
                <c:ptCount val="6"/>
                <c:pt idx="0">
                  <c:v>7621.1999999999989</c:v>
                </c:pt>
                <c:pt idx="1">
                  <c:v>6350.9999999999991</c:v>
                </c:pt>
                <c:pt idx="2">
                  <c:v>5715.8999999999987</c:v>
                </c:pt>
                <c:pt idx="3">
                  <c:v>5080.7999999999993</c:v>
                </c:pt>
                <c:pt idx="4">
                  <c:v>5715.8999999999987</c:v>
                </c:pt>
                <c:pt idx="5">
                  <c:v>5715.8999999999987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AC-4A10-93C0-82F6E997C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3865600"/>
        <c:axId val="163402240"/>
      </c:barChart>
      <c:lineChart>
        <c:grouping val="standard"/>
        <c:varyColors val="0"/>
        <c:ser>
          <c:idx val="2"/>
          <c:order val="1"/>
          <c:tx>
            <c:strRef>
              <c:f>'PODATKI grafi'!$J$421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grafi'!$Q$421:$V$421</c:f>
              <c:numCache>
                <c:formatCode>#,##0.0</c:formatCode>
                <c:ptCount val="6"/>
                <c:pt idx="0">
                  <c:v>3823.6820048004288</c:v>
                </c:pt>
                <c:pt idx="1">
                  <c:v>2753.2442350521169</c:v>
                </c:pt>
                <c:pt idx="2">
                  <c:v>2239.5637647356666</c:v>
                </c:pt>
                <c:pt idx="3">
                  <c:v>1730.7870454365475</c:v>
                </c:pt>
                <c:pt idx="4">
                  <c:v>2183.4505695573393</c:v>
                </c:pt>
                <c:pt idx="5">
                  <c:v>2295.6769599139943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AC-4A10-93C0-82F6E997C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865600"/>
        <c:axId val="163402240"/>
      </c:lineChart>
      <c:catAx>
        <c:axId val="163865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sl-SI" sz="1000" b="0"/>
                  <a:t>Število trsov (kos/ha)</a:t>
                </a:r>
                <a:r>
                  <a:rPr lang="en-US" sz="1000" b="0"/>
                  <a:t>; </a:t>
                </a:r>
                <a:r>
                  <a:rPr lang="sl-SI" sz="1000" b="0"/>
                  <a:t>Pridelek </a:t>
                </a:r>
                <a:r>
                  <a:rPr lang="en-US" sz="1000" b="0"/>
                  <a:t>(</a:t>
                </a:r>
                <a:r>
                  <a:rPr lang="sl-SI" sz="1000" b="0"/>
                  <a:t>kg/kos</a:t>
                </a:r>
                <a:r>
                  <a:rPr lang="en-US" sz="1000" b="0"/>
                  <a:t>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163402240"/>
        <c:crosses val="autoZero"/>
        <c:auto val="1"/>
        <c:lblAlgn val="ctr"/>
        <c:lblOffset val="100"/>
        <c:noMultiLvlLbl val="0"/>
      </c:catAx>
      <c:valAx>
        <c:axId val="1634022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3865600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en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grafi'!$Q$84:$V$84</c:f>
              <c:numCache>
                <c:formatCode>0.00</c:formatCode>
                <c:ptCount val="6"/>
                <c:pt idx="0">
                  <c:v>222.66036638285112</c:v>
                </c:pt>
                <c:pt idx="1">
                  <c:v>227.04710797026007</c:v>
                </c:pt>
                <c:pt idx="2">
                  <c:v>227.07583681760346</c:v>
                </c:pt>
                <c:pt idx="3">
                  <c:v>235.80561085017752</c:v>
                </c:pt>
                <c:pt idx="4">
                  <c:v>243.41287864527717</c:v>
                </c:pt>
                <c:pt idx="5">
                  <c:v>215.21383827040555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57-4302-8AA0-CDA91F5F77E1}"/>
            </c:ext>
          </c:extLst>
        </c:ser>
        <c:ser>
          <c:idx val="4"/>
          <c:order val="1"/>
          <c:tx>
            <c:strRef>
              <c:f>'PODATKI grafi'!$P$85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grafi'!$Q$85:$V$85</c:f>
              <c:numCache>
                <c:formatCode>0.00</c:formatCode>
                <c:ptCount val="6"/>
                <c:pt idx="0">
                  <c:v>19.827193436908487</c:v>
                </c:pt>
                <c:pt idx="1">
                  <c:v>20.722960267279149</c:v>
                </c:pt>
                <c:pt idx="2">
                  <c:v>20.952803986958287</c:v>
                </c:pt>
                <c:pt idx="3">
                  <c:v>21.854399279621077</c:v>
                </c:pt>
                <c:pt idx="4">
                  <c:v>22.530111472379616</c:v>
                </c:pt>
                <c:pt idx="5">
                  <c:v>18.600389633422196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57-4302-8AA0-CDA91F5F7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226432"/>
        <c:axId val="160676032"/>
      </c:areaChart>
      <c:lineChart>
        <c:grouping val="standard"/>
        <c:varyColors val="0"/>
        <c:ser>
          <c:idx val="5"/>
          <c:order val="5"/>
          <c:tx>
            <c:strRef>
              <c:f>'PODATKI grafi'!$P$87</c:f>
              <c:strCache>
                <c:ptCount val="1"/>
                <c:pt idx="0">
                  <c:v>Odkupna cena; vir podatkov SURS; preračuni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grafi'!$Q$87:$V$87</c:f>
              <c:numCache>
                <c:formatCode>0.000</c:formatCode>
                <c:ptCount val="6"/>
                <c:pt idx="0">
                  <c:v>322</c:v>
                </c:pt>
                <c:pt idx="1">
                  <c:v>322</c:v>
                </c:pt>
                <c:pt idx="2">
                  <c:v>322</c:v>
                </c:pt>
                <c:pt idx="3">
                  <c:v>322</c:v>
                </c:pt>
                <c:pt idx="4">
                  <c:v>322</c:v>
                </c:pt>
                <c:pt idx="5">
                  <c:v>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57-4302-8AA0-CDA91F5F7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226432"/>
        <c:axId val="160676032"/>
      </c:lineChart>
      <c:lineChart>
        <c:grouping val="standard"/>
        <c:varyColors val="0"/>
        <c:ser>
          <c:idx val="0"/>
          <c:order val="2"/>
          <c:tx>
            <c:strRef>
              <c:f>'PODATKI grafi'!$P$82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grafi'!$Q$82:$V$82</c:f>
              <c:numCache>
                <c:formatCode>0.00</c:formatCode>
                <c:ptCount val="6"/>
                <c:pt idx="0">
                  <c:v>242.48755981975961</c:v>
                </c:pt>
                <c:pt idx="1">
                  <c:v>247.77006823753922</c:v>
                </c:pt>
                <c:pt idx="2">
                  <c:v>248.02864080456175</c:v>
                </c:pt>
                <c:pt idx="3">
                  <c:v>257.66001012979859</c:v>
                </c:pt>
                <c:pt idx="4">
                  <c:v>265.94299011765679</c:v>
                </c:pt>
                <c:pt idx="5">
                  <c:v>233.81422790382774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57-4302-8AA0-CDA91F5F77E1}"/>
            </c:ext>
          </c:extLst>
        </c:ser>
        <c:ser>
          <c:idx val="1"/>
          <c:order val="3"/>
          <c:tx>
            <c:strRef>
              <c:f>'PODATKI grafi'!$P$83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grafi'!$Q$83:$V$83</c:f>
              <c:numCache>
                <c:formatCode>0.00</c:formatCode>
                <c:ptCount val="6"/>
                <c:pt idx="0">
                  <c:v>236.27721060553785</c:v>
                </c:pt>
                <c:pt idx="1">
                  <c:v>241.27914351731755</c:v>
                </c:pt>
                <c:pt idx="2">
                  <c:v>241.46572355708474</c:v>
                </c:pt>
                <c:pt idx="3">
                  <c:v>250.81469176311373</c:v>
                </c:pt>
                <c:pt idx="4">
                  <c:v>258.88602259857464</c:v>
                </c:pt>
                <c:pt idx="5">
                  <c:v>227.98814285998537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B57-4302-8AA0-CDA91F5F77E1}"/>
            </c:ext>
          </c:extLst>
        </c:ser>
        <c:ser>
          <c:idx val="2"/>
          <c:order val="4"/>
          <c:tx>
            <c:strRef>
              <c:f>'PODATKI grafi'!$P$84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grafi'!$Q$84:$V$84</c:f>
              <c:numCache>
                <c:formatCode>0.00</c:formatCode>
                <c:ptCount val="6"/>
                <c:pt idx="0">
                  <c:v>222.66036638285112</c:v>
                </c:pt>
                <c:pt idx="1">
                  <c:v>227.04710797026007</c:v>
                </c:pt>
                <c:pt idx="2">
                  <c:v>227.07583681760346</c:v>
                </c:pt>
                <c:pt idx="3">
                  <c:v>235.80561085017752</c:v>
                </c:pt>
                <c:pt idx="4">
                  <c:v>243.41287864527717</c:v>
                </c:pt>
                <c:pt idx="5">
                  <c:v>215.21383827040555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B57-4302-8AA0-CDA91F5F7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226944"/>
        <c:axId val="160676608"/>
      </c:lineChart>
      <c:catAx>
        <c:axId val="158226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SI"/>
          </a:p>
        </c:txPr>
        <c:crossAx val="16067603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60676032"/>
        <c:scaling>
          <c:orientation val="minMax"/>
          <c:max val="225"/>
          <c:min val="5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SI"/>
          </a:p>
        </c:txPr>
        <c:crossAx val="158226432"/>
        <c:crosses val="autoZero"/>
        <c:crossBetween val="midCat"/>
        <c:majorUnit val="25"/>
      </c:valAx>
      <c:catAx>
        <c:axId val="158226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0676608"/>
        <c:crossesAt val="25"/>
        <c:auto val="1"/>
        <c:lblAlgn val="ctr"/>
        <c:lblOffset val="100"/>
        <c:noMultiLvlLbl val="0"/>
      </c:catAx>
      <c:valAx>
        <c:axId val="160676608"/>
        <c:scaling>
          <c:orientation val="minMax"/>
          <c:max val="225"/>
          <c:min val="5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SI"/>
          </a:p>
        </c:txPr>
        <c:crossAx val="158226944"/>
        <c:crosses val="max"/>
        <c:crossBetween val="midCat"/>
        <c:majorUnit val="25"/>
        <c:minorUnit val="5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8499188340543993"/>
          <c:y val="0.55790090628292088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en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SI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5669057625777392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grafi'!$J$75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grafi'!$Q$75:$V$75</c:f>
              <c:numCache>
                <c:formatCode>0.0</c:formatCode>
                <c:ptCount val="6"/>
                <c:pt idx="0">
                  <c:v>387.46834115280433</c:v>
                </c:pt>
                <c:pt idx="1">
                  <c:v>387.17312487319384</c:v>
                </c:pt>
                <c:pt idx="2">
                  <c:v>385.87852648317482</c:v>
                </c:pt>
                <c:pt idx="3">
                  <c:v>385.16134235880435</c:v>
                </c:pt>
                <c:pt idx="4">
                  <c:v>384.14864747062899</c:v>
                </c:pt>
                <c:pt idx="5">
                  <c:v>383.03865054288121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88-47DE-9C6A-3BF22BE70247}"/>
            </c:ext>
          </c:extLst>
        </c:ser>
        <c:ser>
          <c:idx val="1"/>
          <c:order val="2"/>
          <c:tx>
            <c:strRef>
              <c:f>'PODATKI grafi'!$J$76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grafi'!$Q$76:$V$76</c:f>
              <c:numCache>
                <c:formatCode>0</c:formatCode>
                <c:ptCount val="6"/>
                <c:pt idx="0">
                  <c:v>2254</c:v>
                </c:pt>
                <c:pt idx="1">
                  <c:v>2093</c:v>
                </c:pt>
                <c:pt idx="2">
                  <c:v>1932</c:v>
                </c:pt>
                <c:pt idx="3">
                  <c:v>1771</c:v>
                </c:pt>
                <c:pt idx="4">
                  <c:v>1610</c:v>
                </c:pt>
                <c:pt idx="5">
                  <c:v>1932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88-47DE-9C6A-3BF22BE70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8227968"/>
        <c:axId val="160498816"/>
      </c:barChart>
      <c:lineChart>
        <c:grouping val="standard"/>
        <c:varyColors val="0"/>
        <c:ser>
          <c:idx val="2"/>
          <c:order val="1"/>
          <c:tx>
            <c:strRef>
              <c:f>'PODATKI grafi'!$J$88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grafi'!$Q$81:$V$81</c:f>
              <c:strCache>
                <c:ptCount val="6"/>
                <c:pt idx="0">
                  <c:v>7000;1</c:v>
                </c:pt>
                <c:pt idx="1">
                  <c:v>6500;1</c:v>
                </c:pt>
                <c:pt idx="2">
                  <c:v>6000;1</c:v>
                </c:pt>
                <c:pt idx="3">
                  <c:v>5500;1</c:v>
                </c:pt>
                <c:pt idx="4">
                  <c:v>5000;1</c:v>
                </c:pt>
                <c:pt idx="5">
                  <c:v>6000;5</c:v>
                </c:pt>
              </c:strCache>
            </c:strRef>
          </c:cat>
          <c:val>
            <c:numRef>
              <c:f>'PODATKI grafi'!$Q$88:$V$88</c:f>
              <c:numCache>
                <c:formatCode>#,##0.0</c:formatCode>
                <c:ptCount val="6"/>
                <c:pt idx="0">
                  <c:v>1097.243227184674</c:v>
                </c:pt>
                <c:pt idx="1">
                  <c:v>1011.3520561046937</c:v>
                </c:pt>
                <c:pt idx="2">
                  <c:v>943.60817356732991</c:v>
                </c:pt>
                <c:pt idx="3">
                  <c:v>836.82080506806847</c:v>
                </c:pt>
                <c:pt idx="4">
                  <c:v>740.57823212859284</c:v>
                </c:pt>
                <c:pt idx="5">
                  <c:v>972.15607174362754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88-47DE-9C6A-3BF22BE70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227968"/>
        <c:axId val="160498816"/>
      </c:lineChart>
      <c:catAx>
        <c:axId val="158227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Pridelek (kg/ha); Velikost parcele (ha)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160498816"/>
        <c:crosses val="autoZero"/>
        <c:auto val="1"/>
        <c:lblAlgn val="ctr"/>
        <c:lblOffset val="100"/>
        <c:noMultiLvlLbl val="0"/>
      </c:catAx>
      <c:valAx>
        <c:axId val="1604988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58227968"/>
        <c:crosses val="autoZero"/>
        <c:crossBetween val="between"/>
        <c:majorUnit val="250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en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282112022832679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grafi'!$Q$121:$V$121</c:f>
              <c:numCache>
                <c:formatCode>0.00</c:formatCode>
                <c:ptCount val="6"/>
                <c:pt idx="0">
                  <c:v>211.76493728582687</c:v>
                </c:pt>
                <c:pt idx="1">
                  <c:v>215.66326543280897</c:v>
                </c:pt>
                <c:pt idx="2">
                  <c:v>221.40082694123399</c:v>
                </c:pt>
                <c:pt idx="3">
                  <c:v>230.5350748068233</c:v>
                </c:pt>
                <c:pt idx="4">
                  <c:v>235.3970958714105</c:v>
                </c:pt>
                <c:pt idx="5">
                  <c:v>194.59204948311103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1D-4BA8-8DD9-6F63B5072B1F}"/>
            </c:ext>
          </c:extLst>
        </c:ser>
        <c:ser>
          <c:idx val="4"/>
          <c:order val="1"/>
          <c:tx>
            <c:strRef>
              <c:f>'PODATKI grafi'!$P$122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grafi'!$Q$122:$V$122</c:f>
              <c:numCache>
                <c:formatCode>0.00</c:formatCode>
                <c:ptCount val="6"/>
                <c:pt idx="0">
                  <c:v>22.173698520551739</c:v>
                </c:pt>
                <c:pt idx="1">
                  <c:v>22.521611870008797</c:v>
                </c:pt>
                <c:pt idx="2">
                  <c:v>22.928655523840035</c:v>
                </c:pt>
                <c:pt idx="3">
                  <c:v>24.393916291990081</c:v>
                </c:pt>
                <c:pt idx="4">
                  <c:v>24.916776730583081</c:v>
                </c:pt>
                <c:pt idx="5">
                  <c:v>14.640883280282651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1D-4BA8-8DD9-6F63B5072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123072"/>
        <c:axId val="160501120"/>
      </c:areaChart>
      <c:lineChart>
        <c:grouping val="standard"/>
        <c:varyColors val="0"/>
        <c:ser>
          <c:idx val="5"/>
          <c:order val="5"/>
          <c:tx>
            <c:strRef>
              <c:f>'PODATKI grafi'!$P$124</c:f>
              <c:strCache>
                <c:ptCount val="1"/>
                <c:pt idx="0">
                  <c:v>Odkupna cena; vir podatkov SURS; preračuni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grafi'!$Q$124:$V$124</c:f>
              <c:numCache>
                <c:formatCode>0.000</c:formatCode>
                <c:ptCount val="6"/>
                <c:pt idx="0">
                  <c:v>280</c:v>
                </c:pt>
                <c:pt idx="1">
                  <c:v>280</c:v>
                </c:pt>
                <c:pt idx="2">
                  <c:v>280</c:v>
                </c:pt>
                <c:pt idx="3">
                  <c:v>280</c:v>
                </c:pt>
                <c:pt idx="4">
                  <c:v>280</c:v>
                </c:pt>
                <c:pt idx="5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1D-4BA8-8DD9-6F63B5072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123072"/>
        <c:axId val="160501120"/>
      </c:lineChart>
      <c:lineChart>
        <c:grouping val="standard"/>
        <c:varyColors val="0"/>
        <c:ser>
          <c:idx val="0"/>
          <c:order val="2"/>
          <c:tx>
            <c:strRef>
              <c:f>'PODATKI grafi'!$P$119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grafi'!$Q$119:$V$119</c:f>
              <c:numCache>
                <c:formatCode>0.00</c:formatCode>
                <c:ptCount val="6"/>
                <c:pt idx="0">
                  <c:v>233.93863580637861</c:v>
                </c:pt>
                <c:pt idx="1">
                  <c:v>238.18487730281777</c:v>
                </c:pt>
                <c:pt idx="2">
                  <c:v>244.32948246507402</c:v>
                </c:pt>
                <c:pt idx="3">
                  <c:v>254.92899109881338</c:v>
                </c:pt>
                <c:pt idx="4">
                  <c:v>260.31387260199358</c:v>
                </c:pt>
                <c:pt idx="5">
                  <c:v>209.23293276339368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41D-4BA8-8DD9-6F63B5072B1F}"/>
            </c:ext>
          </c:extLst>
        </c:ser>
        <c:ser>
          <c:idx val="1"/>
          <c:order val="3"/>
          <c:tx>
            <c:strRef>
              <c:f>'PODATKI grafi'!$P$120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grafi'!$Q$120:$V$120</c:f>
              <c:numCache>
                <c:formatCode>0.00</c:formatCode>
                <c:ptCount val="6"/>
                <c:pt idx="0">
                  <c:v>226.99330531259537</c:v>
                </c:pt>
                <c:pt idx="1">
                  <c:v>231.13057206163558</c:v>
                </c:pt>
                <c:pt idx="2">
                  <c:v>237.14768145683988</c:v>
                </c:pt>
                <c:pt idx="3">
                  <c:v>247.28823551947136</c:v>
                </c:pt>
                <c:pt idx="4">
                  <c:v>252.50934468017169</c:v>
                </c:pt>
                <c:pt idx="5">
                  <c:v>204.64705941401894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41D-4BA8-8DD9-6F63B5072B1F}"/>
            </c:ext>
          </c:extLst>
        </c:ser>
        <c:ser>
          <c:idx val="2"/>
          <c:order val="4"/>
          <c:tx>
            <c:strRef>
              <c:f>'PODATKI grafi'!$P$121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grafi'!$Q$121:$V$121</c:f>
              <c:numCache>
                <c:formatCode>0.00</c:formatCode>
                <c:ptCount val="6"/>
                <c:pt idx="0">
                  <c:v>211.76493728582687</c:v>
                </c:pt>
                <c:pt idx="1">
                  <c:v>215.66326543280897</c:v>
                </c:pt>
                <c:pt idx="2">
                  <c:v>221.40082694123399</c:v>
                </c:pt>
                <c:pt idx="3">
                  <c:v>230.5350748068233</c:v>
                </c:pt>
                <c:pt idx="4">
                  <c:v>235.3970958714105</c:v>
                </c:pt>
                <c:pt idx="5">
                  <c:v>194.59204948311103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41D-4BA8-8DD9-6F63B5072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574976"/>
        <c:axId val="160501696"/>
      </c:lineChart>
      <c:catAx>
        <c:axId val="165123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SI"/>
          </a:p>
        </c:txPr>
        <c:crossAx val="160501120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60501120"/>
        <c:scaling>
          <c:orientation val="minMax"/>
          <c:max val="225"/>
          <c:min val="5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SI"/>
          </a:p>
        </c:txPr>
        <c:crossAx val="165123072"/>
        <c:crosses val="autoZero"/>
        <c:crossBetween val="midCat"/>
        <c:majorUnit val="25"/>
      </c:valAx>
      <c:catAx>
        <c:axId val="160574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0501696"/>
        <c:crossesAt val="25"/>
        <c:auto val="1"/>
        <c:lblAlgn val="ctr"/>
        <c:lblOffset val="100"/>
        <c:noMultiLvlLbl val="0"/>
      </c:catAx>
      <c:valAx>
        <c:axId val="160501696"/>
        <c:scaling>
          <c:orientation val="minMax"/>
          <c:max val="225"/>
          <c:min val="5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SI"/>
          </a:p>
        </c:txPr>
        <c:crossAx val="160574976"/>
        <c:crosses val="max"/>
        <c:crossBetween val="midCat"/>
        <c:majorUnit val="25"/>
        <c:minorUnit val="5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8499188340543993"/>
          <c:y val="0.55790090628292088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en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SI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grafi'!$J$112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grafi'!$Q$112:$V$112</c:f>
              <c:numCache>
                <c:formatCode>0</c:formatCode>
                <c:ptCount val="6"/>
                <c:pt idx="0">
                  <c:v>389.1068535213841</c:v>
                </c:pt>
                <c:pt idx="1">
                  <c:v>387.80873752128616</c:v>
                </c:pt>
                <c:pt idx="2">
                  <c:v>386.36434006296395</c:v>
                </c:pt>
                <c:pt idx="3">
                  <c:v>386.05938905796665</c:v>
                </c:pt>
                <c:pt idx="4">
                  <c:v>384.0665666739294</c:v>
                </c:pt>
                <c:pt idx="5">
                  <c:v>377.98568193505446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95-476A-93DB-2634F3455AC3}"/>
            </c:ext>
          </c:extLst>
        </c:ser>
        <c:ser>
          <c:idx val="1"/>
          <c:order val="2"/>
          <c:tx>
            <c:strRef>
              <c:f>'PODATKI grafi'!$J$113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grafi'!$Q$113:$V$113</c:f>
              <c:numCache>
                <c:formatCode>0</c:formatCode>
                <c:ptCount val="6"/>
                <c:pt idx="0">
                  <c:v>1820.0000000000002</c:v>
                </c:pt>
                <c:pt idx="1">
                  <c:v>1680.0000000000002</c:v>
                </c:pt>
                <c:pt idx="2">
                  <c:v>1540.0000000000002</c:v>
                </c:pt>
                <c:pt idx="3">
                  <c:v>1400.0000000000002</c:v>
                </c:pt>
                <c:pt idx="4">
                  <c:v>1260.0000000000002</c:v>
                </c:pt>
                <c:pt idx="5">
                  <c:v>1540.0000000000002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95-476A-93DB-2634F3455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5125632"/>
        <c:axId val="160504000"/>
      </c:barChart>
      <c:lineChart>
        <c:grouping val="standard"/>
        <c:varyColors val="0"/>
        <c:ser>
          <c:idx val="2"/>
          <c:order val="1"/>
          <c:tx>
            <c:strRef>
              <c:f>'PODATKI grafi'!$J$125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grafi'!$Q$125:$V$125</c:f>
              <c:numCache>
                <c:formatCode>#,##0.0</c:formatCode>
                <c:ptCount val="6"/>
                <c:pt idx="0">
                  <c:v>863.26321026638016</c:v>
                </c:pt>
                <c:pt idx="1">
                  <c:v>785.96992207306266</c:v>
                </c:pt>
                <c:pt idx="2">
                  <c:v>703.48610304092335</c:v>
                </c:pt>
                <c:pt idx="3">
                  <c:v>620.84938728755878</c:v>
                </c:pt>
                <c:pt idx="4">
                  <c:v>551.84594461290067</c:v>
                </c:pt>
                <c:pt idx="5">
                  <c:v>767.088739132608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95-476A-93DB-2634F3455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125632"/>
        <c:axId val="160504000"/>
      </c:lineChart>
      <c:catAx>
        <c:axId val="165125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Pridelek (kg/ha); Velikost parcele (ha)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160504000"/>
        <c:crosses val="autoZero"/>
        <c:auto val="1"/>
        <c:lblAlgn val="ctr"/>
        <c:lblOffset val="100"/>
        <c:noMultiLvlLbl val="0"/>
      </c:catAx>
      <c:valAx>
        <c:axId val="160504000"/>
        <c:scaling>
          <c:orientation val="minMax"/>
          <c:max val="17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5125632"/>
        <c:crosses val="autoZero"/>
        <c:crossBetween val="between"/>
        <c:majorUnit val="250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en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grafi'!$Q$155:$V$155</c:f>
              <c:strCache>
                <c:ptCount val="6"/>
                <c:pt idx="0">
                  <c:v>4000;1</c:v>
                </c:pt>
                <c:pt idx="1">
                  <c:v>3500;1</c:v>
                </c:pt>
                <c:pt idx="2">
                  <c:v>3000;1</c:v>
                </c:pt>
                <c:pt idx="3">
                  <c:v>2500;1</c:v>
                </c:pt>
                <c:pt idx="4">
                  <c:v>3000;5</c:v>
                </c:pt>
                <c:pt idx="5">
                  <c:v>3500;5</c:v>
                </c:pt>
              </c:strCache>
            </c:strRef>
          </c:cat>
          <c:val>
            <c:numRef>
              <c:f>'PODATKI grafi'!$Q$158:$V$158</c:f>
              <c:numCache>
                <c:formatCode>0.00</c:formatCode>
                <c:ptCount val="6"/>
                <c:pt idx="0">
                  <c:v>458.26019009796005</c:v>
                </c:pt>
                <c:pt idx="1">
                  <c:v>479.57852354232773</c:v>
                </c:pt>
                <c:pt idx="2">
                  <c:v>503.21908654366138</c:v>
                </c:pt>
                <c:pt idx="3">
                  <c:v>530.86329353232964</c:v>
                </c:pt>
                <c:pt idx="4">
                  <c:v>476.52553333690463</c:v>
                </c:pt>
                <c:pt idx="5">
                  <c:v>456.09193455329705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26-4F4E-A0F0-D312AE32BEDC}"/>
            </c:ext>
          </c:extLst>
        </c:ser>
        <c:ser>
          <c:idx val="4"/>
          <c:order val="1"/>
          <c:tx>
            <c:strRef>
              <c:f>'PODATKI grafi'!$P$159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grafi'!$Q$155:$V$155</c:f>
              <c:strCache>
                <c:ptCount val="6"/>
                <c:pt idx="0">
                  <c:v>4000;1</c:v>
                </c:pt>
                <c:pt idx="1">
                  <c:v>3500;1</c:v>
                </c:pt>
                <c:pt idx="2">
                  <c:v>3000;1</c:v>
                </c:pt>
                <c:pt idx="3">
                  <c:v>2500;1</c:v>
                </c:pt>
                <c:pt idx="4">
                  <c:v>3000;5</c:v>
                </c:pt>
                <c:pt idx="5">
                  <c:v>3500;5</c:v>
                </c:pt>
              </c:strCache>
            </c:strRef>
          </c:cat>
          <c:val>
            <c:numRef>
              <c:f>'PODATKI grafi'!$Q$159:$V$159</c:f>
              <c:numCache>
                <c:formatCode>0.00</c:formatCode>
                <c:ptCount val="6"/>
                <c:pt idx="0">
                  <c:v>21.744708882385964</c:v>
                </c:pt>
                <c:pt idx="1">
                  <c:v>24.681562674767463</c:v>
                </c:pt>
                <c:pt idx="2">
                  <c:v>27.444858946285365</c:v>
                </c:pt>
                <c:pt idx="3">
                  <c:v>30.739962070591332</c:v>
                </c:pt>
                <c:pt idx="4">
                  <c:v>22.071159973046349</c:v>
                </c:pt>
                <c:pt idx="5">
                  <c:v>19.919808744300383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26-4F4E-A0F0-D312AE32B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315072"/>
        <c:axId val="165192256"/>
      </c:areaChart>
      <c:lineChart>
        <c:grouping val="standard"/>
        <c:varyColors val="0"/>
        <c:ser>
          <c:idx val="5"/>
          <c:order val="5"/>
          <c:tx>
            <c:strRef>
              <c:f>'PODATKI grafi'!$P$161</c:f>
              <c:strCache>
                <c:ptCount val="1"/>
                <c:pt idx="0">
                  <c:v>Odkupna cena; vir podatkov SURS; preračuni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grafi'!$Q$161:$V$161</c:f>
              <c:numCache>
                <c:formatCode>0.000</c:formatCode>
                <c:ptCount val="6"/>
                <c:pt idx="0">
                  <c:v>667.99999999999989</c:v>
                </c:pt>
                <c:pt idx="1">
                  <c:v>667.99999999999977</c:v>
                </c:pt>
                <c:pt idx="2">
                  <c:v>667.99999999999989</c:v>
                </c:pt>
                <c:pt idx="3">
                  <c:v>667.99999999999989</c:v>
                </c:pt>
                <c:pt idx="4">
                  <c:v>667.99999999999989</c:v>
                </c:pt>
                <c:pt idx="5">
                  <c:v>667.99999999999977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26-4F4E-A0F0-D312AE32B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315072"/>
        <c:axId val="165192256"/>
      </c:lineChart>
      <c:lineChart>
        <c:grouping val="standard"/>
        <c:varyColors val="0"/>
        <c:ser>
          <c:idx val="0"/>
          <c:order val="2"/>
          <c:tx>
            <c:strRef>
              <c:f>'PODATKI grafi'!$P$156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grafi'!$Q$155:$V$155</c:f>
              <c:strCache>
                <c:ptCount val="6"/>
                <c:pt idx="0">
                  <c:v>4000;1</c:v>
                </c:pt>
                <c:pt idx="1">
                  <c:v>3500;1</c:v>
                </c:pt>
                <c:pt idx="2">
                  <c:v>3000;1</c:v>
                </c:pt>
                <c:pt idx="3">
                  <c:v>2500;1</c:v>
                </c:pt>
                <c:pt idx="4">
                  <c:v>3000;5</c:v>
                </c:pt>
                <c:pt idx="5">
                  <c:v>3500;5</c:v>
                </c:pt>
              </c:strCache>
            </c:strRef>
          </c:cat>
          <c:val>
            <c:numRef>
              <c:f>'PODATKI grafi'!$Q$156:$V$156</c:f>
              <c:numCache>
                <c:formatCode>0.00</c:formatCode>
                <c:ptCount val="6"/>
                <c:pt idx="0">
                  <c:v>480.00489898034601</c:v>
                </c:pt>
                <c:pt idx="1">
                  <c:v>504.26008621709519</c:v>
                </c:pt>
                <c:pt idx="2">
                  <c:v>530.66394548994674</c:v>
                </c:pt>
                <c:pt idx="3">
                  <c:v>561.60325560292097</c:v>
                </c:pt>
                <c:pt idx="4">
                  <c:v>498.59669330995098</c:v>
                </c:pt>
                <c:pt idx="5">
                  <c:v>476.01174329759743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26-4F4E-A0F0-D312AE32BEDC}"/>
            </c:ext>
          </c:extLst>
        </c:ser>
        <c:ser>
          <c:idx val="1"/>
          <c:order val="3"/>
          <c:tx>
            <c:strRef>
              <c:f>'PODATKI grafi'!$P$157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grafi'!$Q$155:$V$155</c:f>
              <c:strCache>
                <c:ptCount val="6"/>
                <c:pt idx="0">
                  <c:v>4000;1</c:v>
                </c:pt>
                <c:pt idx="1">
                  <c:v>3500;1</c:v>
                </c:pt>
                <c:pt idx="2">
                  <c:v>3000;1</c:v>
                </c:pt>
                <c:pt idx="3">
                  <c:v>2500;1</c:v>
                </c:pt>
                <c:pt idx="4">
                  <c:v>3000;5</c:v>
                </c:pt>
                <c:pt idx="5">
                  <c:v>3500;5</c:v>
                </c:pt>
              </c:strCache>
            </c:strRef>
          </c:cat>
          <c:val>
            <c:numRef>
              <c:f>'PODATKI grafi'!$Q$157:$V$157</c:f>
              <c:numCache>
                <c:formatCode>0.00</c:formatCode>
                <c:ptCount val="6"/>
                <c:pt idx="0">
                  <c:v>473.19393825860192</c:v>
                </c:pt>
                <c:pt idx="1">
                  <c:v>496.52923293971338</c:v>
                </c:pt>
                <c:pt idx="2">
                  <c:v>522.06756200612949</c:v>
                </c:pt>
                <c:pt idx="3">
                  <c:v>551.97476734018323</c:v>
                </c:pt>
                <c:pt idx="4">
                  <c:v>491.68348033143559</c:v>
                </c:pt>
                <c:pt idx="5">
                  <c:v>469.77238476325596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126-4F4E-A0F0-D312AE32BEDC}"/>
            </c:ext>
          </c:extLst>
        </c:ser>
        <c:ser>
          <c:idx val="2"/>
          <c:order val="4"/>
          <c:tx>
            <c:strRef>
              <c:f>'PODATKI grafi'!$P$158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grafi'!$Q$155:$V$155</c:f>
              <c:strCache>
                <c:ptCount val="6"/>
                <c:pt idx="0">
                  <c:v>4000;1</c:v>
                </c:pt>
                <c:pt idx="1">
                  <c:v>3500;1</c:v>
                </c:pt>
                <c:pt idx="2">
                  <c:v>3000;1</c:v>
                </c:pt>
                <c:pt idx="3">
                  <c:v>2500;1</c:v>
                </c:pt>
                <c:pt idx="4">
                  <c:v>3000;5</c:v>
                </c:pt>
                <c:pt idx="5">
                  <c:v>3500;5</c:v>
                </c:pt>
              </c:strCache>
            </c:strRef>
          </c:cat>
          <c:val>
            <c:numRef>
              <c:f>'PODATKI grafi'!$Q$158:$V$158</c:f>
              <c:numCache>
                <c:formatCode>0.00</c:formatCode>
                <c:ptCount val="6"/>
                <c:pt idx="0">
                  <c:v>458.26019009796005</c:v>
                </c:pt>
                <c:pt idx="1">
                  <c:v>479.57852354232773</c:v>
                </c:pt>
                <c:pt idx="2">
                  <c:v>503.21908654366138</c:v>
                </c:pt>
                <c:pt idx="3">
                  <c:v>530.86329353232964</c:v>
                </c:pt>
                <c:pt idx="4">
                  <c:v>476.52553333690463</c:v>
                </c:pt>
                <c:pt idx="5">
                  <c:v>456.09193455329705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126-4F4E-A0F0-D312AE32B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315584"/>
        <c:axId val="165192832"/>
      </c:lineChart>
      <c:catAx>
        <c:axId val="165315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SI"/>
          </a:p>
        </c:txPr>
        <c:crossAx val="165192256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65192256"/>
        <c:scaling>
          <c:orientation val="minMax"/>
          <c:max val="450"/>
          <c:min val="10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SI"/>
          </a:p>
        </c:txPr>
        <c:crossAx val="165315072"/>
        <c:crosses val="autoZero"/>
        <c:crossBetween val="midCat"/>
        <c:majorUnit val="50"/>
      </c:valAx>
      <c:catAx>
        <c:axId val="165315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5192832"/>
        <c:crossesAt val="25"/>
        <c:auto val="1"/>
        <c:lblAlgn val="ctr"/>
        <c:lblOffset val="100"/>
        <c:noMultiLvlLbl val="0"/>
      </c:catAx>
      <c:valAx>
        <c:axId val="165192832"/>
        <c:scaling>
          <c:orientation val="minMax"/>
          <c:max val="450"/>
          <c:min val="1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SI"/>
          </a:p>
        </c:txPr>
        <c:crossAx val="165315584"/>
        <c:crosses val="max"/>
        <c:crossBetween val="midCat"/>
        <c:minorUnit val="5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8499188340543993"/>
          <c:y val="0.55790090628292088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en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SI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grafi'!$J$149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grafi'!$Q$155:$V$155</c:f>
              <c:strCache>
                <c:ptCount val="6"/>
                <c:pt idx="0">
                  <c:v>4000;1</c:v>
                </c:pt>
                <c:pt idx="1">
                  <c:v>3500;1</c:v>
                </c:pt>
                <c:pt idx="2">
                  <c:v>3000;1</c:v>
                </c:pt>
                <c:pt idx="3">
                  <c:v>2500;1</c:v>
                </c:pt>
                <c:pt idx="4">
                  <c:v>3000;5</c:v>
                </c:pt>
                <c:pt idx="5">
                  <c:v>3500;5</c:v>
                </c:pt>
              </c:strCache>
            </c:strRef>
          </c:cat>
          <c:val>
            <c:numRef>
              <c:f>'PODATKI grafi'!$Q$149:$V$149</c:f>
              <c:numCache>
                <c:formatCode>0</c:formatCode>
                <c:ptCount val="6"/>
                <c:pt idx="0">
                  <c:v>271.56119611921503</c:v>
                </c:pt>
                <c:pt idx="1">
                  <c:v>271.43806545041434</c:v>
                </c:pt>
                <c:pt idx="2">
                  <c:v>270.59745617304867</c:v>
                </c:pt>
                <c:pt idx="3">
                  <c:v>269.4749433938394</c:v>
                </c:pt>
                <c:pt idx="4">
                  <c:v>267.34911744141385</c:v>
                </c:pt>
                <c:pt idx="5">
                  <c:v>268.07662393412556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11-46E4-AA0E-1656FDCDA2C8}"/>
            </c:ext>
          </c:extLst>
        </c:ser>
        <c:ser>
          <c:idx val="1"/>
          <c:order val="2"/>
          <c:tx>
            <c:strRef>
              <c:f>'PODATKI grafi'!$J$113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grafi'!$Q$155:$V$155</c:f>
              <c:strCache>
                <c:ptCount val="6"/>
                <c:pt idx="0">
                  <c:v>4000;1</c:v>
                </c:pt>
                <c:pt idx="1">
                  <c:v>3500;1</c:v>
                </c:pt>
                <c:pt idx="2">
                  <c:v>3000;1</c:v>
                </c:pt>
                <c:pt idx="3">
                  <c:v>2500;1</c:v>
                </c:pt>
                <c:pt idx="4">
                  <c:v>3000;5</c:v>
                </c:pt>
                <c:pt idx="5">
                  <c:v>3500;5</c:v>
                </c:pt>
              </c:strCache>
            </c:strRef>
          </c:cat>
          <c:val>
            <c:numRef>
              <c:f>'PODATKI grafi'!$Q$150:$V$150</c:f>
              <c:numCache>
                <c:formatCode>0</c:formatCode>
                <c:ptCount val="6"/>
                <c:pt idx="0">
                  <c:v>2671.9999999999995</c:v>
                </c:pt>
                <c:pt idx="1">
                  <c:v>2337.9999999999995</c:v>
                </c:pt>
                <c:pt idx="2">
                  <c:v>2003.9999999999998</c:v>
                </c:pt>
                <c:pt idx="3">
                  <c:v>1669.9999999999998</c:v>
                </c:pt>
                <c:pt idx="4">
                  <c:v>2003.9999999999998</c:v>
                </c:pt>
                <c:pt idx="5">
                  <c:v>2337.9999999999995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11-46E4-AA0E-1656FDCDA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5316096"/>
        <c:axId val="165195136"/>
      </c:barChart>
      <c:lineChart>
        <c:grouping val="standard"/>
        <c:varyColors val="0"/>
        <c:ser>
          <c:idx val="2"/>
          <c:order val="1"/>
          <c:tx>
            <c:strRef>
              <c:f>'PODATKI grafi'!$J$162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grafi'!$Q$155:$V$155</c:f>
              <c:strCache>
                <c:ptCount val="6"/>
                <c:pt idx="0">
                  <c:v>4000;1</c:v>
                </c:pt>
                <c:pt idx="1">
                  <c:v>3500;1</c:v>
                </c:pt>
                <c:pt idx="2">
                  <c:v>3000;1</c:v>
                </c:pt>
                <c:pt idx="3">
                  <c:v>2500;1</c:v>
                </c:pt>
                <c:pt idx="4">
                  <c:v>3000;5</c:v>
                </c:pt>
                <c:pt idx="5">
                  <c:v>3500;5</c:v>
                </c:pt>
              </c:strCache>
            </c:strRef>
          </c:cat>
          <c:val>
            <c:numRef>
              <c:f>'PODATKI grafi'!$Q$162:$V$162</c:f>
              <c:numCache>
                <c:formatCode>#,##0.0</c:formatCode>
                <c:ptCount val="6"/>
                <c:pt idx="0">
                  <c:v>1152.1093529034822</c:v>
                </c:pt>
                <c:pt idx="1">
                  <c:v>968.7408900432381</c:v>
                </c:pt>
                <c:pt idx="2">
                  <c:v>791.60384057115721</c:v>
                </c:pt>
                <c:pt idx="3">
                  <c:v>623.70236552119218</c:v>
                </c:pt>
                <c:pt idx="4">
                  <c:v>823.84661674361791</c:v>
                </c:pt>
                <c:pt idx="5">
                  <c:v>1001.8268542716978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11-46E4-AA0E-1656FDCDA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316096"/>
        <c:axId val="165195136"/>
      </c:lineChart>
      <c:catAx>
        <c:axId val="165316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Pridelek (kg/ha); Velikost parcele (ha)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165195136"/>
        <c:crosses val="autoZero"/>
        <c:auto val="1"/>
        <c:lblAlgn val="ctr"/>
        <c:lblOffset val="100"/>
        <c:noMultiLvlLbl val="0"/>
      </c:catAx>
      <c:valAx>
        <c:axId val="165195136"/>
        <c:scaling>
          <c:orientation val="minMax"/>
          <c:max val="17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5316096"/>
        <c:crosses val="autoZero"/>
        <c:crossBetween val="between"/>
        <c:majorUnit val="250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en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grafi'!$Q$195:$V$195</c:f>
              <c:numCache>
                <c:formatCode>0.00</c:formatCode>
                <c:ptCount val="6"/>
                <c:pt idx="0">
                  <c:v>239.0252006113241</c:v>
                </c:pt>
                <c:pt idx="1">
                  <c:v>241.90803063109448</c:v>
                </c:pt>
                <c:pt idx="2">
                  <c:v>247.90874796697369</c:v>
                </c:pt>
                <c:pt idx="3">
                  <c:v>255.08764438943632</c:v>
                </c:pt>
                <c:pt idx="4">
                  <c:v>260.63548898600749</c:v>
                </c:pt>
                <c:pt idx="5">
                  <c:v>239.82648144872852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14-493F-82A1-49E118157CFD}"/>
            </c:ext>
          </c:extLst>
        </c:ser>
        <c:ser>
          <c:idx val="4"/>
          <c:order val="1"/>
          <c:tx>
            <c:strRef>
              <c:f>'PODATKI grafi'!$P$196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grafi'!$Q$196:$V$196</c:f>
              <c:numCache>
                <c:formatCode>0.00</c:formatCode>
                <c:ptCount val="6"/>
                <c:pt idx="0">
                  <c:v>8.7092287727538746</c:v>
                </c:pt>
                <c:pt idx="1">
                  <c:v>8.9529569535272913</c:v>
                </c:pt>
                <c:pt idx="2">
                  <c:v>9.815790773384208</c:v>
                </c:pt>
                <c:pt idx="3">
                  <c:v>10.870308219978313</c:v>
                </c:pt>
                <c:pt idx="4">
                  <c:v>12.188455028221028</c:v>
                </c:pt>
                <c:pt idx="5">
                  <c:v>8.0633134209261641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14-493F-82A1-49E118157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162112"/>
        <c:axId val="165197440"/>
      </c:areaChart>
      <c:lineChart>
        <c:grouping val="standard"/>
        <c:varyColors val="0"/>
        <c:ser>
          <c:idx val="5"/>
          <c:order val="5"/>
          <c:tx>
            <c:strRef>
              <c:f>'PODATKI grafi'!$P$198</c:f>
              <c:strCache>
                <c:ptCount val="1"/>
                <c:pt idx="0">
                  <c:v>Odkupna cena; vir podatkov SURS; preračuni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grafi'!$Q$198:$V$198</c:f>
              <c:numCache>
                <c:formatCode>0.000</c:formatCode>
                <c:ptCount val="6"/>
                <c:pt idx="0">
                  <c:v>278</c:v>
                </c:pt>
                <c:pt idx="1">
                  <c:v>278</c:v>
                </c:pt>
                <c:pt idx="2">
                  <c:v>278</c:v>
                </c:pt>
                <c:pt idx="3">
                  <c:v>278</c:v>
                </c:pt>
                <c:pt idx="4">
                  <c:v>278</c:v>
                </c:pt>
                <c:pt idx="5">
                  <c:v>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14-493F-82A1-49E118157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162112"/>
        <c:axId val="165197440"/>
      </c:lineChart>
      <c:lineChart>
        <c:grouping val="standard"/>
        <c:varyColors val="0"/>
        <c:ser>
          <c:idx val="0"/>
          <c:order val="2"/>
          <c:tx>
            <c:strRef>
              <c:f>'PODATKI grafi'!$P$193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grafi'!$Q$193:$V$193</c:f>
              <c:numCache>
                <c:formatCode>0.00</c:formatCode>
                <c:ptCount val="6"/>
                <c:pt idx="0">
                  <c:v>247.73442938407797</c:v>
                </c:pt>
                <c:pt idx="1">
                  <c:v>250.86098758462177</c:v>
                </c:pt>
                <c:pt idx="2">
                  <c:v>257.7245387403579</c:v>
                </c:pt>
                <c:pt idx="3">
                  <c:v>265.95795260941463</c:v>
                </c:pt>
                <c:pt idx="4">
                  <c:v>272.82394401422852</c:v>
                </c:pt>
                <c:pt idx="5">
                  <c:v>247.88979486965468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14-493F-82A1-49E118157CFD}"/>
            </c:ext>
          </c:extLst>
        </c:ser>
        <c:ser>
          <c:idx val="1"/>
          <c:order val="3"/>
          <c:tx>
            <c:strRef>
              <c:f>'PODATKI grafi'!$P$194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grafi'!$Q$194:$V$194</c:f>
              <c:numCache>
                <c:formatCode>0.00</c:formatCode>
                <c:ptCount val="6"/>
                <c:pt idx="0">
                  <c:v>245.00649150232684</c:v>
                </c:pt>
                <c:pt idx="1">
                  <c:v>248.05670823171056</c:v>
                </c:pt>
                <c:pt idx="2">
                  <c:v>254.64999928471434</c:v>
                </c:pt>
                <c:pt idx="3">
                  <c:v>262.55311317376243</c:v>
                </c:pt>
                <c:pt idx="4">
                  <c:v>269.00622960356543</c:v>
                </c:pt>
                <c:pt idx="5">
                  <c:v>245.36417306004165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14-493F-82A1-49E118157CFD}"/>
            </c:ext>
          </c:extLst>
        </c:ser>
        <c:ser>
          <c:idx val="2"/>
          <c:order val="4"/>
          <c:tx>
            <c:strRef>
              <c:f>'PODATKI grafi'!$P$195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grafi'!$Q$195:$V$195</c:f>
              <c:numCache>
                <c:formatCode>0.00</c:formatCode>
                <c:ptCount val="6"/>
                <c:pt idx="0">
                  <c:v>239.0252006113241</c:v>
                </c:pt>
                <c:pt idx="1">
                  <c:v>241.90803063109448</c:v>
                </c:pt>
                <c:pt idx="2">
                  <c:v>247.90874796697369</c:v>
                </c:pt>
                <c:pt idx="3">
                  <c:v>255.08764438943632</c:v>
                </c:pt>
                <c:pt idx="4">
                  <c:v>260.63548898600749</c:v>
                </c:pt>
                <c:pt idx="5">
                  <c:v>239.82648144872852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14-493F-82A1-49E118157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162624"/>
        <c:axId val="165198016"/>
      </c:lineChart>
      <c:catAx>
        <c:axId val="139162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SI"/>
          </a:p>
        </c:txPr>
        <c:crossAx val="165197440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65197440"/>
        <c:scaling>
          <c:orientation val="minMax"/>
          <c:max val="200"/>
          <c:min val="5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SI"/>
          </a:p>
        </c:txPr>
        <c:crossAx val="139162112"/>
        <c:crosses val="autoZero"/>
        <c:crossBetween val="midCat"/>
        <c:majorUnit val="25"/>
      </c:valAx>
      <c:catAx>
        <c:axId val="139162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5198016"/>
        <c:crossesAt val="25"/>
        <c:auto val="1"/>
        <c:lblAlgn val="ctr"/>
        <c:lblOffset val="100"/>
        <c:noMultiLvlLbl val="0"/>
      </c:catAx>
      <c:valAx>
        <c:axId val="165198016"/>
        <c:scaling>
          <c:orientation val="minMax"/>
          <c:max val="200"/>
          <c:min val="5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SI"/>
          </a:p>
        </c:txPr>
        <c:crossAx val="139162624"/>
        <c:crosses val="max"/>
        <c:crossBetween val="midCat"/>
        <c:minorUnit val="25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8499188340543993"/>
          <c:y val="0.55790090628292088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en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SI"/>
    </a:p>
  </c:txPr>
  <c:printSettings>
    <c:headerFooter alignWithMargins="0"/>
    <c:pageMargins b="1" l="0.75" r="0.75" t="1" header="0" footer="0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grafi'!$J$186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grafi'!$Q$186:$V$186</c:f>
              <c:numCache>
                <c:formatCode>0</c:formatCode>
                <c:ptCount val="6"/>
                <c:pt idx="0">
                  <c:v>275.30718871848217</c:v>
                </c:pt>
                <c:pt idx="1">
                  <c:v>273.55314462624398</c:v>
                </c:pt>
                <c:pt idx="2">
                  <c:v>273.48692019655294</c:v>
                </c:pt>
                <c:pt idx="3">
                  <c:v>273.42068494982442</c:v>
                </c:pt>
                <c:pt idx="4">
                  <c:v>273.3544497030959</c:v>
                </c:pt>
                <c:pt idx="5">
                  <c:v>270.3764703434644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73-4D6B-B36B-ED57E76F0485}"/>
            </c:ext>
          </c:extLst>
        </c:ser>
        <c:ser>
          <c:idx val="1"/>
          <c:order val="2"/>
          <c:tx>
            <c:strRef>
              <c:f>'PODATKI grafi'!$J$187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grafi'!$Q$187:$V$187</c:f>
              <c:numCache>
                <c:formatCode>0</c:formatCode>
                <c:ptCount val="6"/>
                <c:pt idx="0">
                  <c:v>3336.0000000000005</c:v>
                </c:pt>
                <c:pt idx="1">
                  <c:v>3058.0000000000005</c:v>
                </c:pt>
                <c:pt idx="2">
                  <c:v>2780.0000000000005</c:v>
                </c:pt>
                <c:pt idx="3">
                  <c:v>2502</c:v>
                </c:pt>
                <c:pt idx="4">
                  <c:v>2224</c:v>
                </c:pt>
                <c:pt idx="5">
                  <c:v>2780.0000000000005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73-4D6B-B36B-ED57E76F0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9163136"/>
        <c:axId val="165896768"/>
      </c:barChart>
      <c:lineChart>
        <c:grouping val="standard"/>
        <c:varyColors val="0"/>
        <c:ser>
          <c:idx val="2"/>
          <c:order val="1"/>
          <c:tx>
            <c:strRef>
              <c:f>'PODATKI grafi'!$J$199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grafi'!$Q$199:$V$199</c:f>
              <c:numCache>
                <c:formatCode>#,##0.0</c:formatCode>
                <c:ptCount val="6"/>
                <c:pt idx="0">
                  <c:v>831.79300113932186</c:v>
                </c:pt>
                <c:pt idx="1">
                  <c:v>743.35113040828583</c:v>
                </c:pt>
                <c:pt idx="2">
                  <c:v>643.86265686467095</c:v>
                </c:pt>
                <c:pt idx="3">
                  <c:v>545.69938893396966</c:v>
                </c:pt>
                <c:pt idx="4">
                  <c:v>474.50817100326935</c:v>
                </c:pt>
                <c:pt idx="5">
                  <c:v>675.72611090746295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73-4D6B-B36B-ED57E76F0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163136"/>
        <c:axId val="165896768"/>
      </c:lineChart>
      <c:catAx>
        <c:axId val="139163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Pridelek (kg/ha); Velikost parcele (ha)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165896768"/>
        <c:crosses val="autoZero"/>
        <c:auto val="1"/>
        <c:lblAlgn val="ctr"/>
        <c:lblOffset val="100"/>
        <c:noMultiLvlLbl val="0"/>
      </c:catAx>
      <c:valAx>
        <c:axId val="165896768"/>
        <c:scaling>
          <c:orientation val="minMax"/>
          <c:max val="22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39163136"/>
        <c:crosses val="autoZero"/>
        <c:crossBetween val="between"/>
        <c:majorUnit val="250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en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grafi'!$Q$232:$V$232</c:f>
              <c:numCache>
                <c:formatCode>0.00</c:formatCode>
                <c:ptCount val="6"/>
                <c:pt idx="0">
                  <c:v>155.45419163394337</c:v>
                </c:pt>
                <c:pt idx="1">
                  <c:v>183.14827318208404</c:v>
                </c:pt>
                <c:pt idx="2">
                  <c:v>226.69970486374288</c:v>
                </c:pt>
                <c:pt idx="3">
                  <c:v>258.27539157634391</c:v>
                </c:pt>
                <c:pt idx="4">
                  <c:v>236.08022880288496</c:v>
                </c:pt>
                <c:pt idx="5">
                  <c:v>186.02626402635653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D5-4C2E-B64A-94761B399909}"/>
            </c:ext>
          </c:extLst>
        </c:ser>
        <c:ser>
          <c:idx val="4"/>
          <c:order val="1"/>
          <c:tx>
            <c:strRef>
              <c:f>'PODATKI grafi'!$P$233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grafi'!$Q$233:$V$233</c:f>
              <c:numCache>
                <c:formatCode>0.00</c:formatCode>
                <c:ptCount val="6"/>
                <c:pt idx="0">
                  <c:v>34.654927956550353</c:v>
                </c:pt>
                <c:pt idx="1">
                  <c:v>37.723335658992937</c:v>
                </c:pt>
                <c:pt idx="2">
                  <c:v>42.669679475263621</c:v>
                </c:pt>
                <c:pt idx="3">
                  <c:v>46.503255969336294</c:v>
                </c:pt>
                <c:pt idx="4">
                  <c:v>45.469575746474447</c:v>
                </c:pt>
                <c:pt idx="5">
                  <c:v>38.596221874267627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D5-4C2E-B64A-94761B399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164672"/>
        <c:axId val="165899072"/>
      </c:areaChart>
      <c:lineChart>
        <c:grouping val="standard"/>
        <c:varyColors val="0"/>
        <c:ser>
          <c:idx val="5"/>
          <c:order val="5"/>
          <c:tx>
            <c:strRef>
              <c:f>'PODATKI grafi'!$P$235</c:f>
              <c:strCache>
                <c:ptCount val="1"/>
                <c:pt idx="0">
                  <c:v>Odkupna cena; vir podatkov SURS; preračuni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grafi'!$Q$235:$V$235</c:f>
              <c:numCache>
                <c:formatCode>0.000</c:formatCode>
                <c:ptCount val="6"/>
                <c:pt idx="0">
                  <c:v>400</c:v>
                </c:pt>
                <c:pt idx="1">
                  <c:v>400</c:v>
                </c:pt>
                <c:pt idx="2">
                  <c:v>400</c:v>
                </c:pt>
                <c:pt idx="3">
                  <c:v>400</c:v>
                </c:pt>
                <c:pt idx="4">
                  <c:v>400</c:v>
                </c:pt>
                <c:pt idx="5">
                  <c:v>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D5-4C2E-B64A-94761B399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164672"/>
        <c:axId val="165899072"/>
      </c:lineChart>
      <c:lineChart>
        <c:grouping val="standard"/>
        <c:varyColors val="0"/>
        <c:ser>
          <c:idx val="0"/>
          <c:order val="2"/>
          <c:tx>
            <c:strRef>
              <c:f>'PODATKI grafi'!$P$230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grafi'!$Q$230:$V$230</c:f>
              <c:numCache>
                <c:formatCode>0.00</c:formatCode>
                <c:ptCount val="6"/>
                <c:pt idx="0">
                  <c:v>190.10911959049372</c:v>
                </c:pt>
                <c:pt idx="1">
                  <c:v>220.87160884107698</c:v>
                </c:pt>
                <c:pt idx="2">
                  <c:v>269.3693843390065</c:v>
                </c:pt>
                <c:pt idx="3">
                  <c:v>304.7786475456802</c:v>
                </c:pt>
                <c:pt idx="4">
                  <c:v>281.54980454935941</c:v>
                </c:pt>
                <c:pt idx="5">
                  <c:v>224.62248590062416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D5-4C2E-B64A-94761B399909}"/>
            </c:ext>
          </c:extLst>
        </c:ser>
        <c:ser>
          <c:idx val="1"/>
          <c:order val="3"/>
          <c:tx>
            <c:strRef>
              <c:f>'PODATKI grafi'!$P$231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grafi'!$Q$231:$V$231</c:f>
              <c:numCache>
                <c:formatCode>0.00</c:formatCode>
                <c:ptCount val="6"/>
                <c:pt idx="0">
                  <c:v>179.25437076844199</c:v>
                </c:pt>
                <c:pt idx="1">
                  <c:v>209.05576164550035</c:v>
                </c:pt>
                <c:pt idx="2">
                  <c:v>256.00422445172711</c:v>
                </c:pt>
                <c:pt idx="3">
                  <c:v>290.21272019509945</c:v>
                </c:pt>
                <c:pt idx="4">
                  <c:v>267.30765046402837</c:v>
                </c:pt>
                <c:pt idx="5">
                  <c:v>212.53322995264966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DD5-4C2E-B64A-94761B399909}"/>
            </c:ext>
          </c:extLst>
        </c:ser>
        <c:ser>
          <c:idx val="2"/>
          <c:order val="4"/>
          <c:tx>
            <c:strRef>
              <c:f>'PODATKI grafi'!$P$232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grafi'!$Q$232:$V$232</c:f>
              <c:numCache>
                <c:formatCode>0.00</c:formatCode>
                <c:ptCount val="6"/>
                <c:pt idx="0">
                  <c:v>155.45419163394337</c:v>
                </c:pt>
                <c:pt idx="1">
                  <c:v>183.14827318208404</c:v>
                </c:pt>
                <c:pt idx="2">
                  <c:v>226.69970486374288</c:v>
                </c:pt>
                <c:pt idx="3">
                  <c:v>258.27539157634391</c:v>
                </c:pt>
                <c:pt idx="4">
                  <c:v>236.08022880288496</c:v>
                </c:pt>
                <c:pt idx="5">
                  <c:v>186.02626402635653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D5-4C2E-B64A-94761B399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317632"/>
        <c:axId val="165899648"/>
      </c:lineChart>
      <c:catAx>
        <c:axId val="139164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SI"/>
          </a:p>
        </c:txPr>
        <c:crossAx val="16589907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65899072"/>
        <c:scaling>
          <c:orientation val="minMax"/>
          <c:max val="300"/>
          <c:min val="5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SI"/>
          </a:p>
        </c:txPr>
        <c:crossAx val="139164672"/>
        <c:crosses val="autoZero"/>
        <c:crossBetween val="midCat"/>
        <c:majorUnit val="25"/>
      </c:valAx>
      <c:catAx>
        <c:axId val="165317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5899648"/>
        <c:crossesAt val="25"/>
        <c:auto val="1"/>
        <c:lblAlgn val="ctr"/>
        <c:lblOffset val="100"/>
        <c:noMultiLvlLbl val="0"/>
      </c:catAx>
      <c:valAx>
        <c:axId val="165899648"/>
        <c:scaling>
          <c:orientation val="minMax"/>
          <c:max val="300"/>
          <c:min val="5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SI"/>
          </a:p>
        </c:txPr>
        <c:crossAx val="165317632"/>
        <c:crosses val="max"/>
        <c:crossBetween val="midCat"/>
        <c:majorUnit val="50"/>
        <c:minorUnit val="25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20653595140822836"/>
          <c:y val="0.55328012597453435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en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SI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282112022832679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grafi'!$Q$121:$V$121</c:f>
              <c:numCache>
                <c:formatCode>0.00</c:formatCode>
                <c:ptCount val="6"/>
                <c:pt idx="0">
                  <c:v>211.76493728582687</c:v>
                </c:pt>
                <c:pt idx="1">
                  <c:v>215.66326543280897</c:v>
                </c:pt>
                <c:pt idx="2">
                  <c:v>221.40082694123399</c:v>
                </c:pt>
                <c:pt idx="3">
                  <c:v>230.5350748068233</c:v>
                </c:pt>
                <c:pt idx="4">
                  <c:v>235.3970958714105</c:v>
                </c:pt>
                <c:pt idx="5">
                  <c:v>194.59204948311103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68-4739-91D0-0855B8C5D8CE}"/>
            </c:ext>
          </c:extLst>
        </c:ser>
        <c:ser>
          <c:idx val="4"/>
          <c:order val="1"/>
          <c:tx>
            <c:strRef>
              <c:f>'PODATKI grafi'!$P$122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grafi'!$Q$122:$V$122</c:f>
              <c:numCache>
                <c:formatCode>0.00</c:formatCode>
                <c:ptCount val="6"/>
                <c:pt idx="0">
                  <c:v>22.173698520551739</c:v>
                </c:pt>
                <c:pt idx="1">
                  <c:v>22.521611870008797</c:v>
                </c:pt>
                <c:pt idx="2">
                  <c:v>22.928655523840035</c:v>
                </c:pt>
                <c:pt idx="3">
                  <c:v>24.393916291990081</c:v>
                </c:pt>
                <c:pt idx="4">
                  <c:v>24.916776730583081</c:v>
                </c:pt>
                <c:pt idx="5">
                  <c:v>14.640883280282651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68-4739-91D0-0855B8C5D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404736"/>
        <c:axId val="161743424"/>
      </c:areaChart>
      <c:lineChart>
        <c:grouping val="standard"/>
        <c:varyColors val="0"/>
        <c:ser>
          <c:idx val="5"/>
          <c:order val="5"/>
          <c:tx>
            <c:strRef>
              <c:f>'PODATKI grafi'!$P$124</c:f>
              <c:strCache>
                <c:ptCount val="1"/>
                <c:pt idx="0">
                  <c:v>Odkupna cena; vir podatkov SURS; preračuni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grafi'!$Q$124:$V$124</c:f>
              <c:numCache>
                <c:formatCode>0.000</c:formatCode>
                <c:ptCount val="6"/>
                <c:pt idx="0">
                  <c:v>280</c:v>
                </c:pt>
                <c:pt idx="1">
                  <c:v>280</c:v>
                </c:pt>
                <c:pt idx="2">
                  <c:v>280</c:v>
                </c:pt>
                <c:pt idx="3">
                  <c:v>280</c:v>
                </c:pt>
                <c:pt idx="4">
                  <c:v>280</c:v>
                </c:pt>
                <c:pt idx="5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68-4739-91D0-0855B8C5D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404736"/>
        <c:axId val="161743424"/>
      </c:lineChart>
      <c:lineChart>
        <c:grouping val="standard"/>
        <c:varyColors val="0"/>
        <c:ser>
          <c:idx val="0"/>
          <c:order val="2"/>
          <c:tx>
            <c:strRef>
              <c:f>'PODATKI grafi'!$P$119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grafi'!$Q$119:$V$119</c:f>
              <c:numCache>
                <c:formatCode>0.00</c:formatCode>
                <c:ptCount val="6"/>
                <c:pt idx="0">
                  <c:v>233.93863580637861</c:v>
                </c:pt>
                <c:pt idx="1">
                  <c:v>238.18487730281777</c:v>
                </c:pt>
                <c:pt idx="2">
                  <c:v>244.32948246507402</c:v>
                </c:pt>
                <c:pt idx="3">
                  <c:v>254.92899109881338</c:v>
                </c:pt>
                <c:pt idx="4">
                  <c:v>260.31387260199358</c:v>
                </c:pt>
                <c:pt idx="5">
                  <c:v>209.23293276339368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68-4739-91D0-0855B8C5D8CE}"/>
            </c:ext>
          </c:extLst>
        </c:ser>
        <c:ser>
          <c:idx val="1"/>
          <c:order val="3"/>
          <c:tx>
            <c:strRef>
              <c:f>'PODATKI grafi'!$P$120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grafi'!$Q$120:$V$120</c:f>
              <c:numCache>
                <c:formatCode>0.00</c:formatCode>
                <c:ptCount val="6"/>
                <c:pt idx="0">
                  <c:v>226.99330531259537</c:v>
                </c:pt>
                <c:pt idx="1">
                  <c:v>231.13057206163558</c:v>
                </c:pt>
                <c:pt idx="2">
                  <c:v>237.14768145683988</c:v>
                </c:pt>
                <c:pt idx="3">
                  <c:v>247.28823551947136</c:v>
                </c:pt>
                <c:pt idx="4">
                  <c:v>252.50934468017169</c:v>
                </c:pt>
                <c:pt idx="5">
                  <c:v>204.64705941401894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68-4739-91D0-0855B8C5D8CE}"/>
            </c:ext>
          </c:extLst>
        </c:ser>
        <c:ser>
          <c:idx val="2"/>
          <c:order val="4"/>
          <c:tx>
            <c:strRef>
              <c:f>'PODATKI grafi'!$P$121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grafi'!$Q$121:$V$121</c:f>
              <c:numCache>
                <c:formatCode>0.00</c:formatCode>
                <c:ptCount val="6"/>
                <c:pt idx="0">
                  <c:v>211.76493728582687</c:v>
                </c:pt>
                <c:pt idx="1">
                  <c:v>215.66326543280897</c:v>
                </c:pt>
                <c:pt idx="2">
                  <c:v>221.40082694123399</c:v>
                </c:pt>
                <c:pt idx="3">
                  <c:v>230.5350748068233</c:v>
                </c:pt>
                <c:pt idx="4">
                  <c:v>235.3970958714105</c:v>
                </c:pt>
                <c:pt idx="5">
                  <c:v>194.59204948311103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868-4739-91D0-0855B8C5D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405248"/>
        <c:axId val="161744000"/>
      </c:lineChart>
      <c:catAx>
        <c:axId val="156404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SI"/>
          </a:p>
        </c:txPr>
        <c:crossAx val="161743424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61743424"/>
        <c:scaling>
          <c:orientation val="minMax"/>
          <c:min val="5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SI"/>
          </a:p>
        </c:txPr>
        <c:crossAx val="156404736"/>
        <c:crosses val="autoZero"/>
        <c:crossBetween val="midCat"/>
        <c:majorUnit val="25"/>
      </c:valAx>
      <c:catAx>
        <c:axId val="156405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1744000"/>
        <c:crossesAt val="25"/>
        <c:auto val="1"/>
        <c:lblAlgn val="ctr"/>
        <c:lblOffset val="100"/>
        <c:noMultiLvlLbl val="0"/>
      </c:catAx>
      <c:valAx>
        <c:axId val="161744000"/>
        <c:scaling>
          <c:orientation val="minMax"/>
          <c:max val="300"/>
          <c:min val="5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SI"/>
          </a:p>
        </c:txPr>
        <c:crossAx val="156405248"/>
        <c:crosses val="max"/>
        <c:crossBetween val="midCat"/>
        <c:majorUnit val="25"/>
        <c:minorUnit val="5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8499188340543993"/>
          <c:y val="0.55790090628292088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en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SI"/>
    </a:p>
  </c:txPr>
  <c:printSettings>
    <c:headerFooter alignWithMargins="0"/>
    <c:pageMargins b="1" l="0.75" r="0.75" t="1" header="0" footer="0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grafi'!$J$223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grafi'!$Q$223:$V$223</c:f>
              <c:numCache>
                <c:formatCode>0</c:formatCode>
                <c:ptCount val="6"/>
                <c:pt idx="0">
                  <c:v>300.32983446666663</c:v>
                </c:pt>
                <c:pt idx="1">
                  <c:v>300.32983446666663</c:v>
                </c:pt>
                <c:pt idx="2">
                  <c:v>300.32983446666663</c:v>
                </c:pt>
                <c:pt idx="3">
                  <c:v>300.32983446666663</c:v>
                </c:pt>
                <c:pt idx="4">
                  <c:v>300.32983446666663</c:v>
                </c:pt>
                <c:pt idx="5">
                  <c:v>300.32983446666663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97-447C-8C4E-E1034A585A8C}"/>
            </c:ext>
          </c:extLst>
        </c:ser>
        <c:ser>
          <c:idx val="1"/>
          <c:order val="2"/>
          <c:tx>
            <c:strRef>
              <c:f>'PODATKI grafi'!$J$224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grafi'!$Q$224:$V$224</c:f>
              <c:numCache>
                <c:formatCode>0</c:formatCode>
                <c:ptCount val="6"/>
                <c:pt idx="0">
                  <c:v>20000</c:v>
                </c:pt>
                <c:pt idx="1">
                  <c:v>16000</c:v>
                </c:pt>
                <c:pt idx="2">
                  <c:v>12000</c:v>
                </c:pt>
                <c:pt idx="3">
                  <c:v>10000</c:v>
                </c:pt>
                <c:pt idx="4">
                  <c:v>12000</c:v>
                </c:pt>
                <c:pt idx="5">
                  <c:v>16000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97-447C-8C4E-E1034A585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9165184"/>
        <c:axId val="165901952"/>
      </c:barChart>
      <c:lineChart>
        <c:grouping val="standard"/>
        <c:varyColors val="0"/>
        <c:ser>
          <c:idx val="2"/>
          <c:order val="1"/>
          <c:tx>
            <c:strRef>
              <c:f>'PODATKI grafi'!$J$236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grafi'!$Q$236:$V$236</c:f>
              <c:numCache>
                <c:formatCode>#,##0.0</c:formatCode>
                <c:ptCount val="6"/>
                <c:pt idx="0">
                  <c:v>15268.873686006362</c:v>
                </c:pt>
                <c:pt idx="1">
                  <c:v>11357.852552473742</c:v>
                </c:pt>
                <c:pt idx="2">
                  <c:v>7510.6692179405218</c:v>
                </c:pt>
                <c:pt idx="3">
                  <c:v>5659.4124021061152</c:v>
                </c:pt>
                <c:pt idx="4">
                  <c:v>7405.3338794261954</c:v>
                </c:pt>
                <c:pt idx="5">
                  <c:v>11315.087085377079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97-447C-8C4E-E1034A585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165184"/>
        <c:axId val="165901952"/>
      </c:lineChart>
      <c:catAx>
        <c:axId val="139165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Pridelek (kg/ha); Velikost parcele (ha)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165901952"/>
        <c:crosses val="autoZero"/>
        <c:auto val="1"/>
        <c:lblAlgn val="ctr"/>
        <c:lblOffset val="100"/>
        <c:noMultiLvlLbl val="0"/>
      </c:catAx>
      <c:valAx>
        <c:axId val="1659019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3916518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en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grafi'!$Q$269:$U$269</c:f>
              <c:numCache>
                <c:formatCode>0.00</c:formatCode>
                <c:ptCount val="5"/>
                <c:pt idx="0">
                  <c:v>365.42918001909374</c:v>
                </c:pt>
                <c:pt idx="1">
                  <c:v>383.62747404755527</c:v>
                </c:pt>
                <c:pt idx="2">
                  <c:v>431.33557754083301</c:v>
                </c:pt>
                <c:pt idx="3">
                  <c:v>458.26007424813923</c:v>
                </c:pt>
                <c:pt idx="4">
                  <c:v>486.166238206439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BE-4C87-8EE0-712FCDB7F887}"/>
            </c:ext>
          </c:extLst>
        </c:ser>
        <c:ser>
          <c:idx val="4"/>
          <c:order val="1"/>
          <c:tx>
            <c:strRef>
              <c:f>'PODATKI grafi'!$P$270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grafi'!$Q$270:$U$270</c:f>
              <c:numCache>
                <c:formatCode>0.00</c:formatCode>
                <c:ptCount val="5"/>
                <c:pt idx="0">
                  <c:v>55.913699328128189</c:v>
                </c:pt>
                <c:pt idx="1">
                  <c:v>58.887182317935526</c:v>
                </c:pt>
                <c:pt idx="2">
                  <c:v>66.816470290755149</c:v>
                </c:pt>
                <c:pt idx="3">
                  <c:v>72.267855772068458</c:v>
                </c:pt>
                <c:pt idx="4">
                  <c:v>78.452951608238266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BE-4C87-8EE0-712FCDB7F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275072"/>
        <c:axId val="166248448"/>
      </c:areaChart>
      <c:lineChart>
        <c:grouping val="standard"/>
        <c:varyColors val="0"/>
        <c:ser>
          <c:idx val="5"/>
          <c:order val="5"/>
          <c:tx>
            <c:strRef>
              <c:f>'PODATKI grafi'!$P$272</c:f>
              <c:strCache>
                <c:ptCount val="1"/>
                <c:pt idx="0">
                  <c:v>Odkupna cena; vir podatkov SURS; preračuni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grafi'!$Q$272:$U$272</c:f>
              <c:numCache>
                <c:formatCode>0.000</c:formatCode>
                <c:ptCount val="5"/>
                <c:pt idx="0">
                  <c:v>474</c:v>
                </c:pt>
                <c:pt idx="1">
                  <c:v>474</c:v>
                </c:pt>
                <c:pt idx="2">
                  <c:v>474</c:v>
                </c:pt>
                <c:pt idx="3">
                  <c:v>474</c:v>
                </c:pt>
                <c:pt idx="4">
                  <c:v>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BE-4C87-8EE0-712FCDB7F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275072"/>
        <c:axId val="166248448"/>
      </c:lineChart>
      <c:lineChart>
        <c:grouping val="standard"/>
        <c:varyColors val="0"/>
        <c:ser>
          <c:idx val="0"/>
          <c:order val="2"/>
          <c:tx>
            <c:strRef>
              <c:f>'PODATKI grafi'!$P$267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grafi'!$Q$267:$U$267</c:f>
              <c:numCache>
                <c:formatCode>0.00</c:formatCode>
                <c:ptCount val="5"/>
                <c:pt idx="0">
                  <c:v>421.34287934722192</c:v>
                </c:pt>
                <c:pt idx="1">
                  <c:v>442.51465636549079</c:v>
                </c:pt>
                <c:pt idx="2">
                  <c:v>498.15204783158816</c:v>
                </c:pt>
                <c:pt idx="3">
                  <c:v>530.52793002020769</c:v>
                </c:pt>
                <c:pt idx="4">
                  <c:v>564.61918981467727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BE-4C87-8EE0-712FCDB7F887}"/>
            </c:ext>
          </c:extLst>
        </c:ser>
        <c:ser>
          <c:idx val="1"/>
          <c:order val="3"/>
          <c:tx>
            <c:strRef>
              <c:f>'PODATKI grafi'!$P$268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grafi'!$Q$268:$U$268</c:f>
              <c:numCache>
                <c:formatCode>0.00</c:formatCode>
                <c:ptCount val="5"/>
                <c:pt idx="0">
                  <c:v>403.82937700552009</c:v>
                </c:pt>
                <c:pt idx="1">
                  <c:v>424.06978833110969</c:v>
                </c:pt>
                <c:pt idx="2">
                  <c:v>477.22353795006228</c:v>
                </c:pt>
                <c:pt idx="3">
                  <c:v>507.8919163687699</c:v>
                </c:pt>
                <c:pt idx="4">
                  <c:v>540.04585683520293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4BE-4C87-8EE0-712FCDB7F887}"/>
            </c:ext>
          </c:extLst>
        </c:ser>
        <c:ser>
          <c:idx val="2"/>
          <c:order val="4"/>
          <c:tx>
            <c:strRef>
              <c:f>'PODATKI grafi'!$P$269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grafi'!$Q$269:$U$269</c:f>
              <c:numCache>
                <c:formatCode>0.00</c:formatCode>
                <c:ptCount val="5"/>
                <c:pt idx="0">
                  <c:v>365.42918001909374</c:v>
                </c:pt>
                <c:pt idx="1">
                  <c:v>383.62747404755527</c:v>
                </c:pt>
                <c:pt idx="2">
                  <c:v>431.33557754083301</c:v>
                </c:pt>
                <c:pt idx="3">
                  <c:v>458.26007424813923</c:v>
                </c:pt>
                <c:pt idx="4">
                  <c:v>486.166238206439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4BE-4C87-8EE0-712FCDB7F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275584"/>
        <c:axId val="166249024"/>
      </c:lineChart>
      <c:catAx>
        <c:axId val="166275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SI"/>
          </a:p>
        </c:txPr>
        <c:crossAx val="166248448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66248448"/>
        <c:scaling>
          <c:orientation val="minMax"/>
          <c:min val="10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SI"/>
          </a:p>
        </c:txPr>
        <c:crossAx val="166275072"/>
        <c:crosses val="autoZero"/>
        <c:crossBetween val="midCat"/>
        <c:majorUnit val="50"/>
      </c:valAx>
      <c:catAx>
        <c:axId val="166275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6249024"/>
        <c:crossesAt val="25"/>
        <c:auto val="1"/>
        <c:lblAlgn val="ctr"/>
        <c:lblOffset val="100"/>
        <c:noMultiLvlLbl val="0"/>
      </c:catAx>
      <c:valAx>
        <c:axId val="166249024"/>
        <c:scaling>
          <c:orientation val="minMax"/>
          <c:min val="1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SI"/>
          </a:p>
        </c:txPr>
        <c:crossAx val="166275584"/>
        <c:crosses val="max"/>
        <c:crossBetween val="midCat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20653595140822836"/>
          <c:y val="0.55328012597453435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en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SI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grafi'!$J$260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grafi'!$Q$260:$U$260</c:f>
              <c:numCache>
                <c:formatCode>0</c:formatCode>
                <c:ptCount val="5"/>
                <c:pt idx="0">
                  <c:v>351.8899328</c:v>
                </c:pt>
                <c:pt idx="1">
                  <c:v>351.8899328</c:v>
                </c:pt>
                <c:pt idx="2">
                  <c:v>351.8899328</c:v>
                </c:pt>
                <c:pt idx="3">
                  <c:v>351.8899328</c:v>
                </c:pt>
                <c:pt idx="4">
                  <c:v>347.15819727760885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21-421F-B63F-88F3F9E36678}"/>
            </c:ext>
          </c:extLst>
        </c:ser>
        <c:ser>
          <c:idx val="1"/>
          <c:order val="2"/>
          <c:tx>
            <c:strRef>
              <c:f>'PODATKI grafi'!$J$261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grafi'!$Q$261:$U$261</c:f>
              <c:numCache>
                <c:formatCode>0</c:formatCode>
                <c:ptCount val="5"/>
                <c:pt idx="0">
                  <c:v>28440</c:v>
                </c:pt>
                <c:pt idx="1">
                  <c:v>26070</c:v>
                </c:pt>
                <c:pt idx="2">
                  <c:v>21330</c:v>
                </c:pt>
                <c:pt idx="3">
                  <c:v>18960</c:v>
                </c:pt>
                <c:pt idx="4">
                  <c:v>16590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21-421F-B63F-88F3F9E36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6276608"/>
        <c:axId val="166251328"/>
      </c:barChart>
      <c:lineChart>
        <c:grouping val="standard"/>
        <c:varyColors val="0"/>
        <c:ser>
          <c:idx val="2"/>
          <c:order val="1"/>
          <c:tx>
            <c:strRef>
              <c:f>'PODATKI grafi'!$J$273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grafi'!$Q$266:$U$266</c:f>
              <c:strCache>
                <c:ptCount val="5"/>
                <c:pt idx="0">
                  <c:v>60000;0,5</c:v>
                </c:pt>
                <c:pt idx="1">
                  <c:v>55000;0,5</c:v>
                </c:pt>
                <c:pt idx="2">
                  <c:v>45000;0,5</c:v>
                </c:pt>
                <c:pt idx="3">
                  <c:v>40000;0,5</c:v>
                </c:pt>
                <c:pt idx="4">
                  <c:v>35000;0,5</c:v>
                </c:pt>
              </c:strCache>
            </c:strRef>
          </c:cat>
          <c:val>
            <c:numRef>
              <c:f>'PODATKI grafi'!$Q$273:$U$273</c:f>
              <c:numCache>
                <c:formatCode>#,##0.0</c:formatCode>
                <c:ptCount val="5"/>
                <c:pt idx="0">
                  <c:v>16635.254273649749</c:v>
                </c:pt>
                <c:pt idx="1">
                  <c:v>14812.644538349346</c:v>
                </c:pt>
                <c:pt idx="2">
                  <c:v>11203.773442748552</c:v>
                </c:pt>
                <c:pt idx="3">
                  <c:v>9630.5649574481486</c:v>
                </c:pt>
                <c:pt idx="4">
                  <c:v>8216.7558283687049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21-421F-B63F-88F3F9E36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276608"/>
        <c:axId val="166251328"/>
      </c:lineChart>
      <c:catAx>
        <c:axId val="166276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Pridelek (kg/ha); Velikost parcele (ha)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166251328"/>
        <c:crosses val="autoZero"/>
        <c:auto val="1"/>
        <c:lblAlgn val="ctr"/>
        <c:lblOffset val="100"/>
        <c:noMultiLvlLbl val="0"/>
      </c:catAx>
      <c:valAx>
        <c:axId val="166251328"/>
        <c:scaling>
          <c:orientation val="minMax"/>
          <c:max val="25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62766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en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grafi'!$Q$306:$U$306</c:f>
              <c:numCache>
                <c:formatCode>0.00</c:formatCode>
                <c:ptCount val="5"/>
                <c:pt idx="0">
                  <c:v>438.02387081770735</c:v>
                </c:pt>
                <c:pt idx="1">
                  <c:v>474.45230377021591</c:v>
                </c:pt>
                <c:pt idx="2">
                  <c:v>511.20771228487291</c:v>
                </c:pt>
                <c:pt idx="3">
                  <c:v>560.7246122833883</c:v>
                </c:pt>
                <c:pt idx="4">
                  <c:v>623.37082293490471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C1-4750-A3F1-2B675774C946}"/>
            </c:ext>
          </c:extLst>
        </c:ser>
        <c:ser>
          <c:idx val="4"/>
          <c:order val="1"/>
          <c:tx>
            <c:strRef>
              <c:f>'PODATKI grafi'!$P$307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grafi'!$Q$307:$U$307</c:f>
              <c:numCache>
                <c:formatCode>0.00</c:formatCode>
                <c:ptCount val="5"/>
                <c:pt idx="0">
                  <c:v>64.532899960989653</c:v>
                </c:pt>
                <c:pt idx="1">
                  <c:v>70.436830463952731</c:v>
                </c:pt>
                <c:pt idx="2">
                  <c:v>77.82817126135086</c:v>
                </c:pt>
                <c:pt idx="3">
                  <c:v>88.752728225571786</c:v>
                </c:pt>
                <c:pt idx="4">
                  <c:v>105.13956367190269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C1-4750-A3F1-2B675774C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515712"/>
        <c:axId val="166253632"/>
      </c:areaChart>
      <c:lineChart>
        <c:grouping val="standard"/>
        <c:varyColors val="0"/>
        <c:ser>
          <c:idx val="5"/>
          <c:order val="5"/>
          <c:tx>
            <c:strRef>
              <c:f>'PODATKI grafi'!$P$309</c:f>
              <c:strCache>
                <c:ptCount val="1"/>
                <c:pt idx="0">
                  <c:v>Odkupna cena; vir podatkov SURS; preračuni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grafi'!$Q$309:$U$309</c:f>
              <c:numCache>
                <c:formatCode>0.000</c:formatCode>
                <c:ptCount val="5"/>
                <c:pt idx="0">
                  <c:v>982</c:v>
                </c:pt>
                <c:pt idx="1">
                  <c:v>982</c:v>
                </c:pt>
                <c:pt idx="2">
                  <c:v>982</c:v>
                </c:pt>
                <c:pt idx="3">
                  <c:v>982</c:v>
                </c:pt>
                <c:pt idx="4">
                  <c:v>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C1-4750-A3F1-2B675774C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15712"/>
        <c:axId val="166253632"/>
      </c:lineChart>
      <c:lineChart>
        <c:grouping val="standard"/>
        <c:varyColors val="0"/>
        <c:ser>
          <c:idx val="0"/>
          <c:order val="2"/>
          <c:tx>
            <c:strRef>
              <c:f>'PODATKI grafi'!$P$304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grafi'!$Q$304:$U$304</c:f>
              <c:numCache>
                <c:formatCode>0.00</c:formatCode>
                <c:ptCount val="5"/>
                <c:pt idx="0">
                  <c:v>502.556770778697</c:v>
                </c:pt>
                <c:pt idx="1">
                  <c:v>544.88913423416864</c:v>
                </c:pt>
                <c:pt idx="2">
                  <c:v>589.03588354622377</c:v>
                </c:pt>
                <c:pt idx="3">
                  <c:v>649.47734050896008</c:v>
                </c:pt>
                <c:pt idx="4">
                  <c:v>728.5103866068074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C1-4750-A3F1-2B675774C946}"/>
            </c:ext>
          </c:extLst>
        </c:ser>
        <c:ser>
          <c:idx val="1"/>
          <c:order val="3"/>
          <c:tx>
            <c:strRef>
              <c:f>'PODATKI grafi'!$P$305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grafi'!$Q$305:$U$305</c:f>
              <c:numCache>
                <c:formatCode>0.00</c:formatCode>
                <c:ptCount val="5"/>
                <c:pt idx="0">
                  <c:v>482.34352951288349</c:v>
                </c:pt>
                <c:pt idx="1">
                  <c:v>522.82664131927186</c:v>
                </c:pt>
                <c:pt idx="2">
                  <c:v>564.65824665196192</c:v>
                </c:pt>
                <c:pt idx="3">
                  <c:v>621.67787218029184</c:v>
                </c:pt>
                <c:pt idx="4">
                  <c:v>695.57817112652958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C1-4750-A3F1-2B675774C946}"/>
            </c:ext>
          </c:extLst>
        </c:ser>
        <c:ser>
          <c:idx val="2"/>
          <c:order val="4"/>
          <c:tx>
            <c:strRef>
              <c:f>'PODATKI grafi'!$P$306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grafi'!$Q$306:$U$306</c:f>
              <c:numCache>
                <c:formatCode>0.00</c:formatCode>
                <c:ptCount val="5"/>
                <c:pt idx="0">
                  <c:v>438.02387081770735</c:v>
                </c:pt>
                <c:pt idx="1">
                  <c:v>474.45230377021591</c:v>
                </c:pt>
                <c:pt idx="2">
                  <c:v>511.20771228487291</c:v>
                </c:pt>
                <c:pt idx="3">
                  <c:v>560.7246122833883</c:v>
                </c:pt>
                <c:pt idx="4">
                  <c:v>623.37082293490471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6C1-4750-A3F1-2B675774C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273536"/>
        <c:axId val="166254208"/>
      </c:lineChart>
      <c:catAx>
        <c:axId val="166515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SI"/>
          </a:p>
        </c:txPr>
        <c:crossAx val="16625363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66253632"/>
        <c:scaling>
          <c:orientation val="minMax"/>
          <c:max val="1000"/>
          <c:min val="20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SI"/>
          </a:p>
        </c:txPr>
        <c:crossAx val="166515712"/>
        <c:crosses val="autoZero"/>
        <c:crossBetween val="midCat"/>
      </c:valAx>
      <c:catAx>
        <c:axId val="166273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6254208"/>
        <c:crossesAt val="25"/>
        <c:auto val="1"/>
        <c:lblAlgn val="ctr"/>
        <c:lblOffset val="100"/>
        <c:noMultiLvlLbl val="0"/>
      </c:catAx>
      <c:valAx>
        <c:axId val="166254208"/>
        <c:scaling>
          <c:orientation val="minMax"/>
          <c:max val="1000"/>
          <c:min val="2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SI"/>
          </a:p>
        </c:txPr>
        <c:crossAx val="166273536"/>
        <c:crosses val="max"/>
        <c:crossBetween val="midCat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908532304198061"/>
          <c:y val="0.28989933388927452"/>
          <c:w val="0.53566585146336054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en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SI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grafi'!$J$297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grafi'!$Q$297:$U$297</c:f>
              <c:numCache>
                <c:formatCode>0</c:formatCode>
                <c:ptCount val="5"/>
                <c:pt idx="0">
                  <c:v>339.50384929475115</c:v>
                </c:pt>
                <c:pt idx="1">
                  <c:v>338.34787029114261</c:v>
                </c:pt>
                <c:pt idx="2">
                  <c:v>334.25511562537861</c:v>
                </c:pt>
                <c:pt idx="3">
                  <c:v>333.09913662177007</c:v>
                </c:pt>
                <c:pt idx="4">
                  <c:v>331.94315761816154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CB-4952-AC65-A29E74C34449}"/>
            </c:ext>
          </c:extLst>
        </c:ser>
        <c:ser>
          <c:idx val="1"/>
          <c:order val="2"/>
          <c:tx>
            <c:strRef>
              <c:f>'PODATKI grafi'!$J$298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grafi'!$Q$298:$U$298</c:f>
              <c:numCache>
                <c:formatCode>0</c:formatCode>
                <c:ptCount val="5"/>
                <c:pt idx="0">
                  <c:v>39280</c:v>
                </c:pt>
                <c:pt idx="1">
                  <c:v>34370</c:v>
                </c:pt>
                <c:pt idx="2">
                  <c:v>29460</c:v>
                </c:pt>
                <c:pt idx="3">
                  <c:v>24550</c:v>
                </c:pt>
                <c:pt idx="4">
                  <c:v>19640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CB-4952-AC65-A29E74C34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6516224"/>
        <c:axId val="166797312"/>
      </c:barChart>
      <c:lineChart>
        <c:grouping val="standard"/>
        <c:varyColors val="0"/>
        <c:ser>
          <c:idx val="2"/>
          <c:order val="1"/>
          <c:tx>
            <c:strRef>
              <c:f>'PODATKI grafi'!$J$310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grafi'!$Q$310:$U$310</c:f>
              <c:numCache>
                <c:formatCode>#,##0.0</c:formatCode>
                <c:ptCount val="5"/>
                <c:pt idx="0">
                  <c:v>29762.966831612095</c:v>
                </c:pt>
                <c:pt idx="1">
                  <c:v>25471.201117308094</c:v>
                </c:pt>
                <c:pt idx="2">
                  <c:v>21492.626022113604</c:v>
                </c:pt>
                <c:pt idx="3">
                  <c:v>17598.175860009593</c:v>
                </c:pt>
                <c:pt idx="4">
                  <c:v>13933.468367805586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CB-4952-AC65-A29E74C34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16224"/>
        <c:axId val="166797312"/>
      </c:lineChart>
      <c:catAx>
        <c:axId val="166516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Pridelek (kg/ha); Velikost parcele (ha)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166797312"/>
        <c:crosses val="autoZero"/>
        <c:auto val="1"/>
        <c:lblAlgn val="ctr"/>
        <c:lblOffset val="100"/>
        <c:noMultiLvlLbl val="0"/>
      </c:catAx>
      <c:valAx>
        <c:axId val="1667973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65162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en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grafi'!$Q$340:$U$340</c:f>
              <c:strCache>
                <c:ptCount val="4"/>
                <c:pt idx="0">
                  <c:v>30000;0,5</c:v>
                </c:pt>
                <c:pt idx="1">
                  <c:v>25000;0,5</c:v>
                </c:pt>
                <c:pt idx="2">
                  <c:v>20000;0,5</c:v>
                </c:pt>
                <c:pt idx="3">
                  <c:v>15000;0,5</c:v>
                </c:pt>
              </c:strCache>
            </c:strRef>
          </c:cat>
          <c:val>
            <c:numRef>
              <c:f>'PODATKI grafi'!$Q$343:$T$343</c:f>
              <c:numCache>
                <c:formatCode>0.00</c:formatCode>
                <c:ptCount val="4"/>
                <c:pt idx="0">
                  <c:v>663.82676110997556</c:v>
                </c:pt>
                <c:pt idx="1">
                  <c:v>728.46995064496252</c:v>
                </c:pt>
                <c:pt idx="2">
                  <c:v>821.038376742271</c:v>
                </c:pt>
                <c:pt idx="3">
                  <c:v>974.81408284868155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BD-4497-9A3D-85FE847A10DC}"/>
            </c:ext>
          </c:extLst>
        </c:ser>
        <c:ser>
          <c:idx val="4"/>
          <c:order val="1"/>
          <c:tx>
            <c:strRef>
              <c:f>'PODATKI grafi'!$P$344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grafi'!$Q$340:$U$340</c:f>
              <c:strCache>
                <c:ptCount val="4"/>
                <c:pt idx="0">
                  <c:v>30000;0,5</c:v>
                </c:pt>
                <c:pt idx="1">
                  <c:v>25000;0,5</c:v>
                </c:pt>
                <c:pt idx="2">
                  <c:v>20000;0,5</c:v>
                </c:pt>
                <c:pt idx="3">
                  <c:v>15000;0,5</c:v>
                </c:pt>
              </c:strCache>
            </c:strRef>
          </c:cat>
          <c:val>
            <c:numRef>
              <c:f>'PODATKI grafi'!$Q$344:$T$344</c:f>
              <c:numCache>
                <c:formatCode>0.00</c:formatCode>
                <c:ptCount val="4"/>
                <c:pt idx="0">
                  <c:v>94.320164344533623</c:v>
                </c:pt>
                <c:pt idx="1">
                  <c:v>104.73829095071505</c:v>
                </c:pt>
                <c:pt idx="2">
                  <c:v>118.8955601683906</c:v>
                </c:pt>
                <c:pt idx="3">
                  <c:v>144.41327502406136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BD-4497-9A3D-85FE847A1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280640"/>
        <c:axId val="166800768"/>
      </c:areaChart>
      <c:lineChart>
        <c:grouping val="standard"/>
        <c:varyColors val="0"/>
        <c:ser>
          <c:idx val="5"/>
          <c:order val="5"/>
          <c:tx>
            <c:strRef>
              <c:f>'PODATKI grafi'!$P$346</c:f>
              <c:strCache>
                <c:ptCount val="1"/>
                <c:pt idx="0">
                  <c:v>Odkupna cena; vir podatkov SURS; preračuni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grafi'!$Q$303:$U$303</c:f>
              <c:strCache>
                <c:ptCount val="5"/>
                <c:pt idx="0">
                  <c:v>40000;0,5</c:v>
                </c:pt>
                <c:pt idx="1">
                  <c:v>35000;0,5</c:v>
                </c:pt>
                <c:pt idx="2">
                  <c:v>30000;0,5</c:v>
                </c:pt>
                <c:pt idx="3">
                  <c:v>25000;0,5</c:v>
                </c:pt>
                <c:pt idx="4">
                  <c:v>20000;0,5</c:v>
                </c:pt>
              </c:strCache>
            </c:strRef>
          </c:cat>
          <c:val>
            <c:numRef>
              <c:f>'PODATKI grafi'!$Q$346:$T$346</c:f>
              <c:numCache>
                <c:formatCode>0.000</c:formatCode>
                <c:ptCount val="4"/>
                <c:pt idx="0">
                  <c:v>1300</c:v>
                </c:pt>
                <c:pt idx="1">
                  <c:v>1300</c:v>
                </c:pt>
                <c:pt idx="2">
                  <c:v>1300</c:v>
                </c:pt>
                <c:pt idx="3">
                  <c:v>1300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BD-4497-9A3D-85FE847A1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280640"/>
        <c:axId val="166800768"/>
      </c:lineChart>
      <c:lineChart>
        <c:grouping val="standard"/>
        <c:varyColors val="0"/>
        <c:ser>
          <c:idx val="0"/>
          <c:order val="2"/>
          <c:tx>
            <c:strRef>
              <c:f>'PODATKI grafi'!$P$341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grafi'!$Q$340:$T$340</c:f>
              <c:strCache>
                <c:ptCount val="4"/>
                <c:pt idx="0">
                  <c:v>30000;0,5</c:v>
                </c:pt>
                <c:pt idx="1">
                  <c:v>25000;0,5</c:v>
                </c:pt>
                <c:pt idx="2">
                  <c:v>20000;0,5</c:v>
                </c:pt>
                <c:pt idx="3">
                  <c:v>15000;0,5</c:v>
                </c:pt>
              </c:strCache>
            </c:strRef>
          </c:cat>
          <c:val>
            <c:numRef>
              <c:f>'PODATKI grafi'!$Q$341:$T$341</c:f>
              <c:numCache>
                <c:formatCode>0.00</c:formatCode>
                <c:ptCount val="4"/>
                <c:pt idx="0">
                  <c:v>758.14692545450919</c:v>
                </c:pt>
                <c:pt idx="1">
                  <c:v>833.20824159567758</c:v>
                </c:pt>
                <c:pt idx="2">
                  <c:v>939.9339369106616</c:v>
                </c:pt>
                <c:pt idx="3">
                  <c:v>1119.2273578727429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BD-4497-9A3D-85FE847A10DC}"/>
            </c:ext>
          </c:extLst>
        </c:ser>
        <c:ser>
          <c:idx val="1"/>
          <c:order val="3"/>
          <c:tx>
            <c:strRef>
              <c:f>'PODATKI grafi'!$P$342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grafi'!$Q$340:$T$340</c:f>
              <c:strCache>
                <c:ptCount val="4"/>
                <c:pt idx="0">
                  <c:v>30000;0,5</c:v>
                </c:pt>
                <c:pt idx="1">
                  <c:v>25000;0,5</c:v>
                </c:pt>
                <c:pt idx="2">
                  <c:v>20000;0,5</c:v>
                </c:pt>
                <c:pt idx="3">
                  <c:v>15000;0,5</c:v>
                </c:pt>
              </c:strCache>
            </c:strRef>
          </c:cat>
          <c:val>
            <c:numRef>
              <c:f>'PODATKI grafi'!$Q$342:$T$342</c:f>
              <c:numCache>
                <c:formatCode>0.00</c:formatCode>
                <c:ptCount val="4"/>
                <c:pt idx="0">
                  <c:v>728.6036035322071</c:v>
                </c:pt>
                <c:pt idx="1">
                  <c:v>800.40171428889971</c:v>
                </c:pt>
                <c:pt idx="2">
                  <c:v>902.69301569728827</c:v>
                </c:pt>
                <c:pt idx="3">
                  <c:v>1073.9936806040596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BD-4497-9A3D-85FE847A10DC}"/>
            </c:ext>
          </c:extLst>
        </c:ser>
        <c:ser>
          <c:idx val="2"/>
          <c:order val="4"/>
          <c:tx>
            <c:strRef>
              <c:f>'PODATKI grafi'!$P$343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grafi'!$Q$340:$T$340</c:f>
              <c:strCache>
                <c:ptCount val="4"/>
                <c:pt idx="0">
                  <c:v>30000;0,5</c:v>
                </c:pt>
                <c:pt idx="1">
                  <c:v>25000;0,5</c:v>
                </c:pt>
                <c:pt idx="2">
                  <c:v>20000;0,5</c:v>
                </c:pt>
                <c:pt idx="3">
                  <c:v>15000;0,5</c:v>
                </c:pt>
              </c:strCache>
            </c:strRef>
          </c:cat>
          <c:val>
            <c:numRef>
              <c:f>'PODATKI grafi'!$Q$343:$T$343</c:f>
              <c:numCache>
                <c:formatCode>0.00</c:formatCode>
                <c:ptCount val="4"/>
                <c:pt idx="0">
                  <c:v>663.82676110997556</c:v>
                </c:pt>
                <c:pt idx="1">
                  <c:v>728.46995064496252</c:v>
                </c:pt>
                <c:pt idx="2">
                  <c:v>821.038376742271</c:v>
                </c:pt>
                <c:pt idx="3">
                  <c:v>974.81408284868155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BD-4497-9A3D-85FE847A1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281152"/>
        <c:axId val="166801344"/>
      </c:lineChart>
      <c:catAx>
        <c:axId val="167280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SI"/>
          </a:p>
        </c:txPr>
        <c:crossAx val="166800768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66800768"/>
        <c:scaling>
          <c:orientation val="minMax"/>
          <c:max val="1000"/>
          <c:min val="20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SI"/>
          </a:p>
        </c:txPr>
        <c:crossAx val="167280640"/>
        <c:crosses val="autoZero"/>
        <c:crossBetween val="midCat"/>
      </c:valAx>
      <c:catAx>
        <c:axId val="167281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6801344"/>
        <c:crossesAt val="25"/>
        <c:auto val="1"/>
        <c:lblAlgn val="ctr"/>
        <c:lblOffset val="100"/>
        <c:noMultiLvlLbl val="0"/>
      </c:catAx>
      <c:valAx>
        <c:axId val="166801344"/>
        <c:scaling>
          <c:orientation val="minMax"/>
          <c:max val="1000"/>
          <c:min val="2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SI"/>
          </a:p>
        </c:txPr>
        <c:crossAx val="167281152"/>
        <c:crosses val="max"/>
        <c:crossBetween val="midCat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9456707049859345"/>
          <c:y val="0.56252155727577158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en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SI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grafi'!$J$334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grafi'!$Q$340:$T$340</c:f>
              <c:strCache>
                <c:ptCount val="4"/>
                <c:pt idx="0">
                  <c:v>30000;0,5</c:v>
                </c:pt>
                <c:pt idx="1">
                  <c:v>25000;0,5</c:v>
                </c:pt>
                <c:pt idx="2">
                  <c:v>20000;0,5</c:v>
                </c:pt>
                <c:pt idx="3">
                  <c:v>15000;0,5</c:v>
                </c:pt>
              </c:strCache>
            </c:strRef>
          </c:cat>
          <c:val>
            <c:numRef>
              <c:f>'PODATKI grafi'!$Q$334:$T$334</c:f>
              <c:numCache>
                <c:formatCode>0</c:formatCode>
                <c:ptCount val="4"/>
                <c:pt idx="0">
                  <c:v>351.8899328</c:v>
                </c:pt>
                <c:pt idx="1">
                  <c:v>351.8899328</c:v>
                </c:pt>
                <c:pt idx="2">
                  <c:v>351.8899328</c:v>
                </c:pt>
                <c:pt idx="3">
                  <c:v>351.8899328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AD-4DE0-9F78-11276D0B9C55}"/>
            </c:ext>
          </c:extLst>
        </c:ser>
        <c:ser>
          <c:idx val="1"/>
          <c:order val="2"/>
          <c:tx>
            <c:strRef>
              <c:f>'PODATKI grafi'!$J$335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grafi'!$Q$340:$T$340</c:f>
              <c:strCache>
                <c:ptCount val="4"/>
                <c:pt idx="0">
                  <c:v>30000;0,5</c:v>
                </c:pt>
                <c:pt idx="1">
                  <c:v>25000;0,5</c:v>
                </c:pt>
                <c:pt idx="2">
                  <c:v>20000;0,5</c:v>
                </c:pt>
                <c:pt idx="3">
                  <c:v>15000;0,5</c:v>
                </c:pt>
              </c:strCache>
            </c:strRef>
          </c:cat>
          <c:val>
            <c:numRef>
              <c:f>'PODATKI grafi'!$Q$335:$T$335</c:f>
              <c:numCache>
                <c:formatCode>0</c:formatCode>
                <c:ptCount val="4"/>
                <c:pt idx="0">
                  <c:v>39000</c:v>
                </c:pt>
                <c:pt idx="1">
                  <c:v>32500</c:v>
                </c:pt>
                <c:pt idx="2">
                  <c:v>26000</c:v>
                </c:pt>
                <c:pt idx="3">
                  <c:v>19500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AD-4DE0-9F78-11276D0B9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7282176"/>
        <c:axId val="166803072"/>
      </c:barChart>
      <c:lineChart>
        <c:grouping val="standard"/>
        <c:varyColors val="0"/>
        <c:ser>
          <c:idx val="2"/>
          <c:order val="1"/>
          <c:tx>
            <c:strRef>
              <c:f>'PODATKI grafi'!$J$310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grafi'!$Q$340:$T$340</c:f>
              <c:strCache>
                <c:ptCount val="4"/>
                <c:pt idx="0">
                  <c:v>30000;0,5</c:v>
                </c:pt>
                <c:pt idx="1">
                  <c:v>25000;0,5</c:v>
                </c:pt>
                <c:pt idx="2">
                  <c:v>20000;0,5</c:v>
                </c:pt>
                <c:pt idx="3">
                  <c:v>15000;0,5</c:v>
                </c:pt>
              </c:strCache>
            </c:strRef>
          </c:cat>
          <c:val>
            <c:numRef>
              <c:f>'PODATKI grafi'!$Q$347:$T$347</c:f>
              <c:numCache>
                <c:formatCode>#,##0.0</c:formatCode>
                <c:ptCount val="4"/>
                <c:pt idx="0">
                  <c:v>28462.734636896683</c:v>
                </c:pt>
                <c:pt idx="1">
                  <c:v>23304.396803961117</c:v>
                </c:pt>
                <c:pt idx="2">
                  <c:v>18159.31008756208</c:v>
                </c:pt>
                <c:pt idx="3">
                  <c:v>13094.210840879698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AD-4DE0-9F78-11276D0B9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282176"/>
        <c:axId val="166803072"/>
      </c:lineChart>
      <c:catAx>
        <c:axId val="167282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Pridelek (kg/ha); Velikost parcele (ha)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166803072"/>
        <c:crosses val="autoZero"/>
        <c:auto val="1"/>
        <c:lblAlgn val="ctr"/>
        <c:lblOffset val="100"/>
        <c:noMultiLvlLbl val="0"/>
      </c:catAx>
      <c:valAx>
        <c:axId val="166803072"/>
        <c:scaling>
          <c:orientation val="minMax"/>
          <c:max val="35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72821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en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grafi'!$Q$380:$V$380</c:f>
              <c:numCache>
                <c:formatCode>0.00</c:formatCode>
                <c:ptCount val="6"/>
                <c:pt idx="0">
                  <c:v>776.38528781979926</c:v>
                </c:pt>
                <c:pt idx="1">
                  <c:v>901.14902842855327</c:v>
                </c:pt>
                <c:pt idx="2">
                  <c:v>1076.6729902469503</c:v>
                </c:pt>
                <c:pt idx="3">
                  <c:v>1198.6901773786337</c:v>
                </c:pt>
                <c:pt idx="4">
                  <c:v>946.1686114161439</c:v>
                </c:pt>
                <c:pt idx="5">
                  <c:v>1042.3301684930805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F9-453E-8B34-BBD39018261B}"/>
            </c:ext>
          </c:extLst>
        </c:ser>
        <c:ser>
          <c:idx val="4"/>
          <c:order val="1"/>
          <c:tx>
            <c:strRef>
              <c:f>'PODATKI grafi'!$P$381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grafi'!$Q$381:$V$381</c:f>
              <c:numCache>
                <c:formatCode>0.00</c:formatCode>
                <c:ptCount val="6"/>
                <c:pt idx="0">
                  <c:v>141.0590348321432</c:v>
                </c:pt>
                <c:pt idx="1">
                  <c:v>163.97585204477241</c:v>
                </c:pt>
                <c:pt idx="2">
                  <c:v>198.25656804342862</c:v>
                </c:pt>
                <c:pt idx="3">
                  <c:v>222.78161660845331</c:v>
                </c:pt>
                <c:pt idx="4">
                  <c:v>179.06552873519831</c:v>
                </c:pt>
                <c:pt idx="5">
                  <c:v>198.06633644962221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F9-453E-8B34-BBD390182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283712"/>
        <c:axId val="166804800"/>
      </c:areaChart>
      <c:lineChart>
        <c:grouping val="standard"/>
        <c:varyColors val="0"/>
        <c:ser>
          <c:idx val="5"/>
          <c:order val="5"/>
          <c:tx>
            <c:strRef>
              <c:f>'PODATKI grafi'!$P$383</c:f>
              <c:strCache>
                <c:ptCount val="1"/>
                <c:pt idx="0">
                  <c:v>Odkupna cena; ocena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grafi'!$Q$383:$V$383</c:f>
              <c:numCache>
                <c:formatCode>0.000</c:formatCode>
                <c:ptCount val="6"/>
                <c:pt idx="0">
                  <c:v>591.30000000000007</c:v>
                </c:pt>
                <c:pt idx="1">
                  <c:v>591.30000000000007</c:v>
                </c:pt>
                <c:pt idx="2">
                  <c:v>591.30000000000007</c:v>
                </c:pt>
                <c:pt idx="3">
                  <c:v>591.30000000000007</c:v>
                </c:pt>
                <c:pt idx="4">
                  <c:v>591.30000000000007</c:v>
                </c:pt>
                <c:pt idx="5">
                  <c:v>591.30000000000007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F9-453E-8B34-BBD390182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283712"/>
        <c:axId val="166804800"/>
      </c:lineChart>
      <c:lineChart>
        <c:grouping val="standard"/>
        <c:varyColors val="0"/>
        <c:ser>
          <c:idx val="0"/>
          <c:order val="2"/>
          <c:tx>
            <c:strRef>
              <c:f>'PODATKI grafi'!$P$378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grafi'!$Q$378:$V$378</c:f>
              <c:numCache>
                <c:formatCode>0.00</c:formatCode>
                <c:ptCount val="6"/>
                <c:pt idx="0">
                  <c:v>917.44432265194246</c:v>
                </c:pt>
                <c:pt idx="1">
                  <c:v>1065.1248804733257</c:v>
                </c:pt>
                <c:pt idx="2">
                  <c:v>1274.929558290379</c:v>
                </c:pt>
                <c:pt idx="3">
                  <c:v>1421.471793987087</c:v>
                </c:pt>
                <c:pt idx="4">
                  <c:v>1125.2341401513422</c:v>
                </c:pt>
                <c:pt idx="5">
                  <c:v>1240.3965049427027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6F9-453E-8B34-BBD39018261B}"/>
            </c:ext>
          </c:extLst>
        </c:ser>
        <c:ser>
          <c:idx val="1"/>
          <c:order val="3"/>
          <c:tx>
            <c:strRef>
              <c:f>'PODATKI grafi'!$P$379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grafi'!$Q$379:$V$379</c:f>
              <c:numCache>
                <c:formatCode>0.00</c:formatCode>
                <c:ptCount val="6"/>
                <c:pt idx="0">
                  <c:v>873.26127330023974</c:v>
                </c:pt>
                <c:pt idx="1">
                  <c:v>1013.7637381544165</c:v>
                </c:pt>
                <c:pt idx="2">
                  <c:v>1212.8308792473408</c:v>
                </c:pt>
                <c:pt idx="3">
                  <c:v>1351.6912856135784</c:v>
                </c:pt>
                <c:pt idx="4">
                  <c:v>1069.146551697964</c:v>
                </c:pt>
                <c:pt idx="5">
                  <c:v>1178.3574109656436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6F9-453E-8B34-BBD39018261B}"/>
            </c:ext>
          </c:extLst>
        </c:ser>
        <c:ser>
          <c:idx val="2"/>
          <c:order val="4"/>
          <c:tx>
            <c:strRef>
              <c:f>'PODATKI grafi'!$P$380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grafi'!$Q$380:$V$380</c:f>
              <c:numCache>
                <c:formatCode>0.00</c:formatCode>
                <c:ptCount val="6"/>
                <c:pt idx="0">
                  <c:v>776.38528781979926</c:v>
                </c:pt>
                <c:pt idx="1">
                  <c:v>901.14902842855327</c:v>
                </c:pt>
                <c:pt idx="2">
                  <c:v>1076.6729902469503</c:v>
                </c:pt>
                <c:pt idx="3">
                  <c:v>1198.6901773786337</c:v>
                </c:pt>
                <c:pt idx="4">
                  <c:v>946.1686114161439</c:v>
                </c:pt>
                <c:pt idx="5">
                  <c:v>1042.3301684930805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6F9-453E-8B34-BBD390182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517248"/>
        <c:axId val="61898752"/>
      </c:lineChart>
      <c:catAx>
        <c:axId val="167283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 b="0" i="0" u="none" strike="noStrike" baseline="0">
                    <a:effectLst/>
                  </a:rPr>
                  <a:t>Število trsov (kos/ha)</a:t>
                </a:r>
                <a:r>
                  <a:rPr lang="sl-SI" sz="1000"/>
                  <a:t>; Pridelek na trs (kg/kos)</a:t>
                </a:r>
                <a:r>
                  <a:rPr lang="sl-SI" sz="1000" baseline="0"/>
                  <a:t> </a:t>
                </a:r>
                <a:endParaRPr lang="sl-SI" sz="1000"/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SI"/>
          </a:p>
        </c:txPr>
        <c:crossAx val="166804800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66804800"/>
        <c:scaling>
          <c:orientation val="minMax"/>
          <c:max val="140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SI"/>
          </a:p>
        </c:txPr>
        <c:crossAx val="167283712"/>
        <c:crosses val="autoZero"/>
        <c:crossBetween val="midCat"/>
        <c:majorUnit val="200"/>
      </c:valAx>
      <c:catAx>
        <c:axId val="166517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898752"/>
        <c:crossesAt val="25"/>
        <c:auto val="1"/>
        <c:lblAlgn val="ctr"/>
        <c:lblOffset val="100"/>
        <c:noMultiLvlLbl val="0"/>
      </c:catAx>
      <c:valAx>
        <c:axId val="61898752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SI"/>
          </a:p>
        </c:txPr>
        <c:crossAx val="166517248"/>
        <c:crosses val="max"/>
        <c:crossBetween val="midCat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20653595140822836"/>
          <c:y val="0.55328012597453435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en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SI"/>
    </a:p>
  </c:txPr>
  <c:printSettings>
    <c:headerFooter alignWithMargins="0"/>
    <c:pageMargins b="1" l="0.75" r="0.75" t="1" header="0" footer="0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grafi'!$J$371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grafi'!$Q$371:$V$371</c:f>
              <c:numCache>
                <c:formatCode>0</c:formatCode>
                <c:ptCount val="6"/>
                <c:pt idx="0">
                  <c:v>244.63749799999999</c:v>
                </c:pt>
                <c:pt idx="1">
                  <c:v>241.503759135563</c:v>
                </c:pt>
                <c:pt idx="2">
                  <c:v>238.12983474734474</c:v>
                </c:pt>
                <c:pt idx="3">
                  <c:v>236.49826371330667</c:v>
                </c:pt>
                <c:pt idx="4">
                  <c:v>244.63749799999999</c:v>
                </c:pt>
                <c:pt idx="5">
                  <c:v>244.63749799999999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66-4A45-87D7-06B35342B57C}"/>
            </c:ext>
          </c:extLst>
        </c:ser>
        <c:ser>
          <c:idx val="1"/>
          <c:order val="2"/>
          <c:tx>
            <c:strRef>
              <c:f>'PODATKI grafi'!$J$372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grafi'!$Q$372:$V$372</c:f>
              <c:numCache>
                <c:formatCode>0</c:formatCode>
                <c:ptCount val="6"/>
                <c:pt idx="0">
                  <c:v>7095.6</c:v>
                </c:pt>
                <c:pt idx="1">
                  <c:v>5913.0000000000009</c:v>
                </c:pt>
                <c:pt idx="2">
                  <c:v>4730.4000000000005</c:v>
                </c:pt>
                <c:pt idx="3">
                  <c:v>4139.1000000000004</c:v>
                </c:pt>
                <c:pt idx="4">
                  <c:v>5986.9125000000004</c:v>
                </c:pt>
                <c:pt idx="5">
                  <c:v>5321.7000000000007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66-4A45-87D7-06B35342B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7170048"/>
        <c:axId val="61901056"/>
      </c:barChart>
      <c:lineChart>
        <c:grouping val="standard"/>
        <c:varyColors val="0"/>
        <c:ser>
          <c:idx val="2"/>
          <c:order val="1"/>
          <c:tx>
            <c:strRef>
              <c:f>'PODATKI grafi'!$J$384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grafi'!$Q$377:$V$377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</c:v>
                </c:pt>
                <c:pt idx="3">
                  <c:v>4000;1,75</c:v>
                </c:pt>
                <c:pt idx="4">
                  <c:v>4500;2,25</c:v>
                </c:pt>
                <c:pt idx="5">
                  <c:v>4500;2</c:v>
                </c:pt>
              </c:strCache>
            </c:strRef>
          </c:cat>
          <c:val>
            <c:numRef>
              <c:f>'PODATKI grafi'!$Q$384:$V$384</c:f>
              <c:numCache>
                <c:formatCode>#,##0.0</c:formatCode>
                <c:ptCount val="6"/>
                <c:pt idx="0">
                  <c:v>2791.2647116524322</c:v>
                </c:pt>
                <c:pt idx="1">
                  <c:v>1819.9368591299244</c:v>
                </c:pt>
                <c:pt idx="2">
                  <c:v>938.72408402928295</c:v>
                </c:pt>
                <c:pt idx="3">
                  <c:v>521.92084798762744</c:v>
                </c:pt>
                <c:pt idx="4">
                  <c:v>1722.0347174402514</c:v>
                </c:pt>
                <c:pt idx="5">
                  <c:v>1201.2356407948755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66-4A45-87D7-06B35342B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170048"/>
        <c:axId val="61901056"/>
      </c:lineChart>
      <c:catAx>
        <c:axId val="167170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sl-SI" sz="1000" b="0"/>
                  <a:t>Število</a:t>
                </a:r>
                <a:r>
                  <a:rPr lang="sl-SI" sz="1000" b="0" baseline="0"/>
                  <a:t> trsov (kos/ha</a:t>
                </a:r>
                <a:r>
                  <a:rPr lang="en-US" sz="1000" b="0"/>
                  <a:t>); </a:t>
                </a:r>
                <a:r>
                  <a:rPr lang="sl-SI" sz="1000" b="0"/>
                  <a:t>Pridelek</a:t>
                </a:r>
                <a:r>
                  <a:rPr lang="sl-SI" sz="1000" b="0" baseline="0"/>
                  <a:t> na trs (kg/kos)</a:t>
                </a:r>
                <a:endParaRPr lang="en-US" sz="1000" b="0"/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61901056"/>
        <c:crosses val="autoZero"/>
        <c:auto val="1"/>
        <c:lblAlgn val="ctr"/>
        <c:lblOffset val="100"/>
        <c:noMultiLvlLbl val="0"/>
      </c:catAx>
      <c:valAx>
        <c:axId val="61901056"/>
        <c:scaling>
          <c:orientation val="minMax"/>
          <c:max val="8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7170048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en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grafi'!$Q$417:$V$417</c:f>
              <c:numCache>
                <c:formatCode>0.00</c:formatCode>
                <c:ptCount val="6"/>
                <c:pt idx="0">
                  <c:v>678.83409508236741</c:v>
                </c:pt>
                <c:pt idx="1">
                  <c:v>786.73754963377894</c:v>
                </c:pt>
                <c:pt idx="2">
                  <c:v>856.0796088451973</c:v>
                </c:pt>
                <c:pt idx="3">
                  <c:v>942.29940678500634</c:v>
                </c:pt>
                <c:pt idx="4">
                  <c:v>884.68274676568819</c:v>
                </c:pt>
                <c:pt idx="5">
                  <c:v>827.47647092470606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4-49F1-A9EB-F9C5A06D479C}"/>
            </c:ext>
          </c:extLst>
        </c:ser>
        <c:ser>
          <c:idx val="4"/>
          <c:order val="1"/>
          <c:tx>
            <c:strRef>
              <c:f>'PODATKI grafi'!$P$418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grafi'!$Q$418:$V$418</c:f>
              <c:numCache>
                <c:formatCode>0.00</c:formatCode>
                <c:ptCount val="6"/>
                <c:pt idx="0">
                  <c:v>102.89764975709159</c:v>
                </c:pt>
                <c:pt idx="1">
                  <c:v>119.46774405812505</c:v>
                </c:pt>
                <c:pt idx="2">
                  <c:v>130.44227367625354</c:v>
                </c:pt>
                <c:pt idx="3">
                  <c:v>144.22837568938735</c:v>
                </c:pt>
                <c:pt idx="4">
                  <c:v>139.99851441579665</c:v>
                </c:pt>
                <c:pt idx="5">
                  <c:v>120.88603293671042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B4-49F1-A9EB-F9C5A06D4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172096"/>
        <c:axId val="61903360"/>
      </c:areaChart>
      <c:lineChart>
        <c:grouping val="standard"/>
        <c:varyColors val="0"/>
        <c:ser>
          <c:idx val="5"/>
          <c:order val="5"/>
          <c:tx>
            <c:strRef>
              <c:f>'PODATKI grafi'!$P$420</c:f>
              <c:strCache>
                <c:ptCount val="1"/>
                <c:pt idx="0">
                  <c:v>Odkupna cena; ocena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grafi'!$Q$420:$V$420</c:f>
              <c:numCache>
                <c:formatCode>0.000</c:formatCode>
                <c:ptCount val="6"/>
                <c:pt idx="0">
                  <c:v>635.09999999999991</c:v>
                </c:pt>
                <c:pt idx="1">
                  <c:v>635.09999999999991</c:v>
                </c:pt>
                <c:pt idx="2">
                  <c:v>635.09999999999991</c:v>
                </c:pt>
                <c:pt idx="3">
                  <c:v>635.09999999999991</c:v>
                </c:pt>
                <c:pt idx="4">
                  <c:v>635.09999999999991</c:v>
                </c:pt>
                <c:pt idx="5">
                  <c:v>635.09999999999991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B4-49F1-A9EB-F9C5A06D4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172096"/>
        <c:axId val="61903360"/>
      </c:lineChart>
      <c:lineChart>
        <c:grouping val="standard"/>
        <c:varyColors val="0"/>
        <c:ser>
          <c:idx val="0"/>
          <c:order val="2"/>
          <c:tx>
            <c:strRef>
              <c:f>'PODATKI grafi'!$P$415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grafi'!$Q$415:$V$415</c:f>
              <c:numCache>
                <c:formatCode>0.00</c:formatCode>
                <c:ptCount val="6"/>
                <c:pt idx="0">
                  <c:v>781.731744839459</c:v>
                </c:pt>
                <c:pt idx="1">
                  <c:v>906.20529369190399</c:v>
                </c:pt>
                <c:pt idx="2">
                  <c:v>986.52188252145083</c:v>
                </c:pt>
                <c:pt idx="3">
                  <c:v>1086.5277824743937</c:v>
                </c:pt>
                <c:pt idx="4">
                  <c:v>1024.6812611814848</c:v>
                </c:pt>
                <c:pt idx="5">
                  <c:v>948.36250386141649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B4-49F1-A9EB-F9C5A06D479C}"/>
            </c:ext>
          </c:extLst>
        </c:ser>
        <c:ser>
          <c:idx val="1"/>
          <c:order val="3"/>
          <c:tx>
            <c:strRef>
              <c:f>'PODATKI grafi'!$P$416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grafi'!$Q$416:$V$416</c:f>
              <c:numCache>
                <c:formatCode>0.00</c:formatCode>
                <c:ptCount val="6"/>
                <c:pt idx="0">
                  <c:v>749.50175019358744</c:v>
                </c:pt>
                <c:pt idx="1">
                  <c:v>868.78515085640288</c:v>
                </c:pt>
                <c:pt idx="2">
                  <c:v>945.66425562612687</c:v>
                </c:pt>
                <c:pt idx="3">
                  <c:v>1041.3520200811292</c:v>
                </c:pt>
                <c:pt idx="4">
                  <c:v>980.83039208289176</c:v>
                </c:pt>
                <c:pt idx="5">
                  <c:v>910.49811916936176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B4-49F1-A9EB-F9C5A06D479C}"/>
            </c:ext>
          </c:extLst>
        </c:ser>
        <c:ser>
          <c:idx val="2"/>
          <c:order val="4"/>
          <c:tx>
            <c:strRef>
              <c:f>'PODATKI grafi'!$P$417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grafi'!$Q$417:$V$417</c:f>
              <c:numCache>
                <c:formatCode>0.00</c:formatCode>
                <c:ptCount val="6"/>
                <c:pt idx="0">
                  <c:v>678.83409508236741</c:v>
                </c:pt>
                <c:pt idx="1">
                  <c:v>786.73754963377894</c:v>
                </c:pt>
                <c:pt idx="2">
                  <c:v>856.0796088451973</c:v>
                </c:pt>
                <c:pt idx="3">
                  <c:v>942.29940678500634</c:v>
                </c:pt>
                <c:pt idx="4">
                  <c:v>884.68274676568819</c:v>
                </c:pt>
                <c:pt idx="5">
                  <c:v>827.47647092470606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B4-49F1-A9EB-F9C5A06D4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172608"/>
        <c:axId val="61903936"/>
      </c:lineChart>
      <c:catAx>
        <c:axId val="167172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 b="0" i="0" u="none" strike="noStrike" baseline="0">
                    <a:effectLst/>
                  </a:rPr>
                  <a:t>Število trsov (kos/ha)</a:t>
                </a:r>
                <a:r>
                  <a:rPr lang="sl-SI" sz="1000"/>
                  <a:t>; Pridelek na trs (kg/kos)</a:t>
                </a:r>
                <a:r>
                  <a:rPr lang="sl-SI" sz="1000" baseline="0"/>
                  <a:t> </a:t>
                </a:r>
                <a:endParaRPr lang="sl-SI" sz="1000"/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SI"/>
          </a:p>
        </c:txPr>
        <c:crossAx val="61903360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61903360"/>
        <c:scaling>
          <c:orientation val="minMax"/>
          <c:max val="140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SI"/>
          </a:p>
        </c:txPr>
        <c:crossAx val="167172096"/>
        <c:crosses val="autoZero"/>
        <c:crossBetween val="midCat"/>
        <c:majorUnit val="200"/>
      </c:valAx>
      <c:catAx>
        <c:axId val="167172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903936"/>
        <c:crossesAt val="25"/>
        <c:auto val="1"/>
        <c:lblAlgn val="ctr"/>
        <c:lblOffset val="100"/>
        <c:noMultiLvlLbl val="0"/>
      </c:catAx>
      <c:valAx>
        <c:axId val="61903936"/>
        <c:scaling>
          <c:orientation val="minMax"/>
          <c:max val="14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SI"/>
          </a:p>
        </c:txPr>
        <c:crossAx val="167172608"/>
        <c:crosses val="max"/>
        <c:crossBetween val="midCat"/>
        <c:majorUnit val="200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20653595140822836"/>
          <c:y val="0.55328012597453435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en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SI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grafi'!$J$112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grafi'!$Q$112:$V$112</c:f>
              <c:numCache>
                <c:formatCode>0</c:formatCode>
                <c:ptCount val="6"/>
                <c:pt idx="0">
                  <c:v>389.1068535213841</c:v>
                </c:pt>
                <c:pt idx="1">
                  <c:v>387.80873752128616</c:v>
                </c:pt>
                <c:pt idx="2">
                  <c:v>386.36434006296395</c:v>
                </c:pt>
                <c:pt idx="3">
                  <c:v>386.05938905796665</c:v>
                </c:pt>
                <c:pt idx="4">
                  <c:v>384.0665666739294</c:v>
                </c:pt>
                <c:pt idx="5">
                  <c:v>377.98568193505446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FC-4F17-8D7E-4D38CFEE96C6}"/>
            </c:ext>
          </c:extLst>
        </c:ser>
        <c:ser>
          <c:idx val="1"/>
          <c:order val="2"/>
          <c:tx>
            <c:strRef>
              <c:f>'PODATKI grafi'!$J$113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grafi'!$Q$113:$V$113</c:f>
              <c:numCache>
                <c:formatCode>0</c:formatCode>
                <c:ptCount val="6"/>
                <c:pt idx="0">
                  <c:v>1820.0000000000002</c:v>
                </c:pt>
                <c:pt idx="1">
                  <c:v>1680.0000000000002</c:v>
                </c:pt>
                <c:pt idx="2">
                  <c:v>1540.0000000000002</c:v>
                </c:pt>
                <c:pt idx="3">
                  <c:v>1400.0000000000002</c:v>
                </c:pt>
                <c:pt idx="4">
                  <c:v>1260.0000000000002</c:v>
                </c:pt>
                <c:pt idx="5">
                  <c:v>1540.0000000000002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FC-4F17-8D7E-4D38CFEE9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6390912"/>
        <c:axId val="161746304"/>
      </c:barChart>
      <c:lineChart>
        <c:grouping val="standard"/>
        <c:varyColors val="0"/>
        <c:ser>
          <c:idx val="2"/>
          <c:order val="1"/>
          <c:tx>
            <c:strRef>
              <c:f>'PODATKI grafi'!$J$125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grafi'!$Q$125:$V$125</c:f>
              <c:numCache>
                <c:formatCode>#,##0.0</c:formatCode>
                <c:ptCount val="6"/>
                <c:pt idx="0">
                  <c:v>863.26321026638016</c:v>
                </c:pt>
                <c:pt idx="1">
                  <c:v>785.96992207306266</c:v>
                </c:pt>
                <c:pt idx="2">
                  <c:v>703.48610304092335</c:v>
                </c:pt>
                <c:pt idx="3">
                  <c:v>620.84938728755878</c:v>
                </c:pt>
                <c:pt idx="4">
                  <c:v>551.84594461290067</c:v>
                </c:pt>
                <c:pt idx="5">
                  <c:v>767.088739132608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FC-4F17-8D7E-4D38CFEE9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390912"/>
        <c:axId val="161746304"/>
      </c:lineChart>
      <c:catAx>
        <c:axId val="156390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Pridelek (kg/ha); Velikost parcele (ha)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161746304"/>
        <c:crosses val="autoZero"/>
        <c:auto val="1"/>
        <c:lblAlgn val="ctr"/>
        <c:lblOffset val="100"/>
        <c:noMultiLvlLbl val="0"/>
      </c:catAx>
      <c:valAx>
        <c:axId val="161746304"/>
        <c:scaling>
          <c:orientation val="minMax"/>
          <c:max val="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56390912"/>
        <c:crosses val="autoZero"/>
        <c:crossBetween val="between"/>
        <c:majorUnit val="500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en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grafi'!$J$408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grafi'!$Q$408:$V$408</c:f>
              <c:numCache>
                <c:formatCode>0</c:formatCode>
                <c:ptCount val="6"/>
                <c:pt idx="0">
                  <c:v>227.67199997328899</c:v>
                </c:pt>
                <c:pt idx="1">
                  <c:v>224.45296639797405</c:v>
                </c:pt>
                <c:pt idx="2">
                  <c:v>222.71061304379387</c:v>
                </c:pt>
                <c:pt idx="3">
                  <c:v>221.0790420097558</c:v>
                </c:pt>
                <c:pt idx="4">
                  <c:v>222.71061304379387</c:v>
                </c:pt>
                <c:pt idx="5">
                  <c:v>222.71061304379387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36-4971-BAF3-68277222433B}"/>
            </c:ext>
          </c:extLst>
        </c:ser>
        <c:ser>
          <c:idx val="1"/>
          <c:order val="2"/>
          <c:tx>
            <c:strRef>
              <c:f>'PODATKI grafi'!$J$409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grafi'!$Q$409:$V$409</c:f>
              <c:numCache>
                <c:formatCode>0</c:formatCode>
                <c:ptCount val="6"/>
                <c:pt idx="0">
                  <c:v>7621.1999999999989</c:v>
                </c:pt>
                <c:pt idx="1">
                  <c:v>6350.9999999999991</c:v>
                </c:pt>
                <c:pt idx="2">
                  <c:v>5715.8999999999987</c:v>
                </c:pt>
                <c:pt idx="3">
                  <c:v>5080.7999999999993</c:v>
                </c:pt>
                <c:pt idx="4">
                  <c:v>5715.8999999999987</c:v>
                </c:pt>
                <c:pt idx="5">
                  <c:v>5715.8999999999987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36-4971-BAF3-682772224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7173632"/>
        <c:axId val="61906240"/>
      </c:barChart>
      <c:lineChart>
        <c:grouping val="standard"/>
        <c:varyColors val="0"/>
        <c:ser>
          <c:idx val="2"/>
          <c:order val="1"/>
          <c:tx>
            <c:strRef>
              <c:f>'PODATKI grafi'!$J$421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grafi'!$Q$414:$V$414</c:f>
              <c:strCache>
                <c:ptCount val="6"/>
                <c:pt idx="0">
                  <c:v>4000;3</c:v>
                </c:pt>
                <c:pt idx="1">
                  <c:v>4000;2,5</c:v>
                </c:pt>
                <c:pt idx="2">
                  <c:v>4000;2,25</c:v>
                </c:pt>
                <c:pt idx="3">
                  <c:v>4000;2</c:v>
                </c:pt>
                <c:pt idx="4">
                  <c:v>4500;2</c:v>
                </c:pt>
                <c:pt idx="5">
                  <c:v>3500;2,57</c:v>
                </c:pt>
              </c:strCache>
            </c:strRef>
          </c:cat>
          <c:val>
            <c:numRef>
              <c:f>'PODATKI grafi'!$Q$421:$V$421</c:f>
              <c:numCache>
                <c:formatCode>#,##0.0</c:formatCode>
                <c:ptCount val="6"/>
                <c:pt idx="0">
                  <c:v>3823.6820048004288</c:v>
                </c:pt>
                <c:pt idx="1">
                  <c:v>2753.2442350521169</c:v>
                </c:pt>
                <c:pt idx="2">
                  <c:v>2239.5637647356666</c:v>
                </c:pt>
                <c:pt idx="3">
                  <c:v>1730.7870454365475</c:v>
                </c:pt>
                <c:pt idx="4">
                  <c:v>2183.4505695573393</c:v>
                </c:pt>
                <c:pt idx="5">
                  <c:v>2295.6769599139943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36-4971-BAF3-6827722243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173632"/>
        <c:axId val="61906240"/>
      </c:lineChart>
      <c:catAx>
        <c:axId val="167173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sl-SI" sz="1000" b="0"/>
                  <a:t>Število trsov (kos/ha)</a:t>
                </a:r>
                <a:r>
                  <a:rPr lang="en-US" sz="1000" b="0"/>
                  <a:t>; </a:t>
                </a:r>
                <a:r>
                  <a:rPr lang="sl-SI" sz="1000" b="0"/>
                  <a:t>Pridelek </a:t>
                </a:r>
                <a:r>
                  <a:rPr lang="en-US" sz="1000" b="0"/>
                  <a:t>(</a:t>
                </a:r>
                <a:r>
                  <a:rPr lang="sl-SI" sz="1000" b="0"/>
                  <a:t>kg/kos</a:t>
                </a:r>
                <a:r>
                  <a:rPr lang="en-US" sz="1000" b="0"/>
                  <a:t>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61906240"/>
        <c:crosses val="autoZero"/>
        <c:auto val="1"/>
        <c:lblAlgn val="ctr"/>
        <c:lblOffset val="100"/>
        <c:noMultiLvlLbl val="0"/>
      </c:catAx>
      <c:valAx>
        <c:axId val="619062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7173632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en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grafi'!$Q$155:$V$155</c:f>
              <c:strCache>
                <c:ptCount val="6"/>
                <c:pt idx="0">
                  <c:v>4000;1</c:v>
                </c:pt>
                <c:pt idx="1">
                  <c:v>3500;1</c:v>
                </c:pt>
                <c:pt idx="2">
                  <c:v>3000;1</c:v>
                </c:pt>
                <c:pt idx="3">
                  <c:v>2500;1</c:v>
                </c:pt>
                <c:pt idx="4">
                  <c:v>3000;5</c:v>
                </c:pt>
                <c:pt idx="5">
                  <c:v>3500;5</c:v>
                </c:pt>
              </c:strCache>
            </c:strRef>
          </c:cat>
          <c:val>
            <c:numRef>
              <c:f>'PODATKI grafi'!$Q$158:$V$158</c:f>
              <c:numCache>
                <c:formatCode>0.00</c:formatCode>
                <c:ptCount val="6"/>
                <c:pt idx="0">
                  <c:v>458.26019009796005</c:v>
                </c:pt>
                <c:pt idx="1">
                  <c:v>479.57852354232773</c:v>
                </c:pt>
                <c:pt idx="2">
                  <c:v>503.21908654366138</c:v>
                </c:pt>
                <c:pt idx="3">
                  <c:v>530.86329353232964</c:v>
                </c:pt>
                <c:pt idx="4">
                  <c:v>476.52553333690463</c:v>
                </c:pt>
                <c:pt idx="5">
                  <c:v>456.09193455329705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C0-4898-BDB8-EE98D71EFEDE}"/>
            </c:ext>
          </c:extLst>
        </c:ser>
        <c:ser>
          <c:idx val="4"/>
          <c:order val="1"/>
          <c:tx>
            <c:strRef>
              <c:f>'PODATKI grafi'!$P$159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grafi'!$Q$155:$V$155</c:f>
              <c:strCache>
                <c:ptCount val="6"/>
                <c:pt idx="0">
                  <c:v>4000;1</c:v>
                </c:pt>
                <c:pt idx="1">
                  <c:v>3500;1</c:v>
                </c:pt>
                <c:pt idx="2">
                  <c:v>3000;1</c:v>
                </c:pt>
                <c:pt idx="3">
                  <c:v>2500;1</c:v>
                </c:pt>
                <c:pt idx="4">
                  <c:v>3000;5</c:v>
                </c:pt>
                <c:pt idx="5">
                  <c:v>3500;5</c:v>
                </c:pt>
              </c:strCache>
            </c:strRef>
          </c:cat>
          <c:val>
            <c:numRef>
              <c:f>'PODATKI grafi'!$Q$159:$V$159</c:f>
              <c:numCache>
                <c:formatCode>0.00</c:formatCode>
                <c:ptCount val="6"/>
                <c:pt idx="0">
                  <c:v>21.744708882385964</c:v>
                </c:pt>
                <c:pt idx="1">
                  <c:v>24.681562674767463</c:v>
                </c:pt>
                <c:pt idx="2">
                  <c:v>27.444858946285365</c:v>
                </c:pt>
                <c:pt idx="3">
                  <c:v>30.739962070591332</c:v>
                </c:pt>
                <c:pt idx="4">
                  <c:v>22.071159973046349</c:v>
                </c:pt>
                <c:pt idx="5">
                  <c:v>19.919808744300383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C0-4898-BDB8-EE98D71EF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906688"/>
        <c:axId val="161748608"/>
      </c:areaChart>
      <c:lineChart>
        <c:grouping val="standard"/>
        <c:varyColors val="0"/>
        <c:ser>
          <c:idx val="5"/>
          <c:order val="5"/>
          <c:tx>
            <c:strRef>
              <c:f>'PODATKI grafi'!$P$161</c:f>
              <c:strCache>
                <c:ptCount val="1"/>
                <c:pt idx="0">
                  <c:v>Odkupna cena; vir podatkov SURS; preračuni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grafi'!$Q$118:$V$118</c:f>
              <c:strCache>
                <c:ptCount val="6"/>
                <c:pt idx="0">
                  <c:v>6500;1</c:v>
                </c:pt>
                <c:pt idx="1">
                  <c:v>6000;1</c:v>
                </c:pt>
                <c:pt idx="2">
                  <c:v>5500;1</c:v>
                </c:pt>
                <c:pt idx="3">
                  <c:v>5000;1</c:v>
                </c:pt>
                <c:pt idx="4">
                  <c:v>4500;1</c:v>
                </c:pt>
                <c:pt idx="5">
                  <c:v>5500;5</c:v>
                </c:pt>
              </c:strCache>
            </c:strRef>
          </c:cat>
          <c:val>
            <c:numRef>
              <c:f>'PODATKI grafi'!$Q$161:$V$161</c:f>
              <c:numCache>
                <c:formatCode>0.000</c:formatCode>
                <c:ptCount val="6"/>
                <c:pt idx="0">
                  <c:v>667.99999999999989</c:v>
                </c:pt>
                <c:pt idx="1">
                  <c:v>667.99999999999977</c:v>
                </c:pt>
                <c:pt idx="2">
                  <c:v>667.99999999999989</c:v>
                </c:pt>
                <c:pt idx="3">
                  <c:v>667.99999999999989</c:v>
                </c:pt>
                <c:pt idx="4">
                  <c:v>667.99999999999989</c:v>
                </c:pt>
                <c:pt idx="5">
                  <c:v>667.99999999999977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C0-4898-BDB8-EE98D71EF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906688"/>
        <c:axId val="161748608"/>
      </c:lineChart>
      <c:lineChart>
        <c:grouping val="standard"/>
        <c:varyColors val="0"/>
        <c:ser>
          <c:idx val="0"/>
          <c:order val="2"/>
          <c:tx>
            <c:strRef>
              <c:f>'PODATKI grafi'!$P$156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grafi'!$Q$155:$V$155</c:f>
              <c:strCache>
                <c:ptCount val="6"/>
                <c:pt idx="0">
                  <c:v>4000;1</c:v>
                </c:pt>
                <c:pt idx="1">
                  <c:v>3500;1</c:v>
                </c:pt>
                <c:pt idx="2">
                  <c:v>3000;1</c:v>
                </c:pt>
                <c:pt idx="3">
                  <c:v>2500;1</c:v>
                </c:pt>
                <c:pt idx="4">
                  <c:v>3000;5</c:v>
                </c:pt>
                <c:pt idx="5">
                  <c:v>3500;5</c:v>
                </c:pt>
              </c:strCache>
            </c:strRef>
          </c:cat>
          <c:val>
            <c:numRef>
              <c:f>'PODATKI grafi'!$Q$156:$V$156</c:f>
              <c:numCache>
                <c:formatCode>0.00</c:formatCode>
                <c:ptCount val="6"/>
                <c:pt idx="0">
                  <c:v>480.00489898034601</c:v>
                </c:pt>
                <c:pt idx="1">
                  <c:v>504.26008621709519</c:v>
                </c:pt>
                <c:pt idx="2">
                  <c:v>530.66394548994674</c:v>
                </c:pt>
                <c:pt idx="3">
                  <c:v>561.60325560292097</c:v>
                </c:pt>
                <c:pt idx="4">
                  <c:v>498.59669330995098</c:v>
                </c:pt>
                <c:pt idx="5">
                  <c:v>476.01174329759743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C0-4898-BDB8-EE98D71EFEDE}"/>
            </c:ext>
          </c:extLst>
        </c:ser>
        <c:ser>
          <c:idx val="1"/>
          <c:order val="3"/>
          <c:tx>
            <c:strRef>
              <c:f>'PODATKI grafi'!$P$157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grafi'!$Q$155:$V$155</c:f>
              <c:strCache>
                <c:ptCount val="6"/>
                <c:pt idx="0">
                  <c:v>4000;1</c:v>
                </c:pt>
                <c:pt idx="1">
                  <c:v>3500;1</c:v>
                </c:pt>
                <c:pt idx="2">
                  <c:v>3000;1</c:v>
                </c:pt>
                <c:pt idx="3">
                  <c:v>2500;1</c:v>
                </c:pt>
                <c:pt idx="4">
                  <c:v>3000;5</c:v>
                </c:pt>
                <c:pt idx="5">
                  <c:v>3500;5</c:v>
                </c:pt>
              </c:strCache>
            </c:strRef>
          </c:cat>
          <c:val>
            <c:numRef>
              <c:f>'PODATKI grafi'!$Q$157:$V$157</c:f>
              <c:numCache>
                <c:formatCode>0.00</c:formatCode>
                <c:ptCount val="6"/>
                <c:pt idx="0">
                  <c:v>473.19393825860192</c:v>
                </c:pt>
                <c:pt idx="1">
                  <c:v>496.52923293971338</c:v>
                </c:pt>
                <c:pt idx="2">
                  <c:v>522.06756200612949</c:v>
                </c:pt>
                <c:pt idx="3">
                  <c:v>551.97476734018323</c:v>
                </c:pt>
                <c:pt idx="4">
                  <c:v>491.68348033143559</c:v>
                </c:pt>
                <c:pt idx="5">
                  <c:v>469.77238476325596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1C0-4898-BDB8-EE98D71EFEDE}"/>
            </c:ext>
          </c:extLst>
        </c:ser>
        <c:ser>
          <c:idx val="2"/>
          <c:order val="4"/>
          <c:tx>
            <c:strRef>
              <c:f>'PODATKI grafi'!$P$158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grafi'!$Q$155:$V$155</c:f>
              <c:strCache>
                <c:ptCount val="6"/>
                <c:pt idx="0">
                  <c:v>4000;1</c:v>
                </c:pt>
                <c:pt idx="1">
                  <c:v>3500;1</c:v>
                </c:pt>
                <c:pt idx="2">
                  <c:v>3000;1</c:v>
                </c:pt>
                <c:pt idx="3">
                  <c:v>2500;1</c:v>
                </c:pt>
                <c:pt idx="4">
                  <c:v>3000;5</c:v>
                </c:pt>
                <c:pt idx="5">
                  <c:v>3500;5</c:v>
                </c:pt>
              </c:strCache>
            </c:strRef>
          </c:cat>
          <c:val>
            <c:numRef>
              <c:f>'PODATKI grafi'!$Q$158:$V$158</c:f>
              <c:numCache>
                <c:formatCode>0.00</c:formatCode>
                <c:ptCount val="6"/>
                <c:pt idx="0">
                  <c:v>458.26019009796005</c:v>
                </c:pt>
                <c:pt idx="1">
                  <c:v>479.57852354232773</c:v>
                </c:pt>
                <c:pt idx="2">
                  <c:v>503.21908654366138</c:v>
                </c:pt>
                <c:pt idx="3">
                  <c:v>530.86329353232964</c:v>
                </c:pt>
                <c:pt idx="4">
                  <c:v>476.52553333690463</c:v>
                </c:pt>
                <c:pt idx="5">
                  <c:v>456.09193455329705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1C0-4898-BDB8-EE98D71EF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907200"/>
        <c:axId val="161749184"/>
      </c:lineChart>
      <c:catAx>
        <c:axId val="161906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SI"/>
          </a:p>
        </c:txPr>
        <c:crossAx val="161748608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61748608"/>
        <c:scaling>
          <c:orientation val="minMax"/>
          <c:min val="10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SI"/>
          </a:p>
        </c:txPr>
        <c:crossAx val="161906688"/>
        <c:crosses val="autoZero"/>
        <c:crossBetween val="midCat"/>
        <c:majorUnit val="50"/>
      </c:valAx>
      <c:catAx>
        <c:axId val="161907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1749184"/>
        <c:crossesAt val="25"/>
        <c:auto val="1"/>
        <c:lblAlgn val="ctr"/>
        <c:lblOffset val="100"/>
        <c:noMultiLvlLbl val="0"/>
      </c:catAx>
      <c:valAx>
        <c:axId val="161749184"/>
        <c:scaling>
          <c:orientation val="minMax"/>
          <c:max val="700"/>
          <c:min val="1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SI"/>
          </a:p>
        </c:txPr>
        <c:crossAx val="161907200"/>
        <c:crosses val="max"/>
        <c:crossBetween val="midCat"/>
        <c:minorUnit val="5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8499188340543993"/>
          <c:y val="0.55790090628292088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en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SI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grafi'!$J$149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grafi'!$Q$155:$V$155</c:f>
              <c:strCache>
                <c:ptCount val="6"/>
                <c:pt idx="0">
                  <c:v>4000;1</c:v>
                </c:pt>
                <c:pt idx="1">
                  <c:v>3500;1</c:v>
                </c:pt>
                <c:pt idx="2">
                  <c:v>3000;1</c:v>
                </c:pt>
                <c:pt idx="3">
                  <c:v>2500;1</c:v>
                </c:pt>
                <c:pt idx="4">
                  <c:v>3000;5</c:v>
                </c:pt>
                <c:pt idx="5">
                  <c:v>3500;5</c:v>
                </c:pt>
              </c:strCache>
            </c:strRef>
          </c:cat>
          <c:val>
            <c:numRef>
              <c:f>'PODATKI grafi'!$Q$149:$V$149</c:f>
              <c:numCache>
                <c:formatCode>0</c:formatCode>
                <c:ptCount val="6"/>
                <c:pt idx="0">
                  <c:v>271.56119611921503</c:v>
                </c:pt>
                <c:pt idx="1">
                  <c:v>271.43806545041434</c:v>
                </c:pt>
                <c:pt idx="2">
                  <c:v>270.59745617304867</c:v>
                </c:pt>
                <c:pt idx="3">
                  <c:v>269.4749433938394</c:v>
                </c:pt>
                <c:pt idx="4">
                  <c:v>267.34911744141385</c:v>
                </c:pt>
                <c:pt idx="5">
                  <c:v>268.07662393412556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3E-4457-BEF1-C1992F6BD510}"/>
            </c:ext>
          </c:extLst>
        </c:ser>
        <c:ser>
          <c:idx val="1"/>
          <c:order val="2"/>
          <c:tx>
            <c:strRef>
              <c:f>'PODATKI grafi'!$J$113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grafi'!$Q$155:$V$155</c:f>
              <c:strCache>
                <c:ptCount val="6"/>
                <c:pt idx="0">
                  <c:v>4000;1</c:v>
                </c:pt>
                <c:pt idx="1">
                  <c:v>3500;1</c:v>
                </c:pt>
                <c:pt idx="2">
                  <c:v>3000;1</c:v>
                </c:pt>
                <c:pt idx="3">
                  <c:v>2500;1</c:v>
                </c:pt>
                <c:pt idx="4">
                  <c:v>3000;5</c:v>
                </c:pt>
                <c:pt idx="5">
                  <c:v>3500;5</c:v>
                </c:pt>
              </c:strCache>
            </c:strRef>
          </c:cat>
          <c:val>
            <c:numRef>
              <c:f>'PODATKI grafi'!$Q$150:$V$150</c:f>
              <c:numCache>
                <c:formatCode>0</c:formatCode>
                <c:ptCount val="6"/>
                <c:pt idx="0">
                  <c:v>2671.9999999999995</c:v>
                </c:pt>
                <c:pt idx="1">
                  <c:v>2337.9999999999995</c:v>
                </c:pt>
                <c:pt idx="2">
                  <c:v>2003.9999999999998</c:v>
                </c:pt>
                <c:pt idx="3">
                  <c:v>1669.9999999999998</c:v>
                </c:pt>
                <c:pt idx="4">
                  <c:v>2003.9999999999998</c:v>
                </c:pt>
                <c:pt idx="5">
                  <c:v>2337.9999999999995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3E-4457-BEF1-C1992F6BD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6404224"/>
        <c:axId val="161980992"/>
      </c:barChart>
      <c:lineChart>
        <c:grouping val="standard"/>
        <c:varyColors val="0"/>
        <c:ser>
          <c:idx val="2"/>
          <c:order val="1"/>
          <c:tx>
            <c:strRef>
              <c:f>'PODATKI grafi'!$J$162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grafi'!$Q$155:$V$155</c:f>
              <c:strCache>
                <c:ptCount val="6"/>
                <c:pt idx="0">
                  <c:v>4000;1</c:v>
                </c:pt>
                <c:pt idx="1">
                  <c:v>3500;1</c:v>
                </c:pt>
                <c:pt idx="2">
                  <c:v>3000;1</c:v>
                </c:pt>
                <c:pt idx="3">
                  <c:v>2500;1</c:v>
                </c:pt>
                <c:pt idx="4">
                  <c:v>3000;5</c:v>
                </c:pt>
                <c:pt idx="5">
                  <c:v>3500;5</c:v>
                </c:pt>
              </c:strCache>
            </c:strRef>
          </c:cat>
          <c:val>
            <c:numRef>
              <c:f>'PODATKI grafi'!$Q$162:$V$162</c:f>
              <c:numCache>
                <c:formatCode>#,##0.0</c:formatCode>
                <c:ptCount val="6"/>
                <c:pt idx="0">
                  <c:v>1152.1093529034822</c:v>
                </c:pt>
                <c:pt idx="1">
                  <c:v>968.7408900432381</c:v>
                </c:pt>
                <c:pt idx="2">
                  <c:v>791.60384057115721</c:v>
                </c:pt>
                <c:pt idx="3">
                  <c:v>623.70236552119218</c:v>
                </c:pt>
                <c:pt idx="4">
                  <c:v>823.84661674361791</c:v>
                </c:pt>
                <c:pt idx="5">
                  <c:v>1001.8268542716978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3E-4457-BEF1-C1992F6BD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404224"/>
        <c:axId val="161980992"/>
      </c:lineChart>
      <c:catAx>
        <c:axId val="156404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Pridelek (kg/ha); Velikost parcele (ha)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161980992"/>
        <c:crosses val="autoZero"/>
        <c:auto val="1"/>
        <c:lblAlgn val="ctr"/>
        <c:lblOffset val="100"/>
        <c:noMultiLvlLbl val="0"/>
      </c:catAx>
      <c:valAx>
        <c:axId val="161980992"/>
        <c:scaling>
          <c:orientation val="minMax"/>
          <c:max val="40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56404224"/>
        <c:crosses val="autoZero"/>
        <c:crossBetween val="between"/>
        <c:majorUnit val="500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en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grafi'!$Q$195:$V$195</c:f>
              <c:numCache>
                <c:formatCode>0.00</c:formatCode>
                <c:ptCount val="6"/>
                <c:pt idx="0">
                  <c:v>239.0252006113241</c:v>
                </c:pt>
                <c:pt idx="1">
                  <c:v>241.90803063109448</c:v>
                </c:pt>
                <c:pt idx="2">
                  <c:v>247.90874796697369</c:v>
                </c:pt>
                <c:pt idx="3">
                  <c:v>255.08764438943632</c:v>
                </c:pt>
                <c:pt idx="4">
                  <c:v>260.63548898600749</c:v>
                </c:pt>
                <c:pt idx="5">
                  <c:v>239.82648144872852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F8-4002-9385-6EA28BF64144}"/>
            </c:ext>
          </c:extLst>
        </c:ser>
        <c:ser>
          <c:idx val="4"/>
          <c:order val="1"/>
          <c:tx>
            <c:strRef>
              <c:f>'PODATKI grafi'!$P$196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grafi'!$Q$196:$V$196</c:f>
              <c:numCache>
                <c:formatCode>0.00</c:formatCode>
                <c:ptCount val="6"/>
                <c:pt idx="0">
                  <c:v>8.7092287727538746</c:v>
                </c:pt>
                <c:pt idx="1">
                  <c:v>8.9529569535272913</c:v>
                </c:pt>
                <c:pt idx="2">
                  <c:v>9.815790773384208</c:v>
                </c:pt>
                <c:pt idx="3">
                  <c:v>10.870308219978313</c:v>
                </c:pt>
                <c:pt idx="4">
                  <c:v>12.188455028221028</c:v>
                </c:pt>
                <c:pt idx="5">
                  <c:v>8.0633134209261641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F8-4002-9385-6EA28BF64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908736"/>
        <c:axId val="161983296"/>
      </c:areaChart>
      <c:lineChart>
        <c:grouping val="standard"/>
        <c:varyColors val="0"/>
        <c:ser>
          <c:idx val="5"/>
          <c:order val="5"/>
          <c:tx>
            <c:strRef>
              <c:f>'PODATKI grafi'!$P$198</c:f>
              <c:strCache>
                <c:ptCount val="1"/>
                <c:pt idx="0">
                  <c:v>Odkupna cena; vir podatkov SURS; preračuni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grafi'!$Q$198:$V$198</c:f>
              <c:numCache>
                <c:formatCode>0.000</c:formatCode>
                <c:ptCount val="6"/>
                <c:pt idx="0">
                  <c:v>278</c:v>
                </c:pt>
                <c:pt idx="1">
                  <c:v>278</c:v>
                </c:pt>
                <c:pt idx="2">
                  <c:v>278</c:v>
                </c:pt>
                <c:pt idx="3">
                  <c:v>278</c:v>
                </c:pt>
                <c:pt idx="4">
                  <c:v>278</c:v>
                </c:pt>
                <c:pt idx="5">
                  <c:v>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F8-4002-9385-6EA28BF64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908736"/>
        <c:axId val="161983296"/>
      </c:lineChart>
      <c:lineChart>
        <c:grouping val="standard"/>
        <c:varyColors val="0"/>
        <c:ser>
          <c:idx val="0"/>
          <c:order val="2"/>
          <c:tx>
            <c:strRef>
              <c:f>'PODATKI grafi'!$P$193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grafi'!$Q$193:$V$193</c:f>
              <c:numCache>
                <c:formatCode>0.00</c:formatCode>
                <c:ptCount val="6"/>
                <c:pt idx="0">
                  <c:v>247.73442938407797</c:v>
                </c:pt>
                <c:pt idx="1">
                  <c:v>250.86098758462177</c:v>
                </c:pt>
                <c:pt idx="2">
                  <c:v>257.7245387403579</c:v>
                </c:pt>
                <c:pt idx="3">
                  <c:v>265.95795260941463</c:v>
                </c:pt>
                <c:pt idx="4">
                  <c:v>272.82394401422852</c:v>
                </c:pt>
                <c:pt idx="5">
                  <c:v>247.88979486965468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6F8-4002-9385-6EA28BF64144}"/>
            </c:ext>
          </c:extLst>
        </c:ser>
        <c:ser>
          <c:idx val="1"/>
          <c:order val="3"/>
          <c:tx>
            <c:strRef>
              <c:f>'PODATKI grafi'!$P$194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grafi'!$Q$194:$V$194</c:f>
              <c:numCache>
                <c:formatCode>0.00</c:formatCode>
                <c:ptCount val="6"/>
                <c:pt idx="0">
                  <c:v>245.00649150232684</c:v>
                </c:pt>
                <c:pt idx="1">
                  <c:v>248.05670823171056</c:v>
                </c:pt>
                <c:pt idx="2">
                  <c:v>254.64999928471434</c:v>
                </c:pt>
                <c:pt idx="3">
                  <c:v>262.55311317376243</c:v>
                </c:pt>
                <c:pt idx="4">
                  <c:v>269.00622960356543</c:v>
                </c:pt>
                <c:pt idx="5">
                  <c:v>245.36417306004165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6F8-4002-9385-6EA28BF64144}"/>
            </c:ext>
          </c:extLst>
        </c:ser>
        <c:ser>
          <c:idx val="2"/>
          <c:order val="4"/>
          <c:tx>
            <c:strRef>
              <c:f>'PODATKI grafi'!$P$195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grafi'!$Q$195:$V$195</c:f>
              <c:numCache>
                <c:formatCode>0.00</c:formatCode>
                <c:ptCount val="6"/>
                <c:pt idx="0">
                  <c:v>239.0252006113241</c:v>
                </c:pt>
                <c:pt idx="1">
                  <c:v>241.90803063109448</c:v>
                </c:pt>
                <c:pt idx="2">
                  <c:v>247.90874796697369</c:v>
                </c:pt>
                <c:pt idx="3">
                  <c:v>255.08764438943632</c:v>
                </c:pt>
                <c:pt idx="4">
                  <c:v>260.63548898600749</c:v>
                </c:pt>
                <c:pt idx="5">
                  <c:v>239.82648144872852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6F8-4002-9385-6EA28BF64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909248"/>
        <c:axId val="161983872"/>
      </c:lineChart>
      <c:catAx>
        <c:axId val="161908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SI"/>
          </a:p>
        </c:txPr>
        <c:crossAx val="161983296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61983296"/>
        <c:scaling>
          <c:orientation val="minMax"/>
          <c:min val="10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SI"/>
          </a:p>
        </c:txPr>
        <c:crossAx val="161908736"/>
        <c:crosses val="autoZero"/>
        <c:crossBetween val="midCat"/>
        <c:majorUnit val="25"/>
      </c:valAx>
      <c:catAx>
        <c:axId val="161909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1983872"/>
        <c:crossesAt val="25"/>
        <c:auto val="1"/>
        <c:lblAlgn val="ctr"/>
        <c:lblOffset val="100"/>
        <c:noMultiLvlLbl val="0"/>
      </c:catAx>
      <c:valAx>
        <c:axId val="161983872"/>
        <c:scaling>
          <c:orientation val="minMax"/>
          <c:min val="10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SI"/>
          </a:p>
        </c:txPr>
        <c:crossAx val="161909248"/>
        <c:crosses val="max"/>
        <c:crossBetween val="midCat"/>
        <c:minorUnit val="25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8499188340543993"/>
          <c:y val="0.55790090628292088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en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SI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6939989239312"/>
          <c:y val="5.5791978581501589E-2"/>
          <c:w val="0.74275364227363916"/>
          <c:h val="0.617910998124372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'PODATKI grafi'!$J$186</c:f>
              <c:strCache>
                <c:ptCount val="1"/>
                <c:pt idx="0">
                  <c:v>Subvencije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grafi'!$Q$186:$V$186</c:f>
              <c:numCache>
                <c:formatCode>0</c:formatCode>
                <c:ptCount val="6"/>
                <c:pt idx="0">
                  <c:v>275.30718871848217</c:v>
                </c:pt>
                <c:pt idx="1">
                  <c:v>273.55314462624398</c:v>
                </c:pt>
                <c:pt idx="2">
                  <c:v>273.48692019655294</c:v>
                </c:pt>
                <c:pt idx="3">
                  <c:v>273.42068494982442</c:v>
                </c:pt>
                <c:pt idx="4">
                  <c:v>273.3544497030959</c:v>
                </c:pt>
                <c:pt idx="5">
                  <c:v>270.3764703434644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A0-4AD1-9E22-4C11CC5788CA}"/>
            </c:ext>
          </c:extLst>
        </c:ser>
        <c:ser>
          <c:idx val="1"/>
          <c:order val="2"/>
          <c:tx>
            <c:strRef>
              <c:f>'PODATKI grafi'!$J$187</c:f>
              <c:strCache>
                <c:ptCount val="1"/>
                <c:pt idx="0">
                  <c:v>Vrednost pridelave_tržna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grafi'!$Q$187:$V$187</c:f>
              <c:numCache>
                <c:formatCode>0</c:formatCode>
                <c:ptCount val="6"/>
                <c:pt idx="0">
                  <c:v>3336.0000000000005</c:v>
                </c:pt>
                <c:pt idx="1">
                  <c:v>3058.0000000000005</c:v>
                </c:pt>
                <c:pt idx="2">
                  <c:v>2780.0000000000005</c:v>
                </c:pt>
                <c:pt idx="3">
                  <c:v>2502</c:v>
                </c:pt>
                <c:pt idx="4">
                  <c:v>2224</c:v>
                </c:pt>
                <c:pt idx="5">
                  <c:v>2780.0000000000005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A0-4AD1-9E22-4C11CC578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1909760"/>
        <c:axId val="161986176"/>
      </c:barChart>
      <c:lineChart>
        <c:grouping val="standard"/>
        <c:varyColors val="0"/>
        <c:ser>
          <c:idx val="2"/>
          <c:order val="1"/>
          <c:tx>
            <c:strRef>
              <c:f>'PODATKI grafi'!$J$199</c:f>
              <c:strCache>
                <c:ptCount val="1"/>
                <c:pt idx="0">
                  <c:v>Bruto dodana vrednost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2"/>
              </a:solidFill>
              <a:ln w="12700">
                <a:solidFill>
                  <a:schemeClr val="bg1"/>
                </a:solidFill>
              </a:ln>
            </c:spPr>
          </c:marker>
          <c:cat>
            <c:strRef>
              <c:f>'PODATKI grafi'!$Q$192:$V$192</c:f>
              <c:strCache>
                <c:ptCount val="6"/>
                <c:pt idx="0">
                  <c:v>12000;1</c:v>
                </c:pt>
                <c:pt idx="1">
                  <c:v>11000;1</c:v>
                </c:pt>
                <c:pt idx="2">
                  <c:v>10000;1</c:v>
                </c:pt>
                <c:pt idx="3">
                  <c:v>9000;1</c:v>
                </c:pt>
                <c:pt idx="4">
                  <c:v>8000;1</c:v>
                </c:pt>
                <c:pt idx="5">
                  <c:v>10000;5</c:v>
                </c:pt>
              </c:strCache>
            </c:strRef>
          </c:cat>
          <c:val>
            <c:numRef>
              <c:f>'PODATKI grafi'!$Q$199:$V$199</c:f>
              <c:numCache>
                <c:formatCode>#,##0.0</c:formatCode>
                <c:ptCount val="6"/>
                <c:pt idx="0">
                  <c:v>831.79300113932186</c:v>
                </c:pt>
                <c:pt idx="1">
                  <c:v>743.35113040828583</c:v>
                </c:pt>
                <c:pt idx="2">
                  <c:v>643.86265686467095</c:v>
                </c:pt>
                <c:pt idx="3">
                  <c:v>545.69938893396966</c:v>
                </c:pt>
                <c:pt idx="4">
                  <c:v>474.50817100326935</c:v>
                </c:pt>
                <c:pt idx="5">
                  <c:v>675.72611090746295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A0-4AD1-9E22-4C11CC578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909760"/>
        <c:axId val="161986176"/>
      </c:lineChart>
      <c:catAx>
        <c:axId val="161909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en-US" sz="1000" b="0"/>
                  <a:t>Pridelek (kg/ha); Velikost parcele (ha)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161986176"/>
        <c:crosses val="autoZero"/>
        <c:auto val="1"/>
        <c:lblAlgn val="ctr"/>
        <c:lblOffset val="100"/>
        <c:noMultiLvlLbl val="0"/>
      </c:catAx>
      <c:valAx>
        <c:axId val="161986176"/>
        <c:scaling>
          <c:orientation val="minMax"/>
          <c:max val="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EUR/ ha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1909760"/>
        <c:crosses val="autoZero"/>
        <c:crossBetween val="between"/>
        <c:majorUnit val="500"/>
      </c:valAx>
    </c:plotArea>
    <c:legend>
      <c:legendPos val="b"/>
      <c:layout>
        <c:manualLayout>
          <c:xMode val="edge"/>
          <c:yMode val="edge"/>
          <c:x val="7.4824949017502043E-2"/>
          <c:y val="0.89010992907262576"/>
          <c:w val="0.78470527170312654"/>
          <c:h val="0.1085533763567652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/>
          </a:pPr>
          <a:endParaRPr lang="en-SI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1153795169544"/>
          <c:y val="8.1117085117452206E-2"/>
          <c:w val="0.71984644343699467"/>
          <c:h val="0.71421200122873052"/>
        </c:manualLayout>
      </c:layout>
      <c:areaChart>
        <c:grouping val="stacked"/>
        <c:varyColors val="0"/>
        <c:ser>
          <c:idx val="3"/>
          <c:order val="0"/>
          <c:spPr>
            <a:noFill/>
            <a:ln w="25400">
              <a:noFill/>
            </a:ln>
          </c:spPr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grafi'!$Q$232:$V$232</c:f>
              <c:numCache>
                <c:formatCode>0.00</c:formatCode>
                <c:ptCount val="6"/>
                <c:pt idx="0">
                  <c:v>155.45419163394337</c:v>
                </c:pt>
                <c:pt idx="1">
                  <c:v>183.14827318208404</c:v>
                </c:pt>
                <c:pt idx="2">
                  <c:v>226.69970486374288</c:v>
                </c:pt>
                <c:pt idx="3">
                  <c:v>258.27539157634391</c:v>
                </c:pt>
                <c:pt idx="4">
                  <c:v>236.08022880288496</c:v>
                </c:pt>
                <c:pt idx="5">
                  <c:v>186.02626402635653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77-4073-8921-ECE9F7A5AB1C}"/>
            </c:ext>
          </c:extLst>
        </c:ser>
        <c:ser>
          <c:idx val="4"/>
          <c:order val="1"/>
          <c:tx>
            <c:strRef>
              <c:f>'PODATKI grafi'!$P$233</c:f>
              <c:strCache>
                <c:ptCount val="1"/>
                <c:pt idx="0">
                  <c:v>sivo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</c:spPr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grafi'!$Q$233:$V$233</c:f>
              <c:numCache>
                <c:formatCode>0.00</c:formatCode>
                <c:ptCount val="6"/>
                <c:pt idx="0">
                  <c:v>34.654927956550353</c:v>
                </c:pt>
                <c:pt idx="1">
                  <c:v>37.723335658992937</c:v>
                </c:pt>
                <c:pt idx="2">
                  <c:v>42.669679475263621</c:v>
                </c:pt>
                <c:pt idx="3">
                  <c:v>46.503255969336294</c:v>
                </c:pt>
                <c:pt idx="4">
                  <c:v>45.469575746474447</c:v>
                </c:pt>
                <c:pt idx="5">
                  <c:v>38.596221874267627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77-4073-8921-ECE9F7A5A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377728"/>
        <c:axId val="162250752"/>
      </c:areaChart>
      <c:lineChart>
        <c:grouping val="standard"/>
        <c:varyColors val="0"/>
        <c:ser>
          <c:idx val="5"/>
          <c:order val="5"/>
          <c:tx>
            <c:strRef>
              <c:f>'PODATKI grafi'!$P$235</c:f>
              <c:strCache>
                <c:ptCount val="1"/>
                <c:pt idx="0">
                  <c:v>Odkupna cena; vir podatkov SURS; preračuni KIS</c:v>
                </c:pt>
              </c:strCache>
            </c:strRef>
          </c:tx>
          <c:spPr>
            <a:ln w="28575">
              <a:solidFill>
                <a:schemeClr val="accent2">
                  <a:lumMod val="7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grafi'!$Q$235:$V$235</c:f>
              <c:numCache>
                <c:formatCode>0.000</c:formatCode>
                <c:ptCount val="6"/>
                <c:pt idx="0">
                  <c:v>400</c:v>
                </c:pt>
                <c:pt idx="1">
                  <c:v>400</c:v>
                </c:pt>
                <c:pt idx="2">
                  <c:v>400</c:v>
                </c:pt>
                <c:pt idx="3">
                  <c:v>400</c:v>
                </c:pt>
                <c:pt idx="4">
                  <c:v>400</c:v>
                </c:pt>
                <c:pt idx="5">
                  <c:v>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77-4073-8921-ECE9F7A5A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377728"/>
        <c:axId val="162250752"/>
      </c:lineChart>
      <c:lineChart>
        <c:grouping val="standard"/>
        <c:varyColors val="0"/>
        <c:ser>
          <c:idx val="0"/>
          <c:order val="2"/>
          <c:tx>
            <c:strRef>
              <c:f>'PODATKI grafi'!$P$230</c:f>
              <c:strCache>
                <c:ptCount val="1"/>
                <c:pt idx="0">
                  <c:v>Polne dajatve in pravice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grafi'!$Q$230:$V$230</c:f>
              <c:numCache>
                <c:formatCode>0.00</c:formatCode>
                <c:ptCount val="6"/>
                <c:pt idx="0">
                  <c:v>190.10911959049372</c:v>
                </c:pt>
                <c:pt idx="1">
                  <c:v>220.87160884107698</c:v>
                </c:pt>
                <c:pt idx="2">
                  <c:v>269.3693843390065</c:v>
                </c:pt>
                <c:pt idx="3">
                  <c:v>304.7786475456802</c:v>
                </c:pt>
                <c:pt idx="4">
                  <c:v>281.54980454935941</c:v>
                </c:pt>
                <c:pt idx="5">
                  <c:v>224.62248590062416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77-4073-8921-ECE9F7A5AB1C}"/>
            </c:ext>
          </c:extLst>
        </c:ser>
        <c:ser>
          <c:idx val="1"/>
          <c:order val="3"/>
          <c:tx>
            <c:strRef>
              <c:f>'PODATKI grafi'!$P$231</c:f>
              <c:strCache>
                <c:ptCount val="1"/>
                <c:pt idx="0">
                  <c:v>Minimalne obveznosti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grafi'!$Q$231:$V$231</c:f>
              <c:numCache>
                <c:formatCode>0.00</c:formatCode>
                <c:ptCount val="6"/>
                <c:pt idx="0">
                  <c:v>179.25437076844199</c:v>
                </c:pt>
                <c:pt idx="1">
                  <c:v>209.05576164550035</c:v>
                </c:pt>
                <c:pt idx="2">
                  <c:v>256.00422445172711</c:v>
                </c:pt>
                <c:pt idx="3">
                  <c:v>290.21272019509945</c:v>
                </c:pt>
                <c:pt idx="4">
                  <c:v>267.30765046402837</c:v>
                </c:pt>
                <c:pt idx="5">
                  <c:v>212.53322995264966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177-4073-8921-ECE9F7A5AB1C}"/>
            </c:ext>
          </c:extLst>
        </c:ser>
        <c:ser>
          <c:idx val="2"/>
          <c:order val="4"/>
          <c:tx>
            <c:strRef>
              <c:f>'PODATKI grafi'!$P$232</c:f>
              <c:strCache>
                <c:ptCount val="1"/>
                <c:pt idx="0">
                  <c:v>Brez dajatev in pravic iz dela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chemeClr val="bg1"/>
                </a:solidFill>
                <a:prstDash val="solid"/>
              </a:ln>
            </c:spPr>
          </c:marker>
          <c:cat>
            <c:strRef>
              <c:f>'PODATKI grafi'!$Q$229:$V$229</c:f>
              <c:strCache>
                <c:ptCount val="6"/>
                <c:pt idx="0">
                  <c:v>50000;1</c:v>
                </c:pt>
                <c:pt idx="1">
                  <c:v>40000;1</c:v>
                </c:pt>
                <c:pt idx="2">
                  <c:v>30000;1</c:v>
                </c:pt>
                <c:pt idx="3">
                  <c:v>25000;1</c:v>
                </c:pt>
                <c:pt idx="4">
                  <c:v>30000;0,2</c:v>
                </c:pt>
                <c:pt idx="5">
                  <c:v>40000;0,5</c:v>
                </c:pt>
              </c:strCache>
            </c:strRef>
          </c:cat>
          <c:val>
            <c:numRef>
              <c:f>'PODATKI grafi'!$Q$232:$V$232</c:f>
              <c:numCache>
                <c:formatCode>0.00</c:formatCode>
                <c:ptCount val="6"/>
                <c:pt idx="0">
                  <c:v>155.45419163394337</c:v>
                </c:pt>
                <c:pt idx="1">
                  <c:v>183.14827318208404</c:v>
                </c:pt>
                <c:pt idx="2">
                  <c:v>226.69970486374288</c:v>
                </c:pt>
                <c:pt idx="3">
                  <c:v>258.27539157634391</c:v>
                </c:pt>
                <c:pt idx="4">
                  <c:v>236.08022880288496</c:v>
                </c:pt>
                <c:pt idx="5">
                  <c:v>186.02626402635653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177-4073-8921-ECE9F7A5A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378240"/>
        <c:axId val="162251328"/>
      </c:lineChart>
      <c:catAx>
        <c:axId val="162377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Pridelek (kg/ha); Velikost parcele (ha)</a:t>
                </a:r>
              </a:p>
            </c:rich>
          </c:tx>
          <c:layout>
            <c:manualLayout>
              <c:xMode val="edge"/>
              <c:yMode val="edge"/>
              <c:x val="0.26468824730242052"/>
              <c:y val="0.9046134799187837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SI"/>
          </a:p>
        </c:txPr>
        <c:crossAx val="16225075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62250752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/>
                </a:pPr>
                <a:r>
                  <a:rPr lang="sl-SI" sz="1000"/>
                  <a:t>Odkupna cena</a:t>
                </a:r>
                <a:r>
                  <a:rPr lang="sl-SI" sz="1000" baseline="0"/>
                  <a:t> (</a:t>
                </a:r>
                <a:r>
                  <a:rPr lang="sl-SI" sz="1000"/>
                  <a:t>EUR/t)</a:t>
                </a:r>
              </a:p>
            </c:rich>
          </c:tx>
          <c:layout>
            <c:manualLayout>
              <c:xMode val="edge"/>
              <c:yMode val="edge"/>
              <c:x val="2.1658898698268779E-2"/>
              <c:y val="0.1935457317803053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3175" cmpd="sng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SI"/>
          </a:p>
        </c:txPr>
        <c:crossAx val="162377728"/>
        <c:crosses val="autoZero"/>
        <c:crossBetween val="midCat"/>
        <c:majorUnit val="50"/>
      </c:valAx>
      <c:catAx>
        <c:axId val="162378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2251328"/>
        <c:crossesAt val="25"/>
        <c:auto val="1"/>
        <c:lblAlgn val="ctr"/>
        <c:lblOffset val="100"/>
        <c:noMultiLvlLbl val="0"/>
      </c:catAx>
      <c:valAx>
        <c:axId val="162251328"/>
        <c:scaling>
          <c:orientation val="minMax"/>
          <c:max val="450"/>
        </c:scaling>
        <c:delete val="0"/>
        <c:axPos val="r"/>
        <c:minorGridlines/>
        <c:title>
          <c:tx>
            <c:rich>
              <a:bodyPr rot="-5400000" vert="horz"/>
              <a:lstStyle/>
              <a:p>
                <a:pPr>
                  <a:defRPr sz="1000"/>
                </a:pPr>
                <a:r>
                  <a:rPr lang="sl-SI" sz="1000"/>
                  <a:t>Cenovne meje d</a:t>
                </a:r>
                <a:r>
                  <a:rPr lang="en-US" sz="1000"/>
                  <a:t>ohodk</a:t>
                </a:r>
                <a:r>
                  <a:rPr lang="sl-SI" sz="1000"/>
                  <a:t>a</a:t>
                </a:r>
                <a:r>
                  <a:rPr lang="en-US" sz="1000"/>
                  <a:t> </a:t>
                </a:r>
                <a:r>
                  <a:rPr lang="sl-SI" sz="1000"/>
                  <a:t>(</a:t>
                </a:r>
                <a:r>
                  <a:rPr lang="en-US" sz="1000"/>
                  <a:t>EUR/t</a:t>
                </a:r>
                <a:r>
                  <a:rPr lang="sl-SI" sz="1000"/>
                  <a:t>)</a:t>
                </a:r>
                <a:endParaRPr lang="en-US" sz="1000"/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SI"/>
          </a:p>
        </c:txPr>
        <c:crossAx val="162378240"/>
        <c:crosses val="max"/>
        <c:crossBetween val="midCat"/>
        <c:majorUnit val="50"/>
        <c:minorUnit val="25"/>
      </c:valAx>
      <c:spPr>
        <a:solidFill>
          <a:srgbClr val="FFFFFF"/>
        </a:solidFill>
        <a:ln w="12700">
          <a:solidFill>
            <a:schemeClr val="accent3">
              <a:lumMod val="75000"/>
            </a:schemeClr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20653595140822836"/>
          <c:y val="0.55328012597453435"/>
          <c:w val="0.63620437445319333"/>
          <c:h val="0.201963716799551"/>
        </c:manualLayout>
      </c:layout>
      <c:overlay val="0"/>
      <c:spPr>
        <a:solidFill>
          <a:schemeClr val="bg1">
            <a:lumMod val="95000"/>
          </a:schemeClr>
        </a:solidFill>
        <a:ln w="9525">
          <a:noFill/>
          <a:prstDash val="solid"/>
        </a:ln>
      </c:spPr>
      <c:txPr>
        <a:bodyPr/>
        <a:lstStyle/>
        <a:p>
          <a:pPr>
            <a:defRPr sz="900"/>
          </a:pPr>
          <a:endParaRPr lang="en-SI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>
      <a:solidFill>
        <a:schemeClr val="accent3">
          <a:lumMod val="50000"/>
        </a:schemeClr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n-SI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.xml"/><Relationship Id="rId13" Type="http://schemas.openxmlformats.org/officeDocument/2006/relationships/chart" Target="../charts/chart33.xml"/><Relationship Id="rId18" Type="http://schemas.openxmlformats.org/officeDocument/2006/relationships/chart" Target="../charts/chart38.xml"/><Relationship Id="rId3" Type="http://schemas.openxmlformats.org/officeDocument/2006/relationships/chart" Target="../charts/chart23.xml"/><Relationship Id="rId7" Type="http://schemas.openxmlformats.org/officeDocument/2006/relationships/chart" Target="../charts/chart27.xml"/><Relationship Id="rId12" Type="http://schemas.openxmlformats.org/officeDocument/2006/relationships/chart" Target="../charts/chart32.xml"/><Relationship Id="rId17" Type="http://schemas.openxmlformats.org/officeDocument/2006/relationships/chart" Target="../charts/chart37.xml"/><Relationship Id="rId2" Type="http://schemas.openxmlformats.org/officeDocument/2006/relationships/chart" Target="../charts/chart22.xml"/><Relationship Id="rId16" Type="http://schemas.openxmlformats.org/officeDocument/2006/relationships/chart" Target="../charts/chart36.xml"/><Relationship Id="rId20" Type="http://schemas.openxmlformats.org/officeDocument/2006/relationships/chart" Target="../charts/chart40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11" Type="http://schemas.openxmlformats.org/officeDocument/2006/relationships/chart" Target="../charts/chart31.xml"/><Relationship Id="rId5" Type="http://schemas.openxmlformats.org/officeDocument/2006/relationships/chart" Target="../charts/chart25.xml"/><Relationship Id="rId15" Type="http://schemas.openxmlformats.org/officeDocument/2006/relationships/chart" Target="../charts/chart35.xml"/><Relationship Id="rId10" Type="http://schemas.openxmlformats.org/officeDocument/2006/relationships/chart" Target="../charts/chart30.xml"/><Relationship Id="rId19" Type="http://schemas.openxmlformats.org/officeDocument/2006/relationships/chart" Target="../charts/chart39.xml"/><Relationship Id="rId4" Type="http://schemas.openxmlformats.org/officeDocument/2006/relationships/chart" Target="../charts/chart24.xml"/><Relationship Id="rId9" Type="http://schemas.openxmlformats.org/officeDocument/2006/relationships/chart" Target="../charts/chart29.xml"/><Relationship Id="rId14" Type="http://schemas.openxmlformats.org/officeDocument/2006/relationships/chart" Target="../charts/chart3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8660</xdr:colOff>
      <xdr:row>3</xdr:row>
      <xdr:rowOff>38099</xdr:rowOff>
    </xdr:from>
    <xdr:to>
      <xdr:col>32</xdr:col>
      <xdr:colOff>33869</xdr:colOff>
      <xdr:row>20</xdr:row>
      <xdr:rowOff>112568</xdr:rowOff>
    </xdr:to>
    <xdr:graphicFrame macro="">
      <xdr:nvGraphicFramePr>
        <xdr:cNvPr id="2" name="Chart 35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14653</xdr:colOff>
      <xdr:row>23</xdr:row>
      <xdr:rowOff>28575</xdr:rowOff>
    </xdr:from>
    <xdr:to>
      <xdr:col>32</xdr:col>
      <xdr:colOff>2212</xdr:colOff>
      <xdr:row>36</xdr:row>
      <xdr:rowOff>114300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1</xdr:colOff>
      <xdr:row>40</xdr:row>
      <xdr:rowOff>190499</xdr:rowOff>
    </xdr:from>
    <xdr:to>
      <xdr:col>31</xdr:col>
      <xdr:colOff>495301</xdr:colOff>
      <xdr:row>58</xdr:row>
      <xdr:rowOff>76199</xdr:rowOff>
    </xdr:to>
    <xdr:graphicFrame macro="">
      <xdr:nvGraphicFramePr>
        <xdr:cNvPr id="4" name="Chart 35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61</xdr:row>
      <xdr:rowOff>9524</xdr:rowOff>
    </xdr:from>
    <xdr:to>
      <xdr:col>32</xdr:col>
      <xdr:colOff>12795</xdr:colOff>
      <xdr:row>74</xdr:row>
      <xdr:rowOff>142874</xdr:rowOff>
    </xdr:to>
    <xdr:graphicFrame macro="">
      <xdr:nvGraphicFramePr>
        <xdr:cNvPr id="5" name="Grafiko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1</xdr:colOff>
      <xdr:row>79</xdr:row>
      <xdr:rowOff>0</xdr:rowOff>
    </xdr:from>
    <xdr:to>
      <xdr:col>31</xdr:col>
      <xdr:colOff>495301</xdr:colOff>
      <xdr:row>96</xdr:row>
      <xdr:rowOff>133351</xdr:rowOff>
    </xdr:to>
    <xdr:graphicFrame macro="">
      <xdr:nvGraphicFramePr>
        <xdr:cNvPr id="6" name="Chart 35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0</xdr:colOff>
      <xdr:row>99</xdr:row>
      <xdr:rowOff>0</xdr:rowOff>
    </xdr:from>
    <xdr:to>
      <xdr:col>31</xdr:col>
      <xdr:colOff>476250</xdr:colOff>
      <xdr:row>112</xdr:row>
      <xdr:rowOff>123825</xdr:rowOff>
    </xdr:to>
    <xdr:graphicFrame macro="">
      <xdr:nvGraphicFramePr>
        <xdr:cNvPr id="7" name="Grafiko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1</xdr:colOff>
      <xdr:row>117</xdr:row>
      <xdr:rowOff>0</xdr:rowOff>
    </xdr:from>
    <xdr:to>
      <xdr:col>31</xdr:col>
      <xdr:colOff>495301</xdr:colOff>
      <xdr:row>134</xdr:row>
      <xdr:rowOff>114300</xdr:rowOff>
    </xdr:to>
    <xdr:graphicFrame macro="">
      <xdr:nvGraphicFramePr>
        <xdr:cNvPr id="8" name="Chart 35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23</xdr:col>
      <xdr:colOff>0</xdr:colOff>
      <xdr:row>137</xdr:row>
      <xdr:rowOff>1</xdr:rowOff>
    </xdr:from>
    <xdr:to>
      <xdr:col>31</xdr:col>
      <xdr:colOff>447675</xdr:colOff>
      <xdr:row>150</xdr:row>
      <xdr:rowOff>114300</xdr:rowOff>
    </xdr:to>
    <xdr:graphicFrame macro="">
      <xdr:nvGraphicFramePr>
        <xdr:cNvPr id="9" name="Grafiko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19051</xdr:colOff>
      <xdr:row>155</xdr:row>
      <xdr:rowOff>1</xdr:rowOff>
    </xdr:from>
    <xdr:to>
      <xdr:col>32</xdr:col>
      <xdr:colOff>0</xdr:colOff>
      <xdr:row>172</xdr:row>
      <xdr:rowOff>133350</xdr:rowOff>
    </xdr:to>
    <xdr:graphicFrame macro="">
      <xdr:nvGraphicFramePr>
        <xdr:cNvPr id="10" name="Chart 35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23</xdr:col>
      <xdr:colOff>0</xdr:colOff>
      <xdr:row>175</xdr:row>
      <xdr:rowOff>0</xdr:rowOff>
    </xdr:from>
    <xdr:to>
      <xdr:col>31</xdr:col>
      <xdr:colOff>495300</xdr:colOff>
      <xdr:row>188</xdr:row>
      <xdr:rowOff>123824</xdr:rowOff>
    </xdr:to>
    <xdr:graphicFrame macro="">
      <xdr:nvGraphicFramePr>
        <xdr:cNvPr id="11" name="Grafiko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23</xdr:col>
      <xdr:colOff>0</xdr:colOff>
      <xdr:row>193</xdr:row>
      <xdr:rowOff>1</xdr:rowOff>
    </xdr:from>
    <xdr:to>
      <xdr:col>31</xdr:col>
      <xdr:colOff>495300</xdr:colOff>
      <xdr:row>210</xdr:row>
      <xdr:rowOff>123826</xdr:rowOff>
    </xdr:to>
    <xdr:graphicFrame macro="">
      <xdr:nvGraphicFramePr>
        <xdr:cNvPr id="12" name="Chart 35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22</xdr:col>
      <xdr:colOff>28574</xdr:colOff>
      <xdr:row>213</xdr:row>
      <xdr:rowOff>0</xdr:rowOff>
    </xdr:from>
    <xdr:to>
      <xdr:col>31</xdr:col>
      <xdr:colOff>504824</xdr:colOff>
      <xdr:row>226</xdr:row>
      <xdr:rowOff>133350</xdr:rowOff>
    </xdr:to>
    <xdr:graphicFrame macro="">
      <xdr:nvGraphicFramePr>
        <xdr:cNvPr id="13" name="Grafikon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23</xdr:col>
      <xdr:colOff>0</xdr:colOff>
      <xdr:row>231</xdr:row>
      <xdr:rowOff>0</xdr:rowOff>
    </xdr:from>
    <xdr:to>
      <xdr:col>32</xdr:col>
      <xdr:colOff>0</xdr:colOff>
      <xdr:row>248</xdr:row>
      <xdr:rowOff>133350</xdr:rowOff>
    </xdr:to>
    <xdr:graphicFrame macro="">
      <xdr:nvGraphicFramePr>
        <xdr:cNvPr id="14" name="Chart 352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23</xdr:col>
      <xdr:colOff>0</xdr:colOff>
      <xdr:row>251</xdr:row>
      <xdr:rowOff>1</xdr:rowOff>
    </xdr:from>
    <xdr:to>
      <xdr:col>32</xdr:col>
      <xdr:colOff>0</xdr:colOff>
      <xdr:row>264</xdr:row>
      <xdr:rowOff>133350</xdr:rowOff>
    </xdr:to>
    <xdr:graphicFrame macro="">
      <xdr:nvGraphicFramePr>
        <xdr:cNvPr id="15" name="Grafikon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23</xdr:col>
      <xdr:colOff>0</xdr:colOff>
      <xdr:row>269</xdr:row>
      <xdr:rowOff>0</xdr:rowOff>
    </xdr:from>
    <xdr:to>
      <xdr:col>31</xdr:col>
      <xdr:colOff>495300</xdr:colOff>
      <xdr:row>286</xdr:row>
      <xdr:rowOff>133350</xdr:rowOff>
    </xdr:to>
    <xdr:graphicFrame macro="">
      <xdr:nvGraphicFramePr>
        <xdr:cNvPr id="16" name="Chart 35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23</xdr:col>
      <xdr:colOff>0</xdr:colOff>
      <xdr:row>289</xdr:row>
      <xdr:rowOff>0</xdr:rowOff>
    </xdr:from>
    <xdr:to>
      <xdr:col>32</xdr:col>
      <xdr:colOff>0</xdr:colOff>
      <xdr:row>302</xdr:row>
      <xdr:rowOff>133350</xdr:rowOff>
    </xdr:to>
    <xdr:graphicFrame macro="">
      <xdr:nvGraphicFramePr>
        <xdr:cNvPr id="17" name="Grafikon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23</xdr:col>
      <xdr:colOff>9525</xdr:colOff>
      <xdr:row>307</xdr:row>
      <xdr:rowOff>9525</xdr:rowOff>
    </xdr:from>
    <xdr:to>
      <xdr:col>31</xdr:col>
      <xdr:colOff>495300</xdr:colOff>
      <xdr:row>324</xdr:row>
      <xdr:rowOff>114300</xdr:rowOff>
    </xdr:to>
    <xdr:graphicFrame macro="">
      <xdr:nvGraphicFramePr>
        <xdr:cNvPr id="18" name="Chart 352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22</xdr:col>
      <xdr:colOff>28574</xdr:colOff>
      <xdr:row>327</xdr:row>
      <xdr:rowOff>1</xdr:rowOff>
    </xdr:from>
    <xdr:to>
      <xdr:col>31</xdr:col>
      <xdr:colOff>504824</xdr:colOff>
      <xdr:row>340</xdr:row>
      <xdr:rowOff>133350</xdr:rowOff>
    </xdr:to>
    <xdr:graphicFrame macro="">
      <xdr:nvGraphicFramePr>
        <xdr:cNvPr id="19" name="Grafikon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23</xdr:col>
      <xdr:colOff>0</xdr:colOff>
      <xdr:row>344</xdr:row>
      <xdr:rowOff>133349</xdr:rowOff>
    </xdr:from>
    <xdr:to>
      <xdr:col>32</xdr:col>
      <xdr:colOff>0</xdr:colOff>
      <xdr:row>361</xdr:row>
      <xdr:rowOff>123824</xdr:rowOff>
    </xdr:to>
    <xdr:graphicFrame macro="">
      <xdr:nvGraphicFramePr>
        <xdr:cNvPr id="20" name="Chart 352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23</xdr:col>
      <xdr:colOff>0</xdr:colOff>
      <xdr:row>364</xdr:row>
      <xdr:rowOff>42333</xdr:rowOff>
    </xdr:from>
    <xdr:to>
      <xdr:col>32</xdr:col>
      <xdr:colOff>0</xdr:colOff>
      <xdr:row>378</xdr:row>
      <xdr:rowOff>123825</xdr:rowOff>
    </xdr:to>
    <xdr:graphicFrame macro="">
      <xdr:nvGraphicFramePr>
        <xdr:cNvPr id="21" name="Grafikon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8660</xdr:colOff>
      <xdr:row>50</xdr:row>
      <xdr:rowOff>171450</xdr:rowOff>
    </xdr:from>
    <xdr:to>
      <xdr:col>40</xdr:col>
      <xdr:colOff>2</xdr:colOff>
      <xdr:row>68</xdr:row>
      <xdr:rowOff>112569</xdr:rowOff>
    </xdr:to>
    <xdr:graphicFrame macro="">
      <xdr:nvGraphicFramePr>
        <xdr:cNvPr id="29" name="Chart 352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14653</xdr:colOff>
      <xdr:row>71</xdr:row>
      <xdr:rowOff>28575</xdr:rowOff>
    </xdr:from>
    <xdr:to>
      <xdr:col>40</xdr:col>
      <xdr:colOff>2212</xdr:colOff>
      <xdr:row>84</xdr:row>
      <xdr:rowOff>114300</xdr:rowOff>
    </xdr:to>
    <xdr:graphicFrame macro="">
      <xdr:nvGraphicFramePr>
        <xdr:cNvPr id="30" name="Grafikon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30</xdr:col>
      <xdr:colOff>63501</xdr:colOff>
      <xdr:row>89</xdr:row>
      <xdr:rowOff>35983</xdr:rowOff>
    </xdr:from>
    <xdr:to>
      <xdr:col>38</xdr:col>
      <xdr:colOff>516468</xdr:colOff>
      <xdr:row>106</xdr:row>
      <xdr:rowOff>107949</xdr:rowOff>
    </xdr:to>
    <xdr:graphicFrame macro="">
      <xdr:nvGraphicFramePr>
        <xdr:cNvPr id="31" name="Chart 352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30</xdr:col>
      <xdr:colOff>84667</xdr:colOff>
      <xdr:row>108</xdr:row>
      <xdr:rowOff>147107</xdr:rowOff>
    </xdr:from>
    <xdr:to>
      <xdr:col>39</xdr:col>
      <xdr:colOff>55128</xdr:colOff>
      <xdr:row>122</xdr:row>
      <xdr:rowOff>132290</xdr:rowOff>
    </xdr:to>
    <xdr:graphicFrame macro="">
      <xdr:nvGraphicFramePr>
        <xdr:cNvPr id="32" name="Grafikon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30</xdr:col>
      <xdr:colOff>3176</xdr:colOff>
      <xdr:row>126</xdr:row>
      <xdr:rowOff>143932</xdr:rowOff>
    </xdr:from>
    <xdr:to>
      <xdr:col>38</xdr:col>
      <xdr:colOff>456143</xdr:colOff>
      <xdr:row>144</xdr:row>
      <xdr:rowOff>149224</xdr:rowOff>
    </xdr:to>
    <xdr:graphicFrame macro="">
      <xdr:nvGraphicFramePr>
        <xdr:cNvPr id="33" name="Chart 35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30</xdr:col>
      <xdr:colOff>3176</xdr:colOff>
      <xdr:row>147</xdr:row>
      <xdr:rowOff>29633</xdr:rowOff>
    </xdr:from>
    <xdr:to>
      <xdr:col>38</xdr:col>
      <xdr:colOff>437093</xdr:colOff>
      <xdr:row>161</xdr:row>
      <xdr:rowOff>5292</xdr:rowOff>
    </xdr:to>
    <xdr:graphicFrame macro="">
      <xdr:nvGraphicFramePr>
        <xdr:cNvPr id="34" name="Grafikon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29</xdr:col>
      <xdr:colOff>0</xdr:colOff>
      <xdr:row>165</xdr:row>
      <xdr:rowOff>0</xdr:rowOff>
    </xdr:from>
    <xdr:to>
      <xdr:col>39</xdr:col>
      <xdr:colOff>76200</xdr:colOff>
      <xdr:row>184</xdr:row>
      <xdr:rowOff>33867</xdr:rowOff>
    </xdr:to>
    <xdr:graphicFrame macro="">
      <xdr:nvGraphicFramePr>
        <xdr:cNvPr id="10" name="Chart 35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29</xdr:col>
      <xdr:colOff>9525</xdr:colOff>
      <xdr:row>185</xdr:row>
      <xdr:rowOff>66675</xdr:rowOff>
    </xdr:from>
    <xdr:to>
      <xdr:col>38</xdr:col>
      <xdr:colOff>224367</xdr:colOff>
      <xdr:row>200</xdr:row>
      <xdr:rowOff>32809</xdr:rowOff>
    </xdr:to>
    <xdr:graphicFrame macro="">
      <xdr:nvGraphicFramePr>
        <xdr:cNvPr id="11" name="Grafikon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29</xdr:col>
      <xdr:colOff>57150</xdr:colOff>
      <xdr:row>203</xdr:row>
      <xdr:rowOff>0</xdr:rowOff>
    </xdr:from>
    <xdr:to>
      <xdr:col>39</xdr:col>
      <xdr:colOff>133350</xdr:colOff>
      <xdr:row>221</xdr:row>
      <xdr:rowOff>5292</xdr:rowOff>
    </xdr:to>
    <xdr:graphicFrame macro="">
      <xdr:nvGraphicFramePr>
        <xdr:cNvPr id="12" name="Chart 35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29</xdr:col>
      <xdr:colOff>0</xdr:colOff>
      <xdr:row>222</xdr:row>
      <xdr:rowOff>0</xdr:rowOff>
    </xdr:from>
    <xdr:to>
      <xdr:col>39</xdr:col>
      <xdr:colOff>104775</xdr:colOff>
      <xdr:row>235</xdr:row>
      <xdr:rowOff>99484</xdr:rowOff>
    </xdr:to>
    <xdr:graphicFrame macro="">
      <xdr:nvGraphicFramePr>
        <xdr:cNvPr id="13" name="Grafikon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30</xdr:col>
      <xdr:colOff>0</xdr:colOff>
      <xdr:row>238</xdr:row>
      <xdr:rowOff>0</xdr:rowOff>
    </xdr:from>
    <xdr:to>
      <xdr:col>39</xdr:col>
      <xdr:colOff>295275</xdr:colOff>
      <xdr:row>256</xdr:row>
      <xdr:rowOff>5292</xdr:rowOff>
    </xdr:to>
    <xdr:graphicFrame macro="">
      <xdr:nvGraphicFramePr>
        <xdr:cNvPr id="14" name="Chart 35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29</xdr:col>
      <xdr:colOff>0</xdr:colOff>
      <xdr:row>257</xdr:row>
      <xdr:rowOff>0</xdr:rowOff>
    </xdr:from>
    <xdr:to>
      <xdr:col>39</xdr:col>
      <xdr:colOff>104775</xdr:colOff>
      <xdr:row>273</xdr:row>
      <xdr:rowOff>28575</xdr:rowOff>
    </xdr:to>
    <xdr:graphicFrame macro="">
      <xdr:nvGraphicFramePr>
        <xdr:cNvPr id="15" name="Grafikon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30</xdr:col>
      <xdr:colOff>0</xdr:colOff>
      <xdr:row>275</xdr:row>
      <xdr:rowOff>0</xdr:rowOff>
    </xdr:from>
    <xdr:to>
      <xdr:col>39</xdr:col>
      <xdr:colOff>295275</xdr:colOff>
      <xdr:row>293</xdr:row>
      <xdr:rowOff>5292</xdr:rowOff>
    </xdr:to>
    <xdr:graphicFrame macro="">
      <xdr:nvGraphicFramePr>
        <xdr:cNvPr id="16" name="Chart 352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30</xdr:col>
      <xdr:colOff>0</xdr:colOff>
      <xdr:row>294</xdr:row>
      <xdr:rowOff>0</xdr:rowOff>
    </xdr:from>
    <xdr:to>
      <xdr:col>39</xdr:col>
      <xdr:colOff>323850</xdr:colOff>
      <xdr:row>309</xdr:row>
      <xdr:rowOff>28575</xdr:rowOff>
    </xdr:to>
    <xdr:graphicFrame macro="">
      <xdr:nvGraphicFramePr>
        <xdr:cNvPr id="17" name="Grafikon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30</xdr:col>
      <xdr:colOff>0</xdr:colOff>
      <xdr:row>310</xdr:row>
      <xdr:rowOff>0</xdr:rowOff>
    </xdr:from>
    <xdr:to>
      <xdr:col>39</xdr:col>
      <xdr:colOff>295275</xdr:colOff>
      <xdr:row>328</xdr:row>
      <xdr:rowOff>5292</xdr:rowOff>
    </xdr:to>
    <xdr:graphicFrame macro="">
      <xdr:nvGraphicFramePr>
        <xdr:cNvPr id="24" name="Chart 352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30</xdr:col>
      <xdr:colOff>0</xdr:colOff>
      <xdr:row>329</xdr:row>
      <xdr:rowOff>0</xdr:rowOff>
    </xdr:from>
    <xdr:to>
      <xdr:col>39</xdr:col>
      <xdr:colOff>323850</xdr:colOff>
      <xdr:row>345</xdr:row>
      <xdr:rowOff>19050</xdr:rowOff>
    </xdr:to>
    <xdr:graphicFrame macro="">
      <xdr:nvGraphicFramePr>
        <xdr:cNvPr id="25" name="Grafikon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30</xdr:col>
      <xdr:colOff>0</xdr:colOff>
      <xdr:row>350</xdr:row>
      <xdr:rowOff>123825</xdr:rowOff>
    </xdr:from>
    <xdr:to>
      <xdr:col>39</xdr:col>
      <xdr:colOff>295275</xdr:colOff>
      <xdr:row>368</xdr:row>
      <xdr:rowOff>129117</xdr:rowOff>
    </xdr:to>
    <xdr:graphicFrame macro="">
      <xdr:nvGraphicFramePr>
        <xdr:cNvPr id="19" name="Chart 352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30</xdr:col>
      <xdr:colOff>0</xdr:colOff>
      <xdr:row>370</xdr:row>
      <xdr:rowOff>0</xdr:rowOff>
    </xdr:from>
    <xdr:to>
      <xdr:col>39</xdr:col>
      <xdr:colOff>323850</xdr:colOff>
      <xdr:row>381</xdr:row>
      <xdr:rowOff>89959</xdr:rowOff>
    </xdr:to>
    <xdr:graphicFrame macro="">
      <xdr:nvGraphicFramePr>
        <xdr:cNvPr id="20" name="Grafikon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30</xdr:col>
      <xdr:colOff>0</xdr:colOff>
      <xdr:row>388</xdr:row>
      <xdr:rowOff>0</xdr:rowOff>
    </xdr:from>
    <xdr:to>
      <xdr:col>39</xdr:col>
      <xdr:colOff>295275</xdr:colOff>
      <xdr:row>406</xdr:row>
      <xdr:rowOff>5292</xdr:rowOff>
    </xdr:to>
    <xdr:graphicFrame macro="">
      <xdr:nvGraphicFramePr>
        <xdr:cNvPr id="21" name="Chart 352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30</xdr:col>
      <xdr:colOff>0</xdr:colOff>
      <xdr:row>408</xdr:row>
      <xdr:rowOff>0</xdr:rowOff>
    </xdr:from>
    <xdr:to>
      <xdr:col>39</xdr:col>
      <xdr:colOff>323850</xdr:colOff>
      <xdr:row>419</xdr:row>
      <xdr:rowOff>89959</xdr:rowOff>
    </xdr:to>
    <xdr:graphicFrame macro="">
      <xdr:nvGraphicFramePr>
        <xdr:cNvPr id="22" name="Grafikon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isarn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isarn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isarn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Pisarna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isarna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isarn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6">
    <tabColor theme="6" tint="0.39997558519241921"/>
    <pageSetUpPr fitToPage="1"/>
  </sheetPr>
  <dimension ref="A1:AN424"/>
  <sheetViews>
    <sheetView tabSelected="1" zoomScaleNormal="100" workbookViewId="0">
      <selection activeCell="B1" sqref="B1"/>
    </sheetView>
  </sheetViews>
  <sheetFormatPr defaultColWidth="0" defaultRowHeight="11.25" zeroHeight="1"/>
  <cols>
    <col min="1" max="1" width="3" style="56" customWidth="1"/>
    <col min="2" max="2" width="34.6640625" style="1" customWidth="1"/>
    <col min="3" max="4" width="8.33203125" style="1" customWidth="1"/>
    <col min="5" max="6" width="11.5" style="1" customWidth="1"/>
    <col min="7" max="7" width="1" style="1" customWidth="1"/>
    <col min="8" max="8" width="10.33203125" style="1" customWidth="1"/>
    <col min="9" max="10" width="9" style="1" customWidth="1"/>
    <col min="11" max="11" width="9.83203125" style="1" customWidth="1"/>
    <col min="12" max="12" width="9" style="1" customWidth="1"/>
    <col min="13" max="13" width="9.5" style="1" customWidth="1"/>
    <col min="14" max="14" width="0.83203125" style="1" customWidth="1"/>
    <col min="15" max="15" width="0.6640625" style="1" customWidth="1"/>
    <col min="16" max="21" width="6.5" style="1" customWidth="1"/>
    <col min="22" max="22" width="7.1640625" style="1" customWidth="1"/>
    <col min="23" max="23" width="0.5" style="1" customWidth="1"/>
    <col min="24" max="24" width="14.83203125" style="1" customWidth="1"/>
    <col min="25" max="32" width="8.83203125" style="1" customWidth="1"/>
    <col min="33" max="33" width="2" style="1" customWidth="1"/>
    <col min="34" max="40" width="0" style="1" hidden="1" customWidth="1"/>
    <col min="41" max="16384" width="9.33203125" style="1" hidden="1"/>
  </cols>
  <sheetData>
    <row r="1" spans="1:33" ht="15" customHeight="1">
      <c r="A1" s="55"/>
      <c r="B1" s="135" t="s">
        <v>50</v>
      </c>
      <c r="C1" s="67"/>
      <c r="D1" s="67"/>
      <c r="E1" s="67"/>
      <c r="F1" s="67"/>
      <c r="G1" s="67"/>
      <c r="H1" s="67" t="s">
        <v>84</v>
      </c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8"/>
      <c r="X1" s="144"/>
      <c r="Y1" s="144"/>
      <c r="Z1" s="144"/>
      <c r="AA1" s="144"/>
      <c r="AB1" s="144"/>
      <c r="AC1" s="144"/>
      <c r="AD1" s="144"/>
      <c r="AE1" s="144"/>
      <c r="AF1" s="144"/>
    </row>
    <row r="2" spans="1:33" ht="15" customHeight="1">
      <c r="A2" s="56" t="s">
        <v>83</v>
      </c>
      <c r="B2" s="64" t="s">
        <v>131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56"/>
    </row>
    <row r="3" spans="1:33" ht="14.25" customHeight="1">
      <c r="A3" s="56" t="s">
        <v>83</v>
      </c>
      <c r="B3" s="64" t="s">
        <v>132</v>
      </c>
      <c r="C3" s="60"/>
      <c r="D3" s="63" t="s">
        <v>98</v>
      </c>
      <c r="E3" s="63" t="s">
        <v>98</v>
      </c>
      <c r="F3" s="63"/>
      <c r="G3" s="63"/>
      <c r="H3" s="63" t="s">
        <v>100</v>
      </c>
      <c r="I3" s="63" t="s">
        <v>101</v>
      </c>
      <c r="J3" s="63" t="s">
        <v>99</v>
      </c>
      <c r="K3" s="63" t="s">
        <v>139</v>
      </c>
      <c r="L3" s="63" t="s">
        <v>140</v>
      </c>
      <c r="M3" s="63" t="s">
        <v>142</v>
      </c>
      <c r="N3" s="63"/>
      <c r="O3" s="59"/>
      <c r="P3" s="59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56"/>
    </row>
    <row r="4" spans="1:33" ht="15" customHeight="1">
      <c r="A4" s="56" t="s">
        <v>83</v>
      </c>
      <c r="B4" s="69" t="s">
        <v>83</v>
      </c>
      <c r="C4" s="78"/>
      <c r="D4" s="105">
        <v>2021</v>
      </c>
      <c r="E4" s="105">
        <v>2022</v>
      </c>
      <c r="F4" s="253" t="s">
        <v>230</v>
      </c>
      <c r="G4" s="106"/>
      <c r="H4" s="99"/>
      <c r="I4" s="99"/>
      <c r="J4" s="99" t="s">
        <v>231</v>
      </c>
      <c r="K4" s="99"/>
      <c r="L4" s="99"/>
      <c r="M4" s="99"/>
      <c r="N4" s="62"/>
      <c r="O4" s="62"/>
      <c r="P4" s="99"/>
      <c r="Q4" s="99"/>
      <c r="R4" s="99" t="s">
        <v>143</v>
      </c>
      <c r="S4" s="99"/>
      <c r="T4" s="99"/>
      <c r="U4" s="99"/>
      <c r="V4" s="22"/>
      <c r="W4" s="22"/>
      <c r="AG4" s="56"/>
    </row>
    <row r="5" spans="1:33" ht="23.25" customHeight="1">
      <c r="A5" s="56" t="s">
        <v>83</v>
      </c>
      <c r="B5" s="70" t="s">
        <v>68</v>
      </c>
      <c r="C5" s="78" t="s">
        <v>48</v>
      </c>
      <c r="D5" s="105"/>
      <c r="E5" s="249" t="s">
        <v>232</v>
      </c>
      <c r="F5" s="254"/>
      <c r="G5" s="106"/>
      <c r="H5" s="107" t="s">
        <v>67</v>
      </c>
      <c r="I5" s="105" t="s">
        <v>66</v>
      </c>
      <c r="J5" s="134" t="s">
        <v>65</v>
      </c>
      <c r="K5" s="105" t="s">
        <v>64</v>
      </c>
      <c r="L5" s="105" t="s">
        <v>63</v>
      </c>
      <c r="M5" s="125" t="s">
        <v>62</v>
      </c>
      <c r="N5" s="111"/>
      <c r="O5" s="111"/>
      <c r="P5" s="108" t="s">
        <v>67</v>
      </c>
      <c r="Q5" s="105" t="s">
        <v>66</v>
      </c>
      <c r="R5" s="134" t="s">
        <v>65</v>
      </c>
      <c r="S5" s="105" t="s">
        <v>64</v>
      </c>
      <c r="T5" s="105" t="s">
        <v>63</v>
      </c>
      <c r="U5" s="108" t="s">
        <v>62</v>
      </c>
      <c r="V5" s="22"/>
      <c r="W5" s="22"/>
      <c r="AG5" s="56"/>
    </row>
    <row r="6" spans="1:33" ht="11.25" customHeight="1">
      <c r="A6" s="56" t="s">
        <v>83</v>
      </c>
      <c r="B6" s="7" t="s">
        <v>8</v>
      </c>
      <c r="C6" s="79" t="s">
        <v>7</v>
      </c>
      <c r="D6" s="80">
        <v>6000</v>
      </c>
      <c r="E6" s="80">
        <v>6000</v>
      </c>
      <c r="F6" s="80"/>
      <c r="G6" s="26"/>
      <c r="H6" s="98">
        <v>7000</v>
      </c>
      <c r="I6" s="98">
        <v>6500</v>
      </c>
      <c r="J6" s="98">
        <v>6000</v>
      </c>
      <c r="K6" s="98">
        <v>5500</v>
      </c>
      <c r="L6" s="98">
        <v>5000</v>
      </c>
      <c r="M6" s="98">
        <v>6000</v>
      </c>
      <c r="N6" s="2"/>
      <c r="O6" s="2"/>
      <c r="P6" s="21">
        <v>116.66666666666667</v>
      </c>
      <c r="Q6" s="100">
        <v>108.33333333333333</v>
      </c>
      <c r="R6" s="100">
        <v>100</v>
      </c>
      <c r="S6" s="100">
        <v>91.666666666666657</v>
      </c>
      <c r="T6" s="100">
        <v>83.333333333333343</v>
      </c>
      <c r="U6" s="21">
        <v>100</v>
      </c>
      <c r="V6" s="27"/>
      <c r="W6" s="27"/>
      <c r="AG6" s="56"/>
    </row>
    <row r="7" spans="1:33" ht="6" customHeight="1">
      <c r="A7" s="56" t="s">
        <v>83</v>
      </c>
      <c r="B7" s="7"/>
      <c r="C7" s="79"/>
      <c r="D7" s="81"/>
      <c r="E7" s="81"/>
      <c r="F7" s="80"/>
      <c r="G7" s="26"/>
      <c r="H7" s="81"/>
      <c r="I7" s="81"/>
      <c r="J7" s="81"/>
      <c r="K7" s="81"/>
      <c r="L7" s="81"/>
      <c r="M7" s="81"/>
      <c r="P7" s="27"/>
      <c r="Q7" s="101"/>
      <c r="R7" s="101"/>
      <c r="S7" s="101"/>
      <c r="T7" s="101"/>
      <c r="U7" s="27"/>
      <c r="V7" s="27"/>
      <c r="W7" s="27"/>
      <c r="AG7" s="56"/>
    </row>
    <row r="8" spans="1:33" ht="6" customHeight="1">
      <c r="A8" s="56" t="s">
        <v>83</v>
      </c>
      <c r="B8" s="7"/>
      <c r="C8" s="82"/>
      <c r="D8" s="81"/>
      <c r="E8" s="81"/>
      <c r="F8" s="81"/>
      <c r="G8" s="57"/>
      <c r="H8" s="81"/>
      <c r="I8" s="81"/>
      <c r="J8" s="81"/>
      <c r="K8" s="81"/>
      <c r="L8" s="81"/>
      <c r="M8" s="81"/>
      <c r="P8" s="28"/>
      <c r="Q8" s="102"/>
      <c r="R8" s="102"/>
      <c r="S8" s="102"/>
      <c r="T8" s="102"/>
      <c r="U8" s="28"/>
      <c r="V8" s="27"/>
      <c r="W8" s="27"/>
      <c r="AG8" s="56"/>
    </row>
    <row r="9" spans="1:33" ht="11.25" customHeight="1">
      <c r="A9" s="56" t="s">
        <v>83</v>
      </c>
      <c r="B9" s="7" t="s">
        <v>74</v>
      </c>
      <c r="C9" s="79" t="s">
        <v>73</v>
      </c>
      <c r="D9" s="83">
        <v>1</v>
      </c>
      <c r="E9" s="83">
        <v>1</v>
      </c>
      <c r="F9" s="84">
        <v>100</v>
      </c>
      <c r="G9" s="6"/>
      <c r="H9" s="83">
        <v>1</v>
      </c>
      <c r="I9" s="83">
        <v>1</v>
      </c>
      <c r="J9" s="83">
        <v>1</v>
      </c>
      <c r="K9" s="83">
        <v>1</v>
      </c>
      <c r="L9" s="83">
        <v>1</v>
      </c>
      <c r="M9" s="83">
        <v>5</v>
      </c>
      <c r="N9" s="7"/>
      <c r="O9" s="7"/>
      <c r="P9" s="28">
        <v>100</v>
      </c>
      <c r="Q9" s="102">
        <v>100</v>
      </c>
      <c r="R9" s="102">
        <v>100</v>
      </c>
      <c r="S9" s="102">
        <v>100</v>
      </c>
      <c r="T9" s="102">
        <v>100</v>
      </c>
      <c r="U9" s="28">
        <v>500</v>
      </c>
      <c r="V9" s="12"/>
      <c r="W9" s="12"/>
      <c r="AG9" s="56"/>
    </row>
    <row r="10" spans="1:33" ht="11.25" customHeight="1">
      <c r="A10" s="56" t="s">
        <v>83</v>
      </c>
      <c r="B10" s="71" t="s">
        <v>47</v>
      </c>
      <c r="C10" s="85"/>
      <c r="D10" s="86"/>
      <c r="E10" s="86"/>
      <c r="F10" s="87"/>
      <c r="H10" s="86"/>
      <c r="I10" s="86"/>
      <c r="J10" s="86"/>
      <c r="K10" s="86"/>
      <c r="L10" s="86"/>
      <c r="M10" s="86"/>
      <c r="P10" s="74"/>
      <c r="Q10" s="86"/>
      <c r="R10" s="86"/>
      <c r="S10" s="86"/>
      <c r="T10" s="86"/>
      <c r="U10" s="74"/>
      <c r="V10" s="25"/>
      <c r="W10" s="25"/>
      <c r="AG10" s="56"/>
    </row>
    <row r="11" spans="1:33" s="7" customFormat="1" ht="11.25" customHeight="1">
      <c r="A11" s="56" t="s">
        <v>83</v>
      </c>
      <c r="B11" s="71" t="s">
        <v>46</v>
      </c>
      <c r="C11" s="88" t="s">
        <v>20</v>
      </c>
      <c r="D11" s="89">
        <v>1344.1138745869371</v>
      </c>
      <c r="E11" s="89">
        <v>1861.1320621217264</v>
      </c>
      <c r="F11" s="90">
        <v>138.46535604683609</v>
      </c>
      <c r="G11" s="6"/>
      <c r="H11" s="89">
        <v>2092.6566066717392</v>
      </c>
      <c r="I11" s="89">
        <v>1990.1512245520369</v>
      </c>
      <c r="J11" s="89">
        <v>1861.1320621217264</v>
      </c>
      <c r="K11" s="89">
        <v>1768.3042479796698</v>
      </c>
      <c r="L11" s="89">
        <v>1670.8147213144614</v>
      </c>
      <c r="M11" s="89">
        <v>1802.8452149177192</v>
      </c>
      <c r="N11" s="1"/>
      <c r="P11" s="75">
        <v>112.43998474165613</v>
      </c>
      <c r="Q11" s="89">
        <v>106.93229486806143</v>
      </c>
      <c r="R11" s="89">
        <v>100</v>
      </c>
      <c r="S11" s="89">
        <v>95.012292999980289</v>
      </c>
      <c r="T11" s="89">
        <v>89.774108743777177</v>
      </c>
      <c r="U11" s="75">
        <v>96.86820465939644</v>
      </c>
      <c r="V11" s="6"/>
      <c r="W11" s="6"/>
      <c r="AG11" s="56"/>
    </row>
    <row r="12" spans="1:33" ht="11.25" customHeight="1">
      <c r="A12" s="56" t="s">
        <v>83</v>
      </c>
      <c r="B12" s="72" t="s">
        <v>45</v>
      </c>
      <c r="C12" s="85" t="s">
        <v>20</v>
      </c>
      <c r="D12" s="91">
        <v>106.4</v>
      </c>
      <c r="E12" s="91">
        <v>122.6</v>
      </c>
      <c r="F12" s="92">
        <v>115.22556390977444</v>
      </c>
      <c r="G12" s="6"/>
      <c r="H12" s="91">
        <v>122.6</v>
      </c>
      <c r="I12" s="91">
        <v>122.6</v>
      </c>
      <c r="J12" s="91">
        <v>122.6</v>
      </c>
      <c r="K12" s="91">
        <v>122.6</v>
      </c>
      <c r="L12" s="91">
        <v>122.6</v>
      </c>
      <c r="M12" s="91">
        <v>122.6</v>
      </c>
      <c r="P12" s="76">
        <v>100</v>
      </c>
      <c r="Q12" s="91">
        <v>100</v>
      </c>
      <c r="R12" s="91">
        <v>100</v>
      </c>
      <c r="S12" s="91">
        <v>100</v>
      </c>
      <c r="T12" s="91">
        <v>100</v>
      </c>
      <c r="U12" s="76">
        <v>100</v>
      </c>
      <c r="V12" s="4"/>
      <c r="W12" s="4"/>
      <c r="AG12" s="56"/>
    </row>
    <row r="13" spans="1:33" ht="11.25" customHeight="1">
      <c r="A13" s="56" t="s">
        <v>83</v>
      </c>
      <c r="B13" s="72" t="s">
        <v>44</v>
      </c>
      <c r="C13" s="85" t="s">
        <v>20</v>
      </c>
      <c r="D13" s="91">
        <v>327.16391927132935</v>
      </c>
      <c r="E13" s="91">
        <v>645.18126590600082</v>
      </c>
      <c r="F13" s="92">
        <v>197.20428442811496</v>
      </c>
      <c r="G13" s="6"/>
      <c r="H13" s="91">
        <v>753.30430666813459</v>
      </c>
      <c r="I13" s="91">
        <v>699.24278628706759</v>
      </c>
      <c r="J13" s="91">
        <v>645.18126590600082</v>
      </c>
      <c r="K13" s="91">
        <v>591.11974552493371</v>
      </c>
      <c r="L13" s="91">
        <v>537.05822514386693</v>
      </c>
      <c r="M13" s="91">
        <v>645.18126590600082</v>
      </c>
      <c r="P13" s="76">
        <v>116.7585524372443</v>
      </c>
      <c r="Q13" s="91">
        <v>108.37927621862214</v>
      </c>
      <c r="R13" s="91">
        <v>100</v>
      </c>
      <c r="S13" s="91">
        <v>91.620723781377805</v>
      </c>
      <c r="T13" s="91">
        <v>83.241447562755681</v>
      </c>
      <c r="U13" s="76">
        <v>100</v>
      </c>
      <c r="V13" s="4"/>
      <c r="W13" s="4"/>
      <c r="AG13" s="56"/>
    </row>
    <row r="14" spans="1:33" ht="11.25" customHeight="1">
      <c r="A14" s="56" t="s">
        <v>83</v>
      </c>
      <c r="B14" s="72" t="s">
        <v>43</v>
      </c>
      <c r="C14" s="85" t="s">
        <v>20</v>
      </c>
      <c r="D14" s="91">
        <v>144.04236000000003</v>
      </c>
      <c r="E14" s="91">
        <v>157.44108</v>
      </c>
      <c r="F14" s="92">
        <v>109.30193034882237</v>
      </c>
      <c r="G14" s="6"/>
      <c r="H14" s="91">
        <v>198.01668000000004</v>
      </c>
      <c r="I14" s="91">
        <v>182.47188</v>
      </c>
      <c r="J14" s="91">
        <v>157.44108</v>
      </c>
      <c r="K14" s="91">
        <v>157.44108</v>
      </c>
      <c r="L14" s="91">
        <v>157.44108</v>
      </c>
      <c r="M14" s="91">
        <v>157.44108</v>
      </c>
      <c r="P14" s="76">
        <v>125.77192686940413</v>
      </c>
      <c r="Q14" s="91">
        <v>115.89851898881791</v>
      </c>
      <c r="R14" s="91">
        <v>100</v>
      </c>
      <c r="S14" s="91">
        <v>100</v>
      </c>
      <c r="T14" s="91">
        <v>100</v>
      </c>
      <c r="U14" s="76">
        <v>100</v>
      </c>
      <c r="V14" s="4"/>
      <c r="W14" s="4"/>
      <c r="AG14" s="56"/>
    </row>
    <row r="15" spans="1:33" ht="11.25" customHeight="1">
      <c r="A15" s="56" t="s">
        <v>83</v>
      </c>
      <c r="B15" s="72" t="s">
        <v>42</v>
      </c>
      <c r="C15" s="85" t="s">
        <v>20</v>
      </c>
      <c r="D15" s="91">
        <v>410.21485037935048</v>
      </c>
      <c r="E15" s="91">
        <v>520.47330404239096</v>
      </c>
      <c r="F15" s="92">
        <v>126.87822090328467</v>
      </c>
      <c r="G15" s="6"/>
      <c r="H15" s="91">
        <v>569.23291793451347</v>
      </c>
      <c r="I15" s="91">
        <v>544.85311098845216</v>
      </c>
      <c r="J15" s="91">
        <v>520.47330404239096</v>
      </c>
      <c r="K15" s="91">
        <v>496.09349709632954</v>
      </c>
      <c r="L15" s="91">
        <v>471.71369015026823</v>
      </c>
      <c r="M15" s="91">
        <v>520.47330404239096</v>
      </c>
      <c r="P15" s="76">
        <v>109.36832177816198</v>
      </c>
      <c r="Q15" s="91">
        <v>104.68416088908097</v>
      </c>
      <c r="R15" s="91">
        <v>100</v>
      </c>
      <c r="S15" s="91">
        <v>95.315839110918972</v>
      </c>
      <c r="T15" s="91">
        <v>90.631678221837987</v>
      </c>
      <c r="U15" s="76">
        <v>100</v>
      </c>
      <c r="V15" s="4"/>
      <c r="W15" s="4"/>
      <c r="AG15" s="56"/>
    </row>
    <row r="16" spans="1:33" ht="11.25" customHeight="1">
      <c r="A16" s="56" t="s">
        <v>83</v>
      </c>
      <c r="B16" s="72" t="s">
        <v>41</v>
      </c>
      <c r="C16" s="85" t="s">
        <v>20</v>
      </c>
      <c r="D16" s="91">
        <v>20.169</v>
      </c>
      <c r="E16" s="91">
        <v>20.169</v>
      </c>
      <c r="F16" s="92">
        <v>100</v>
      </c>
      <c r="G16" s="6"/>
      <c r="H16" s="91">
        <v>23.5305</v>
      </c>
      <c r="I16" s="91">
        <v>21.84975</v>
      </c>
      <c r="J16" s="91">
        <v>20.169</v>
      </c>
      <c r="K16" s="91">
        <v>18.488250000000001</v>
      </c>
      <c r="L16" s="91">
        <v>16.807500000000001</v>
      </c>
      <c r="M16" s="91">
        <v>20.169</v>
      </c>
      <c r="P16" s="76">
        <v>116.66666666666667</v>
      </c>
      <c r="Q16" s="91">
        <v>108.33333333333333</v>
      </c>
      <c r="R16" s="91">
        <v>100</v>
      </c>
      <c r="S16" s="91">
        <v>91.666666666666657</v>
      </c>
      <c r="T16" s="91">
        <v>83.333333333333343</v>
      </c>
      <c r="U16" s="76">
        <v>100</v>
      </c>
      <c r="V16" s="4"/>
      <c r="W16" s="4"/>
      <c r="AG16" s="56"/>
    </row>
    <row r="17" spans="1:33" ht="11.25" customHeight="1">
      <c r="A17" s="56" t="s">
        <v>83</v>
      </c>
      <c r="B17" s="72" t="s">
        <v>40</v>
      </c>
      <c r="C17" s="85" t="s">
        <v>20</v>
      </c>
      <c r="D17" s="91">
        <v>310.93982355673688</v>
      </c>
      <c r="E17" s="91">
        <v>357.34913325026662</v>
      </c>
      <c r="F17" s="92">
        <v>114.92549560319073</v>
      </c>
      <c r="G17" s="6"/>
      <c r="H17" s="91">
        <v>382.29500572184799</v>
      </c>
      <c r="I17" s="91">
        <v>378.1257477186337</v>
      </c>
      <c r="J17" s="91">
        <v>357.34913325026662</v>
      </c>
      <c r="K17" s="91">
        <v>347.25125552533802</v>
      </c>
      <c r="L17" s="91">
        <v>332.63209582440919</v>
      </c>
      <c r="M17" s="91">
        <v>299.98777865608588</v>
      </c>
      <c r="P17" s="76">
        <v>106.9808123626008</v>
      </c>
      <c r="Q17" s="91">
        <v>105.81409398685078</v>
      </c>
      <c r="R17" s="91">
        <v>100</v>
      </c>
      <c r="S17" s="91">
        <v>97.174226327881811</v>
      </c>
      <c r="T17" s="91">
        <v>93.083224464253263</v>
      </c>
      <c r="U17" s="76">
        <v>83.948091863984402</v>
      </c>
      <c r="V17" s="4"/>
      <c r="W17" s="4"/>
      <c r="AG17" s="56"/>
    </row>
    <row r="18" spans="1:33" ht="11.25" customHeight="1">
      <c r="A18" s="56" t="s">
        <v>83</v>
      </c>
      <c r="B18" s="72" t="s">
        <v>11</v>
      </c>
      <c r="C18" s="85" t="s">
        <v>20</v>
      </c>
      <c r="D18" s="91">
        <v>0</v>
      </c>
      <c r="E18" s="91">
        <v>0</v>
      </c>
      <c r="F18" s="92"/>
      <c r="G18" s="6"/>
      <c r="H18" s="91">
        <v>0</v>
      </c>
      <c r="I18" s="91">
        <v>0</v>
      </c>
      <c r="J18" s="91">
        <v>0</v>
      </c>
      <c r="K18" s="91">
        <v>0</v>
      </c>
      <c r="L18" s="91">
        <v>0</v>
      </c>
      <c r="M18" s="91">
        <v>0</v>
      </c>
      <c r="P18" s="76"/>
      <c r="Q18" s="91"/>
      <c r="R18" s="91"/>
      <c r="S18" s="91"/>
      <c r="T18" s="91"/>
      <c r="U18" s="76"/>
      <c r="V18" s="4"/>
      <c r="W18" s="4"/>
      <c r="AG18" s="56"/>
    </row>
    <row r="19" spans="1:33" s="7" customFormat="1" ht="11.25" customHeight="1">
      <c r="A19" s="56" t="s">
        <v>83</v>
      </c>
      <c r="B19" s="71" t="s">
        <v>39</v>
      </c>
      <c r="C19" s="88" t="s">
        <v>20</v>
      </c>
      <c r="D19" s="89">
        <v>316.10487403434189</v>
      </c>
      <c r="E19" s="89">
        <v>329.46684343717249</v>
      </c>
      <c r="F19" s="90">
        <v>104.22706845114287</v>
      </c>
      <c r="G19" s="6"/>
      <c r="H19" s="89">
        <v>357.22914266464966</v>
      </c>
      <c r="I19" s="89">
        <v>348.3038557119724</v>
      </c>
      <c r="J19" s="89">
        <v>329.46684343717249</v>
      </c>
      <c r="K19" s="89">
        <v>317.70343905396635</v>
      </c>
      <c r="L19" s="89">
        <v>302.53718810693425</v>
      </c>
      <c r="M19" s="89">
        <v>299.62733729648193</v>
      </c>
      <c r="N19" s="1"/>
      <c r="P19" s="75">
        <v>108.42643190976251</v>
      </c>
      <c r="Q19" s="89">
        <v>105.71742275437559</v>
      </c>
      <c r="R19" s="89">
        <v>100</v>
      </c>
      <c r="S19" s="89">
        <v>96.429563515258749</v>
      </c>
      <c r="T19" s="89">
        <v>91.826292731221798</v>
      </c>
      <c r="U19" s="75">
        <v>90.943092837692234</v>
      </c>
      <c r="V19" s="6"/>
      <c r="W19" s="6"/>
      <c r="AG19" s="56"/>
    </row>
    <row r="20" spans="1:33" ht="11.25" customHeight="1">
      <c r="A20" s="56" t="s">
        <v>83</v>
      </c>
      <c r="B20" s="72" t="s">
        <v>38</v>
      </c>
      <c r="C20" s="85" t="s">
        <v>20</v>
      </c>
      <c r="D20" s="91">
        <v>134.90020005772871</v>
      </c>
      <c r="E20" s="91">
        <v>137.86800445899874</v>
      </c>
      <c r="F20" s="92">
        <v>102.2</v>
      </c>
      <c r="G20" s="6"/>
      <c r="H20" s="91">
        <v>152.72846884734864</v>
      </c>
      <c r="I20" s="91">
        <v>147.8807213261735</v>
      </c>
      <c r="J20" s="91">
        <v>137.86800445899874</v>
      </c>
      <c r="K20" s="91">
        <v>131.52801946655919</v>
      </c>
      <c r="L20" s="91">
        <v>122.96014743626667</v>
      </c>
      <c r="M20" s="91">
        <v>123.18535149726699</v>
      </c>
      <c r="P20" s="76">
        <v>110.77876222743859</v>
      </c>
      <c r="Q20" s="91">
        <v>107.26253847400287</v>
      </c>
      <c r="R20" s="91">
        <v>100</v>
      </c>
      <c r="S20" s="91">
        <v>95.401409473272651</v>
      </c>
      <c r="T20" s="91">
        <v>89.186862404202273</v>
      </c>
      <c r="U20" s="76">
        <v>89.350209992994934</v>
      </c>
      <c r="V20" s="4"/>
      <c r="W20" s="4"/>
      <c r="AA20" s="12"/>
      <c r="AB20" s="12"/>
      <c r="AC20" s="12"/>
      <c r="AD20" s="12"/>
      <c r="AG20" s="56"/>
    </row>
    <row r="21" spans="1:33" s="7" customFormat="1" ht="11.25" customHeight="1">
      <c r="A21" s="56" t="s">
        <v>83</v>
      </c>
      <c r="B21" s="71" t="s">
        <v>37</v>
      </c>
      <c r="C21" s="88" t="s">
        <v>20</v>
      </c>
      <c r="D21" s="89">
        <v>1660.218748621279</v>
      </c>
      <c r="E21" s="89">
        <v>2190.5989055588989</v>
      </c>
      <c r="F21" s="90">
        <v>131.94640208575353</v>
      </c>
      <c r="G21" s="6"/>
      <c r="H21" s="89">
        <v>2449.8857493363889</v>
      </c>
      <c r="I21" s="89">
        <v>2338.4550802640092</v>
      </c>
      <c r="J21" s="89">
        <v>2190.5989055588989</v>
      </c>
      <c r="K21" s="89">
        <v>2086.0076870336361</v>
      </c>
      <c r="L21" s="89">
        <v>1973.3519094213957</v>
      </c>
      <c r="M21" s="89">
        <v>2102.4725522142012</v>
      </c>
      <c r="N21" s="1"/>
      <c r="P21" s="75">
        <v>111.83634498855631</v>
      </c>
      <c r="Q21" s="89">
        <v>106.74957767621942</v>
      </c>
      <c r="R21" s="89">
        <v>100</v>
      </c>
      <c r="S21" s="89">
        <v>95.225450982384302</v>
      </c>
      <c r="T21" s="89">
        <v>90.082757935000629</v>
      </c>
      <c r="U21" s="75">
        <v>95.977065764021575</v>
      </c>
      <c r="V21" s="6"/>
      <c r="W21" s="6"/>
      <c r="AG21" s="56"/>
    </row>
    <row r="22" spans="1:33" ht="12" customHeight="1">
      <c r="A22" s="56" t="s">
        <v>83</v>
      </c>
      <c r="B22" s="72" t="s">
        <v>4</v>
      </c>
      <c r="C22" s="85" t="s">
        <v>20</v>
      </c>
      <c r="D22" s="91">
        <v>285.71899475628106</v>
      </c>
      <c r="E22" s="91">
        <v>316.54853424835346</v>
      </c>
      <c r="F22" s="92">
        <v>110.79016098260112</v>
      </c>
      <c r="G22" s="6"/>
      <c r="H22" s="91">
        <v>365.00448944526704</v>
      </c>
      <c r="I22" s="91">
        <v>340.77651184681025</v>
      </c>
      <c r="J22" s="91">
        <v>316.54853424835346</v>
      </c>
      <c r="K22" s="91">
        <v>283.71628896093932</v>
      </c>
      <c r="L22" s="91">
        <v>259.48831136248253</v>
      </c>
      <c r="M22" s="91">
        <v>316.54853424835346</v>
      </c>
      <c r="P22" s="76">
        <v>115.30759108140323</v>
      </c>
      <c r="Q22" s="91">
        <v>107.65379554070161</v>
      </c>
      <c r="R22" s="91">
        <v>100</v>
      </c>
      <c r="S22" s="91">
        <v>89.628053288771497</v>
      </c>
      <c r="T22" s="91">
        <v>81.974257748069874</v>
      </c>
      <c r="U22" s="76">
        <v>100</v>
      </c>
      <c r="V22" s="4"/>
      <c r="W22" s="4"/>
      <c r="X22" s="251" t="s">
        <v>153</v>
      </c>
      <c r="Y22" s="252"/>
      <c r="Z22" s="252"/>
      <c r="AA22" s="252"/>
      <c r="AB22" s="252"/>
      <c r="AC22" s="252"/>
      <c r="AD22" s="252"/>
      <c r="AE22" s="252"/>
      <c r="AF22" s="252"/>
      <c r="AG22" s="56"/>
    </row>
    <row r="23" spans="1:33" ht="12.6" customHeight="1">
      <c r="A23" s="56" t="s">
        <v>83</v>
      </c>
      <c r="B23" s="72" t="s">
        <v>36</v>
      </c>
      <c r="C23" s="85" t="s">
        <v>20</v>
      </c>
      <c r="D23" s="91">
        <v>1374.499753864998</v>
      </c>
      <c r="E23" s="91">
        <v>1874.0503713105454</v>
      </c>
      <c r="F23" s="92">
        <v>136.34417656611765</v>
      </c>
      <c r="G23" s="6"/>
      <c r="H23" s="91">
        <v>2084.8812598911218</v>
      </c>
      <c r="I23" s="91">
        <v>1997.6785684171989</v>
      </c>
      <c r="J23" s="91">
        <v>1874.0503713105454</v>
      </c>
      <c r="K23" s="91">
        <v>1802.2913980726967</v>
      </c>
      <c r="L23" s="91">
        <v>1713.8635980589131</v>
      </c>
      <c r="M23" s="91">
        <v>1785.9240179658477</v>
      </c>
      <c r="P23" s="76">
        <v>111.25001183576191</v>
      </c>
      <c r="Q23" s="91">
        <v>106.59684494073652</v>
      </c>
      <c r="R23" s="91">
        <v>100</v>
      </c>
      <c r="S23" s="91">
        <v>96.170915449424825</v>
      </c>
      <c r="T23" s="91">
        <v>91.452376323288902</v>
      </c>
      <c r="U23" s="76">
        <v>95.297546176249796</v>
      </c>
      <c r="V23" s="4"/>
      <c r="W23" s="4"/>
      <c r="X23" s="112" t="s">
        <v>233</v>
      </c>
      <c r="AG23" s="56"/>
    </row>
    <row r="24" spans="1:33" ht="11.25" customHeight="1">
      <c r="A24" s="56" t="s">
        <v>83</v>
      </c>
      <c r="B24" s="72" t="s">
        <v>35</v>
      </c>
      <c r="C24" s="85" t="s">
        <v>20</v>
      </c>
      <c r="D24" s="91">
        <v>389.10298057306909</v>
      </c>
      <c r="E24" s="91">
        <v>385.87852648317482</v>
      </c>
      <c r="F24" s="92">
        <v>99.171310873757562</v>
      </c>
      <c r="G24" s="6"/>
      <c r="H24" s="91">
        <v>387.46834115280433</v>
      </c>
      <c r="I24" s="91">
        <v>387.17312487319384</v>
      </c>
      <c r="J24" s="91">
        <v>385.87852648317482</v>
      </c>
      <c r="K24" s="91">
        <v>385.16134235880435</v>
      </c>
      <c r="L24" s="91">
        <v>384.14864747062899</v>
      </c>
      <c r="M24" s="91">
        <v>383.03865054288121</v>
      </c>
      <c r="P24" s="76">
        <v>100.41199874067075</v>
      </c>
      <c r="Q24" s="91">
        <v>100.33549376323624</v>
      </c>
      <c r="R24" s="91">
        <v>100</v>
      </c>
      <c r="S24" s="91">
        <v>99.814142515027527</v>
      </c>
      <c r="T24" s="91">
        <v>99.551703737362217</v>
      </c>
      <c r="U24" s="76">
        <v>99.26404924208255</v>
      </c>
      <c r="V24" s="4"/>
      <c r="W24" s="4"/>
      <c r="Y24" s="23"/>
      <c r="Z24" s="23"/>
      <c r="AA24" s="23"/>
      <c r="AB24" s="23"/>
      <c r="AC24" s="23"/>
      <c r="AD24" s="23"/>
      <c r="AE24" s="23"/>
      <c r="AF24" s="23"/>
      <c r="AG24" s="56"/>
    </row>
    <row r="25" spans="1:33" ht="11.25" customHeight="1">
      <c r="A25" s="56" t="s">
        <v>83</v>
      </c>
      <c r="B25" s="71" t="s">
        <v>34</v>
      </c>
      <c r="C25" s="88" t="s">
        <v>20</v>
      </c>
      <c r="D25" s="89">
        <v>985.39677329192887</v>
      </c>
      <c r="E25" s="89">
        <v>1488.1718448273705</v>
      </c>
      <c r="F25" s="90">
        <v>151.02260177449273</v>
      </c>
      <c r="G25" s="6"/>
      <c r="H25" s="89">
        <v>1697.4129187383173</v>
      </c>
      <c r="I25" s="89">
        <v>1610.5054435440052</v>
      </c>
      <c r="J25" s="89">
        <v>1488.1718448273705</v>
      </c>
      <c r="K25" s="89">
        <v>1417.1300557138923</v>
      </c>
      <c r="L25" s="89">
        <v>1329.7149505882842</v>
      </c>
      <c r="M25" s="89">
        <v>1402.8853674229665</v>
      </c>
      <c r="N25" s="7"/>
      <c r="O25" s="7"/>
      <c r="P25" s="75">
        <v>114.06027634766997</v>
      </c>
      <c r="Q25" s="89">
        <v>108.22039465011015</v>
      </c>
      <c r="R25" s="89">
        <v>100</v>
      </c>
      <c r="S25" s="89">
        <v>95.22623752354896</v>
      </c>
      <c r="T25" s="89">
        <v>89.352244850629631</v>
      </c>
      <c r="U25" s="75">
        <v>94.269043746470203</v>
      </c>
      <c r="V25" s="4"/>
      <c r="W25" s="4"/>
      <c r="AG25" s="56"/>
    </row>
    <row r="26" spans="1:33" s="10" customFormat="1" ht="11.25" customHeight="1">
      <c r="A26" s="56" t="s">
        <v>83</v>
      </c>
      <c r="B26" s="73" t="s">
        <v>33</v>
      </c>
      <c r="C26" s="93" t="s">
        <v>31</v>
      </c>
      <c r="D26" s="94">
        <v>0.1642327955486548</v>
      </c>
      <c r="E26" s="94">
        <v>0.24802864080456175</v>
      </c>
      <c r="F26" s="90">
        <v>151.02260177449273</v>
      </c>
      <c r="G26" s="9"/>
      <c r="H26" s="94">
        <v>0.24248755981975961</v>
      </c>
      <c r="I26" s="94">
        <v>0.24777006823753925</v>
      </c>
      <c r="J26" s="94">
        <v>0.24802864080456175</v>
      </c>
      <c r="K26" s="94">
        <v>0.25766001012979861</v>
      </c>
      <c r="L26" s="94">
        <v>0.26594299011765682</v>
      </c>
      <c r="M26" s="94">
        <v>0.23381422790382775</v>
      </c>
      <c r="N26" s="11"/>
      <c r="P26" s="77">
        <v>97.7659511551457</v>
      </c>
      <c r="Q26" s="103">
        <v>99.895748907793973</v>
      </c>
      <c r="R26" s="103">
        <v>100</v>
      </c>
      <c r="S26" s="103">
        <v>103.88316820750796</v>
      </c>
      <c r="T26" s="103">
        <v>107.22269382075555</v>
      </c>
      <c r="U26" s="77">
        <v>94.269043746470203</v>
      </c>
      <c r="V26" s="4"/>
      <c r="W26" s="24"/>
      <c r="AG26" s="56"/>
    </row>
    <row r="27" spans="1:33" s="10" customFormat="1" ht="11.25" customHeight="1">
      <c r="A27" s="130" t="s">
        <v>83</v>
      </c>
      <c r="B27" s="10" t="s">
        <v>32</v>
      </c>
      <c r="C27" s="95" t="s">
        <v>31</v>
      </c>
      <c r="D27" s="141">
        <v>0.183</v>
      </c>
      <c r="E27" s="141">
        <v>0.32200000000000001</v>
      </c>
      <c r="F27" s="84">
        <v>175.95628415300547</v>
      </c>
      <c r="G27" s="9"/>
      <c r="H27" s="141">
        <v>0.32200000000000001</v>
      </c>
      <c r="I27" s="141">
        <v>0.32200000000000001</v>
      </c>
      <c r="J27" s="141">
        <v>0.32200000000000001</v>
      </c>
      <c r="K27" s="141">
        <v>0.32200000000000001</v>
      </c>
      <c r="L27" s="141">
        <v>0.32200000000000001</v>
      </c>
      <c r="M27" s="141">
        <v>0.32200000000000001</v>
      </c>
      <c r="N27" s="11"/>
      <c r="P27" s="24">
        <v>100</v>
      </c>
      <c r="Q27" s="104">
        <v>100</v>
      </c>
      <c r="R27" s="104">
        <v>100</v>
      </c>
      <c r="S27" s="104">
        <v>100</v>
      </c>
      <c r="T27" s="104">
        <v>100</v>
      </c>
      <c r="U27" s="24">
        <v>100</v>
      </c>
      <c r="V27" s="4"/>
      <c r="W27" s="24"/>
      <c r="AG27" s="56"/>
    </row>
    <row r="28" spans="1:33" s="7" customFormat="1" ht="11.25" customHeight="1">
      <c r="A28" s="56" t="s">
        <v>83</v>
      </c>
      <c r="B28" s="7" t="s">
        <v>30</v>
      </c>
      <c r="C28" s="79" t="s">
        <v>20</v>
      </c>
      <c r="D28" s="83">
        <v>1772.8219753293502</v>
      </c>
      <c r="E28" s="83">
        <v>2634.4270607315284</v>
      </c>
      <c r="F28" s="84">
        <v>148.60076744265942</v>
      </c>
      <c r="G28" s="6"/>
      <c r="H28" s="83">
        <v>3006.4728305980716</v>
      </c>
      <c r="I28" s="83">
        <v>2820.949636720004</v>
      </c>
      <c r="J28" s="83">
        <v>2634.4270607315284</v>
      </c>
      <c r="K28" s="83">
        <v>2439.8776313197436</v>
      </c>
      <c r="L28" s="83">
        <v>2253.6369588331117</v>
      </c>
      <c r="M28" s="83">
        <v>2631.5871847912349</v>
      </c>
      <c r="N28" s="1"/>
      <c r="P28" s="6">
        <v>114.12245476112113</v>
      </c>
      <c r="Q28" s="83">
        <v>107.08019511220333</v>
      </c>
      <c r="R28" s="83">
        <v>100</v>
      </c>
      <c r="S28" s="83">
        <v>92.615114219265493</v>
      </c>
      <c r="T28" s="83">
        <v>85.545619858889594</v>
      </c>
      <c r="U28" s="6">
        <v>99.892201382887976</v>
      </c>
      <c r="V28" s="6"/>
      <c r="W28" s="6"/>
      <c r="AG28" s="56"/>
    </row>
    <row r="29" spans="1:33" ht="11.25" customHeight="1">
      <c r="A29" s="56" t="s">
        <v>83</v>
      </c>
      <c r="B29" s="1" t="s">
        <v>29</v>
      </c>
      <c r="C29" s="82" t="s">
        <v>20</v>
      </c>
      <c r="D29" s="97">
        <v>0</v>
      </c>
      <c r="E29" s="97">
        <v>0</v>
      </c>
      <c r="F29" s="84"/>
      <c r="G29" s="6"/>
      <c r="H29" s="97">
        <v>0</v>
      </c>
      <c r="I29" s="97">
        <v>0</v>
      </c>
      <c r="J29" s="97">
        <v>0</v>
      </c>
      <c r="K29" s="97">
        <v>0</v>
      </c>
      <c r="L29" s="97">
        <v>0</v>
      </c>
      <c r="M29" s="97">
        <v>0</v>
      </c>
      <c r="P29" s="4"/>
      <c r="Q29" s="97"/>
      <c r="R29" s="97"/>
      <c r="S29" s="97"/>
      <c r="T29" s="97"/>
      <c r="U29" s="4"/>
      <c r="V29" s="4"/>
      <c r="W29" s="4"/>
      <c r="AG29" s="56"/>
    </row>
    <row r="30" spans="1:33" ht="11.25" customHeight="1">
      <c r="A30" s="56" t="s">
        <v>83</v>
      </c>
      <c r="B30" s="71" t="s">
        <v>28</v>
      </c>
      <c r="C30" s="85"/>
      <c r="D30" s="91"/>
      <c r="E30" s="91"/>
      <c r="F30" s="90"/>
      <c r="G30" s="6"/>
      <c r="H30" s="91"/>
      <c r="I30" s="91"/>
      <c r="J30" s="91"/>
      <c r="K30" s="91"/>
      <c r="L30" s="91"/>
      <c r="M30" s="91"/>
      <c r="P30" s="76"/>
      <c r="Q30" s="91"/>
      <c r="R30" s="91"/>
      <c r="S30" s="91"/>
      <c r="T30" s="91"/>
      <c r="U30" s="76"/>
      <c r="V30" s="4"/>
      <c r="W30" s="4"/>
      <c r="AG30" s="56"/>
    </row>
    <row r="31" spans="1:33" ht="11.25" customHeight="1">
      <c r="A31" s="56" t="s">
        <v>83</v>
      </c>
      <c r="B31" s="72" t="s">
        <v>27</v>
      </c>
      <c r="C31" s="85" t="s">
        <v>20</v>
      </c>
      <c r="D31" s="91">
        <v>1772.8219753293502</v>
      </c>
      <c r="E31" s="91">
        <v>2634.4270607315284</v>
      </c>
      <c r="F31" s="92">
        <v>148.60076744265942</v>
      </c>
      <c r="G31" s="6"/>
      <c r="H31" s="91">
        <v>3006.4728305980716</v>
      </c>
      <c r="I31" s="91">
        <v>2820.949636720004</v>
      </c>
      <c r="J31" s="91">
        <v>2634.4270607315284</v>
      </c>
      <c r="K31" s="91">
        <v>2439.8776313197436</v>
      </c>
      <c r="L31" s="91">
        <v>2253.6369588331117</v>
      </c>
      <c r="M31" s="91">
        <v>2631.5871847912349</v>
      </c>
      <c r="P31" s="76">
        <v>114.12245476112113</v>
      </c>
      <c r="Q31" s="91">
        <v>107.08019511220333</v>
      </c>
      <c r="R31" s="91">
        <v>100</v>
      </c>
      <c r="S31" s="91">
        <v>92.615114219265493</v>
      </c>
      <c r="T31" s="91">
        <v>85.545619858889594</v>
      </c>
      <c r="U31" s="76">
        <v>99.892201382887976</v>
      </c>
      <c r="V31" s="4"/>
      <c r="W31" s="4"/>
      <c r="AG31" s="56"/>
    </row>
    <row r="32" spans="1:33" ht="11.25" customHeight="1">
      <c r="A32" s="56" t="s">
        <v>83</v>
      </c>
      <c r="B32" s="72" t="s">
        <v>26</v>
      </c>
      <c r="C32" s="85" t="s">
        <v>20</v>
      </c>
      <c r="D32" s="91">
        <v>1660.2187486212792</v>
      </c>
      <c r="E32" s="91">
        <v>2190.5989055588993</v>
      </c>
      <c r="F32" s="92">
        <v>131.94640208575356</v>
      </c>
      <c r="G32" s="6"/>
      <c r="H32" s="91">
        <v>2449.8857493363898</v>
      </c>
      <c r="I32" s="91">
        <v>2338.4550802640088</v>
      </c>
      <c r="J32" s="91">
        <v>2190.5989055588993</v>
      </c>
      <c r="K32" s="91">
        <v>2086.007687033637</v>
      </c>
      <c r="L32" s="91">
        <v>1973.3519094213962</v>
      </c>
      <c r="M32" s="91">
        <v>2102.4725522142021</v>
      </c>
      <c r="P32" s="76">
        <v>111.83634498855632</v>
      </c>
      <c r="Q32" s="91">
        <v>106.74957767621937</v>
      </c>
      <c r="R32" s="91">
        <v>100</v>
      </c>
      <c r="S32" s="91">
        <v>95.225450982384316</v>
      </c>
      <c r="T32" s="91">
        <v>90.082757935000629</v>
      </c>
      <c r="U32" s="76">
        <v>95.977065764021603</v>
      </c>
      <c r="V32" s="4"/>
      <c r="W32" s="4"/>
      <c r="AG32" s="56"/>
    </row>
    <row r="33" spans="1:33" ht="11.25" customHeight="1">
      <c r="A33" s="56" t="s">
        <v>83</v>
      </c>
      <c r="B33" s="72" t="s">
        <v>25</v>
      </c>
      <c r="C33" s="85" t="s">
        <v>20</v>
      </c>
      <c r="D33" s="91">
        <v>1195.1220461070516</v>
      </c>
      <c r="E33" s="91">
        <v>1690.8188871641985</v>
      </c>
      <c r="F33" s="92">
        <v>141.47667116273291</v>
      </c>
      <c r="G33" s="6"/>
      <c r="H33" s="91">
        <v>1909.2296034133976</v>
      </c>
      <c r="I33" s="91">
        <v>1809.5975806153103</v>
      </c>
      <c r="J33" s="91">
        <v>1690.8188871641985</v>
      </c>
      <c r="K33" s="91">
        <v>1603.0568262516751</v>
      </c>
      <c r="L33" s="91">
        <v>1513.0587267045184</v>
      </c>
      <c r="M33" s="91">
        <v>1659.4311130476074</v>
      </c>
      <c r="P33" s="76">
        <v>112.91745188720435</v>
      </c>
      <c r="Q33" s="91">
        <v>107.02492114044956</v>
      </c>
      <c r="R33" s="91">
        <v>100</v>
      </c>
      <c r="S33" s="91">
        <v>94.809493696884601</v>
      </c>
      <c r="T33" s="91">
        <v>89.486741494956021</v>
      </c>
      <c r="U33" s="76">
        <v>98.143634758585293</v>
      </c>
      <c r="V33" s="4"/>
      <c r="W33" s="4"/>
      <c r="AG33" s="56"/>
    </row>
    <row r="34" spans="1:33" ht="11.25" customHeight="1">
      <c r="A34" s="56" t="s">
        <v>83</v>
      </c>
      <c r="B34" s="72" t="s">
        <v>24</v>
      </c>
      <c r="C34" s="85" t="s">
        <v>20</v>
      </c>
      <c r="D34" s="91">
        <v>113.71908827072905</v>
      </c>
      <c r="E34" s="91">
        <v>133.27546800404755</v>
      </c>
      <c r="F34" s="92">
        <v>117.1970950793775</v>
      </c>
      <c r="G34" s="6"/>
      <c r="H34" s="91">
        <v>143.47599323012602</v>
      </c>
      <c r="I34" s="91">
        <v>141.1602633408003</v>
      </c>
      <c r="J34" s="91">
        <v>133.27546800404755</v>
      </c>
      <c r="K34" s="91">
        <v>129.31699589575661</v>
      </c>
      <c r="L34" s="91">
        <v>123.53019095375645</v>
      </c>
      <c r="M34" s="91">
        <v>111.96208527826704</v>
      </c>
      <c r="P34" s="76">
        <v>107.65371555534038</v>
      </c>
      <c r="Q34" s="91">
        <v>105.91616405842468</v>
      </c>
      <c r="R34" s="91">
        <v>100</v>
      </c>
      <c r="S34" s="91">
        <v>97.029856906470798</v>
      </c>
      <c r="T34" s="91">
        <v>92.687868820693126</v>
      </c>
      <c r="U34" s="76">
        <v>84.008022597877329</v>
      </c>
      <c r="V34" s="4"/>
      <c r="W34" s="4"/>
      <c r="AG34" s="56"/>
    </row>
    <row r="35" spans="1:33" s="7" customFormat="1" ht="11.25" customHeight="1">
      <c r="A35" s="56" t="s">
        <v>83</v>
      </c>
      <c r="B35" s="71" t="s">
        <v>23</v>
      </c>
      <c r="C35" s="88" t="s">
        <v>20</v>
      </c>
      <c r="D35" s="89">
        <v>351.37761424349861</v>
      </c>
      <c r="E35" s="89">
        <v>366.50455039065332</v>
      </c>
      <c r="F35" s="90">
        <v>104.30503695567583</v>
      </c>
      <c r="G35" s="6"/>
      <c r="H35" s="89">
        <v>397.18015269286616</v>
      </c>
      <c r="I35" s="89">
        <v>387.69723630789815</v>
      </c>
      <c r="J35" s="89">
        <v>366.50455039065332</v>
      </c>
      <c r="K35" s="89">
        <v>353.63386488620529</v>
      </c>
      <c r="L35" s="89">
        <v>336.76299176312125</v>
      </c>
      <c r="M35" s="89">
        <v>331.07935388832766</v>
      </c>
      <c r="N35" s="1"/>
      <c r="P35" s="75">
        <v>108.36977392764047</v>
      </c>
      <c r="Q35" s="89">
        <v>105.78238002629318</v>
      </c>
      <c r="R35" s="89">
        <v>100</v>
      </c>
      <c r="S35" s="89">
        <v>96.488260380197374</v>
      </c>
      <c r="T35" s="89">
        <v>91.885077935367818</v>
      </c>
      <c r="U35" s="75">
        <v>90.334309229021486</v>
      </c>
      <c r="V35" s="6"/>
      <c r="W35" s="6"/>
      <c r="AG35" s="56"/>
    </row>
    <row r="36" spans="1:33" ht="11.25" customHeight="1">
      <c r="A36" s="56" t="s">
        <v>83</v>
      </c>
      <c r="B36" s="72" t="s">
        <v>22</v>
      </c>
      <c r="C36" s="85" t="s">
        <v>20</v>
      </c>
      <c r="D36" s="91">
        <v>577.69992922229858</v>
      </c>
      <c r="E36" s="91">
        <v>943.60817356732991</v>
      </c>
      <c r="F36" s="92">
        <v>163.33880719660431</v>
      </c>
      <c r="G36" s="6"/>
      <c r="H36" s="91">
        <v>1097.243227184674</v>
      </c>
      <c r="I36" s="91">
        <v>1011.3520561046937</v>
      </c>
      <c r="J36" s="91">
        <v>943.60817356732991</v>
      </c>
      <c r="K36" s="91">
        <v>836.82080506806847</v>
      </c>
      <c r="L36" s="91">
        <v>740.5782321285933</v>
      </c>
      <c r="M36" s="91">
        <v>972.15607174362754</v>
      </c>
      <c r="P36" s="76">
        <v>116.281657781378</v>
      </c>
      <c r="Q36" s="91">
        <v>107.17923863262615</v>
      </c>
      <c r="R36" s="91">
        <v>100</v>
      </c>
      <c r="S36" s="91">
        <v>88.683081443058114</v>
      </c>
      <c r="T36" s="91">
        <v>78.483660154068218</v>
      </c>
      <c r="U36" s="76">
        <v>103.02539750883798</v>
      </c>
      <c r="V36" s="4"/>
      <c r="W36" s="4"/>
      <c r="AG36" s="56"/>
    </row>
    <row r="37" spans="1:33" s="7" customFormat="1" ht="11.25" customHeight="1">
      <c r="A37" s="56" t="s">
        <v>83</v>
      </c>
      <c r="B37" s="71" t="s">
        <v>21</v>
      </c>
      <c r="C37" s="88" t="s">
        <v>20</v>
      </c>
      <c r="D37" s="89">
        <v>463.98084095156952</v>
      </c>
      <c r="E37" s="89">
        <v>810.33270556328239</v>
      </c>
      <c r="F37" s="90">
        <v>174.64788069726896</v>
      </c>
      <c r="G37" s="6"/>
      <c r="H37" s="89">
        <v>953.76723395454792</v>
      </c>
      <c r="I37" s="89">
        <v>870.19179276389343</v>
      </c>
      <c r="J37" s="89">
        <v>810.33270556328239</v>
      </c>
      <c r="K37" s="89">
        <v>707.50380917231189</v>
      </c>
      <c r="L37" s="89">
        <v>617.04804117483684</v>
      </c>
      <c r="M37" s="89">
        <v>860.19398646536047</v>
      </c>
      <c r="N37" s="1"/>
      <c r="P37" s="75">
        <v>117.70069594951873</v>
      </c>
      <c r="Q37" s="89">
        <v>107.38697658253859</v>
      </c>
      <c r="R37" s="89">
        <v>100</v>
      </c>
      <c r="S37" s="89">
        <v>87.31028678899348</v>
      </c>
      <c r="T37" s="89">
        <v>76.147493114684465</v>
      </c>
      <c r="U37" s="75">
        <v>106.15318628506031</v>
      </c>
      <c r="V37" s="6"/>
      <c r="W37" s="6"/>
      <c r="AG37" s="56"/>
    </row>
    <row r="38" spans="1:33" ht="11.25" customHeight="1">
      <c r="A38" s="56" t="s">
        <v>83</v>
      </c>
      <c r="B38" s="72" t="s">
        <v>19</v>
      </c>
      <c r="C38" s="87" t="s">
        <v>18</v>
      </c>
      <c r="D38" s="91">
        <v>21.888562172823971</v>
      </c>
      <c r="E38" s="91">
        <v>38.139534514299534</v>
      </c>
      <c r="F38" s="92">
        <v>174.24412902576199</v>
      </c>
      <c r="G38" s="6"/>
      <c r="H38" s="91">
        <v>40.661981268082364</v>
      </c>
      <c r="I38" s="91">
        <v>38.225682928472132</v>
      </c>
      <c r="J38" s="91">
        <v>38.139534514299534</v>
      </c>
      <c r="K38" s="91">
        <v>34.828329195116126</v>
      </c>
      <c r="L38" s="91">
        <v>32.410897271615752</v>
      </c>
      <c r="M38" s="91">
        <v>45.606687647538344</v>
      </c>
      <c r="P38" s="76">
        <v>106.61373240629641</v>
      </c>
      <c r="Q38" s="91">
        <v>100.22587694178675</v>
      </c>
      <c r="R38" s="91">
        <v>100</v>
      </c>
      <c r="S38" s="91">
        <v>91.318181091219273</v>
      </c>
      <c r="T38" s="91">
        <v>84.97979244991582</v>
      </c>
      <c r="U38" s="76">
        <v>119.57851145361822</v>
      </c>
      <c r="V38" s="4"/>
      <c r="W38" s="4"/>
      <c r="X38" s="251" t="s">
        <v>154</v>
      </c>
      <c r="Y38" s="252"/>
      <c r="Z38" s="252"/>
      <c r="AA38" s="252"/>
      <c r="AB38" s="252"/>
      <c r="AC38" s="252"/>
      <c r="AD38" s="252"/>
      <c r="AE38" s="252"/>
      <c r="AF38" s="252"/>
      <c r="AG38" s="56"/>
    </row>
    <row r="39" spans="1:33" ht="12" customHeight="1">
      <c r="A39" s="56" t="s">
        <v>83</v>
      </c>
      <c r="C39" s="11"/>
      <c r="D39" s="17">
        <v>8.3795845255906942E-2</v>
      </c>
      <c r="E39" s="17">
        <v>0</v>
      </c>
      <c r="F39" s="18"/>
      <c r="G39" s="18"/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/>
      <c r="P39" s="4"/>
      <c r="Q39" s="4"/>
      <c r="R39" s="4"/>
      <c r="S39" s="4"/>
      <c r="T39" s="4"/>
      <c r="U39" s="4"/>
      <c r="V39" s="4"/>
      <c r="W39" s="4"/>
      <c r="X39" s="112" t="s">
        <v>234</v>
      </c>
      <c r="AG39" s="56"/>
    </row>
    <row r="40" spans="1:33" ht="15" customHeight="1">
      <c r="A40" s="56" t="s">
        <v>222</v>
      </c>
      <c r="B40" s="64" t="s">
        <v>131</v>
      </c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56"/>
    </row>
    <row r="41" spans="1:33" ht="14.25" customHeight="1">
      <c r="A41" s="56" t="s">
        <v>222</v>
      </c>
      <c r="B41" s="64" t="s">
        <v>132</v>
      </c>
      <c r="C41" s="60"/>
      <c r="D41" s="63" t="s">
        <v>102</v>
      </c>
      <c r="E41" s="63" t="s">
        <v>102</v>
      </c>
      <c r="F41" s="63"/>
      <c r="G41" s="63"/>
      <c r="H41" s="63" t="s">
        <v>130</v>
      </c>
      <c r="I41" s="63" t="s">
        <v>147</v>
      </c>
      <c r="J41" s="63" t="s">
        <v>129</v>
      </c>
      <c r="K41" s="63" t="s">
        <v>146</v>
      </c>
      <c r="L41" s="63" t="s">
        <v>145</v>
      </c>
      <c r="M41" s="63" t="s">
        <v>148</v>
      </c>
      <c r="N41" s="63"/>
      <c r="O41" s="59"/>
      <c r="P41" s="59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56"/>
    </row>
    <row r="42" spans="1:33" ht="15" customHeight="1">
      <c r="A42" s="56" t="s">
        <v>222</v>
      </c>
      <c r="B42" s="69" t="s">
        <v>222</v>
      </c>
      <c r="C42" s="78"/>
      <c r="D42" s="105">
        <v>2021</v>
      </c>
      <c r="E42" s="105">
        <v>2022</v>
      </c>
      <c r="F42" s="253" t="s">
        <v>230</v>
      </c>
      <c r="G42" s="106"/>
      <c r="H42" s="99"/>
      <c r="I42" s="99"/>
      <c r="J42" s="99" t="s">
        <v>231</v>
      </c>
      <c r="K42" s="99"/>
      <c r="L42" s="99"/>
      <c r="M42" s="99"/>
      <c r="N42" s="62"/>
      <c r="O42" s="62"/>
      <c r="P42" s="99"/>
      <c r="Q42" s="99"/>
      <c r="R42" s="99" t="s">
        <v>143</v>
      </c>
      <c r="S42" s="99"/>
      <c r="T42" s="99"/>
      <c r="U42" s="99"/>
      <c r="V42" s="22"/>
      <c r="W42" s="22"/>
      <c r="AG42" s="5"/>
    </row>
    <row r="43" spans="1:33" ht="23.25" customHeight="1">
      <c r="A43" s="56" t="s">
        <v>222</v>
      </c>
      <c r="B43" s="70" t="s">
        <v>68</v>
      </c>
      <c r="C43" s="78" t="s">
        <v>48</v>
      </c>
      <c r="D43" s="105"/>
      <c r="E43" s="249" t="s">
        <v>232</v>
      </c>
      <c r="F43" s="254"/>
      <c r="G43" s="106"/>
      <c r="H43" s="107" t="s">
        <v>67</v>
      </c>
      <c r="I43" s="105" t="s">
        <v>66</v>
      </c>
      <c r="J43" s="134" t="s">
        <v>65</v>
      </c>
      <c r="K43" s="105" t="s">
        <v>64</v>
      </c>
      <c r="L43" s="105" t="s">
        <v>63</v>
      </c>
      <c r="M43" s="125" t="s">
        <v>62</v>
      </c>
      <c r="N43" s="111"/>
      <c r="O43" s="111"/>
      <c r="P43" s="108" t="s">
        <v>67</v>
      </c>
      <c r="Q43" s="105" t="s">
        <v>66</v>
      </c>
      <c r="R43" s="134" t="s">
        <v>65</v>
      </c>
      <c r="S43" s="105" t="s">
        <v>64</v>
      </c>
      <c r="T43" s="105" t="s">
        <v>63</v>
      </c>
      <c r="U43" s="108" t="s">
        <v>62</v>
      </c>
      <c r="V43" s="22"/>
      <c r="W43" s="22"/>
      <c r="AG43" s="5"/>
    </row>
    <row r="44" spans="1:33">
      <c r="A44" s="56" t="s">
        <v>222</v>
      </c>
      <c r="B44" s="7" t="s">
        <v>8</v>
      </c>
      <c r="C44" s="79" t="s">
        <v>7</v>
      </c>
      <c r="D44" s="80">
        <v>5500</v>
      </c>
      <c r="E44" s="80">
        <v>5500</v>
      </c>
      <c r="F44" s="80"/>
      <c r="G44" s="26"/>
      <c r="H44" s="98">
        <v>6500</v>
      </c>
      <c r="I44" s="98">
        <v>6000</v>
      </c>
      <c r="J44" s="98">
        <v>5500</v>
      </c>
      <c r="K44" s="98">
        <v>5000</v>
      </c>
      <c r="L44" s="98">
        <v>4500</v>
      </c>
      <c r="M44" s="98">
        <v>5500</v>
      </c>
      <c r="N44" s="2"/>
      <c r="O44" s="2"/>
      <c r="P44" s="21">
        <v>118.18181818181819</v>
      </c>
      <c r="Q44" s="100">
        <v>109.09090909090908</v>
      </c>
      <c r="R44" s="100">
        <v>100</v>
      </c>
      <c r="S44" s="100">
        <v>90.909090909090907</v>
      </c>
      <c r="T44" s="100">
        <v>81.818181818181827</v>
      </c>
      <c r="U44" s="21">
        <v>100</v>
      </c>
      <c r="V44" s="27"/>
      <c r="W44" s="27"/>
      <c r="AG44" s="5"/>
    </row>
    <row r="45" spans="1:33" ht="6" customHeight="1">
      <c r="A45" s="56" t="s">
        <v>222</v>
      </c>
      <c r="B45" s="7"/>
      <c r="C45" s="79"/>
      <c r="D45" s="81"/>
      <c r="E45" s="81"/>
      <c r="F45" s="80"/>
      <c r="G45" s="26"/>
      <c r="H45" s="81"/>
      <c r="I45" s="81"/>
      <c r="J45" s="81"/>
      <c r="K45" s="81"/>
      <c r="L45" s="81"/>
      <c r="M45" s="81"/>
      <c r="P45" s="27"/>
      <c r="Q45" s="101"/>
      <c r="R45" s="101"/>
      <c r="S45" s="101"/>
      <c r="T45" s="101"/>
      <c r="U45" s="27"/>
      <c r="V45" s="27"/>
      <c r="W45" s="27"/>
      <c r="AG45" s="5"/>
    </row>
    <row r="46" spans="1:33" ht="6" customHeight="1">
      <c r="A46" s="56" t="s">
        <v>222</v>
      </c>
      <c r="B46" s="7"/>
      <c r="C46" s="82"/>
      <c r="D46" s="81"/>
      <c r="E46" s="81"/>
      <c r="F46" s="81"/>
      <c r="G46" s="57"/>
      <c r="H46" s="81"/>
      <c r="I46" s="81"/>
      <c r="J46" s="81"/>
      <c r="K46" s="81"/>
      <c r="L46" s="81"/>
      <c r="M46" s="81"/>
      <c r="P46" s="28"/>
      <c r="Q46" s="102"/>
      <c r="R46" s="102"/>
      <c r="S46" s="102"/>
      <c r="T46" s="102"/>
      <c r="U46" s="28"/>
      <c r="V46" s="27"/>
      <c r="W46" s="27"/>
      <c r="AG46" s="5"/>
    </row>
    <row r="47" spans="1:33" ht="11.25" customHeight="1">
      <c r="A47" s="56" t="s">
        <v>222</v>
      </c>
      <c r="B47" s="7" t="s">
        <v>74</v>
      </c>
      <c r="C47" s="79" t="s">
        <v>73</v>
      </c>
      <c r="D47" s="83">
        <v>1</v>
      </c>
      <c r="E47" s="83">
        <v>1</v>
      </c>
      <c r="F47" s="84"/>
      <c r="G47" s="6"/>
      <c r="H47" s="83">
        <v>1</v>
      </c>
      <c r="I47" s="83">
        <v>1</v>
      </c>
      <c r="J47" s="83">
        <v>1</v>
      </c>
      <c r="K47" s="83">
        <v>1</v>
      </c>
      <c r="L47" s="83">
        <v>1</v>
      </c>
      <c r="M47" s="83">
        <v>5</v>
      </c>
      <c r="N47" s="7"/>
      <c r="O47" s="7"/>
      <c r="P47" s="28">
        <v>100</v>
      </c>
      <c r="Q47" s="102">
        <v>100</v>
      </c>
      <c r="R47" s="102">
        <v>100</v>
      </c>
      <c r="S47" s="102">
        <v>100</v>
      </c>
      <c r="T47" s="102">
        <v>100</v>
      </c>
      <c r="U47" s="28">
        <v>500</v>
      </c>
      <c r="V47" s="12"/>
      <c r="W47" s="12"/>
      <c r="AG47" s="5"/>
    </row>
    <row r="48" spans="1:33" ht="11.25" customHeight="1">
      <c r="A48" s="56" t="s">
        <v>222</v>
      </c>
      <c r="B48" s="71" t="s">
        <v>47</v>
      </c>
      <c r="C48" s="85"/>
      <c r="D48" s="86"/>
      <c r="E48" s="86"/>
      <c r="F48" s="87"/>
      <c r="H48" s="86"/>
      <c r="I48" s="86"/>
      <c r="J48" s="86"/>
      <c r="K48" s="86"/>
      <c r="L48" s="86"/>
      <c r="M48" s="86"/>
      <c r="P48" s="74"/>
      <c r="Q48" s="86"/>
      <c r="R48" s="86"/>
      <c r="S48" s="86"/>
      <c r="T48" s="86"/>
      <c r="U48" s="74"/>
      <c r="V48" s="25"/>
      <c r="W48" s="25"/>
      <c r="AG48" s="5"/>
    </row>
    <row r="49" spans="1:33" s="7" customFormat="1" ht="11.25" customHeight="1">
      <c r="A49" s="56" t="s">
        <v>222</v>
      </c>
      <c r="B49" s="71" t="s">
        <v>46</v>
      </c>
      <c r="C49" s="88" t="s">
        <v>20</v>
      </c>
      <c r="D49" s="89">
        <v>1214.9758916547617</v>
      </c>
      <c r="E49" s="89">
        <v>1679.3948297331619</v>
      </c>
      <c r="F49" s="90">
        <v>138.2245393730303</v>
      </c>
      <c r="G49" s="6"/>
      <c r="H49" s="89">
        <v>1879.1360478234469</v>
      </c>
      <c r="I49" s="89">
        <v>1780.7871322597039</v>
      </c>
      <c r="J49" s="89">
        <v>1679.3948297331619</v>
      </c>
      <c r="K49" s="89">
        <v>1594.7095997744789</v>
      </c>
      <c r="L49" s="89">
        <v>1485.9336497263826</v>
      </c>
      <c r="M49" s="89">
        <v>1576.200210871636</v>
      </c>
      <c r="N49" s="1"/>
      <c r="P49" s="75">
        <v>111.89364255230092</v>
      </c>
      <c r="Q49" s="89">
        <v>106.03743090852863</v>
      </c>
      <c r="R49" s="89">
        <v>100</v>
      </c>
      <c r="S49" s="89">
        <v>94.95739605366424</v>
      </c>
      <c r="T49" s="89">
        <v>88.480303941538381</v>
      </c>
      <c r="U49" s="75">
        <v>93.855249698611814</v>
      </c>
      <c r="V49" s="6"/>
      <c r="W49" s="6"/>
      <c r="AG49" s="5"/>
    </row>
    <row r="50" spans="1:33" ht="11.25" customHeight="1">
      <c r="A50" s="56" t="s">
        <v>222</v>
      </c>
      <c r="B50" s="72" t="s">
        <v>45</v>
      </c>
      <c r="C50" s="85" t="s">
        <v>20</v>
      </c>
      <c r="D50" s="91">
        <v>113.52000000000001</v>
      </c>
      <c r="E50" s="91">
        <v>124.51999999999998</v>
      </c>
      <c r="F50" s="92">
        <v>109.68992248062013</v>
      </c>
      <c r="G50" s="6"/>
      <c r="H50" s="91">
        <v>124.51999999999998</v>
      </c>
      <c r="I50" s="91">
        <v>124.51999999999998</v>
      </c>
      <c r="J50" s="91">
        <v>124.51999999999998</v>
      </c>
      <c r="K50" s="91">
        <v>124.51999999999998</v>
      </c>
      <c r="L50" s="91">
        <v>124.51999999999998</v>
      </c>
      <c r="M50" s="91">
        <v>124.51999999999998</v>
      </c>
      <c r="P50" s="76">
        <v>100</v>
      </c>
      <c r="Q50" s="91">
        <v>100</v>
      </c>
      <c r="R50" s="91">
        <v>100</v>
      </c>
      <c r="S50" s="91">
        <v>100</v>
      </c>
      <c r="T50" s="91">
        <v>100</v>
      </c>
      <c r="U50" s="76">
        <v>100</v>
      </c>
      <c r="V50" s="4"/>
      <c r="W50" s="4"/>
      <c r="AG50" s="5"/>
    </row>
    <row r="51" spans="1:33" ht="11.25" customHeight="1">
      <c r="A51" s="56" t="s">
        <v>222</v>
      </c>
      <c r="B51" s="72" t="s">
        <v>44</v>
      </c>
      <c r="C51" s="85" t="s">
        <v>20</v>
      </c>
      <c r="D51" s="91">
        <v>261.96327108417</v>
      </c>
      <c r="E51" s="91">
        <v>556.84758804492753</v>
      </c>
      <c r="F51" s="92">
        <v>212.5670464185072</v>
      </c>
      <c r="G51" s="6"/>
      <c r="H51" s="91">
        <v>665.45839511630561</v>
      </c>
      <c r="I51" s="91">
        <v>611.9412033523613</v>
      </c>
      <c r="J51" s="91">
        <v>556.84758804492753</v>
      </c>
      <c r="K51" s="91">
        <v>501.75397273749383</v>
      </c>
      <c r="L51" s="91">
        <v>446.66035743006017</v>
      </c>
      <c r="M51" s="91">
        <v>556.84758804492753</v>
      </c>
      <c r="P51" s="76">
        <v>119.50458427102231</v>
      </c>
      <c r="Q51" s="91">
        <v>109.89384105996858</v>
      </c>
      <c r="R51" s="91">
        <v>100</v>
      </c>
      <c r="S51" s="91">
        <v>90.10615894003142</v>
      </c>
      <c r="T51" s="91">
        <v>80.212317880062855</v>
      </c>
      <c r="U51" s="76">
        <v>100</v>
      </c>
      <c r="V51" s="4"/>
      <c r="W51" s="4"/>
      <c r="AG51" s="5"/>
    </row>
    <row r="52" spans="1:33" ht="11.25" customHeight="1">
      <c r="A52" s="56" t="s">
        <v>222</v>
      </c>
      <c r="B52" s="72" t="s">
        <v>43</v>
      </c>
      <c r="C52" s="85" t="s">
        <v>20</v>
      </c>
      <c r="D52" s="91">
        <v>121.66723200000001</v>
      </c>
      <c r="E52" s="91">
        <v>129.14628000000002</v>
      </c>
      <c r="F52" s="92">
        <v>106.14713417660393</v>
      </c>
      <c r="G52" s="6"/>
      <c r="H52" s="91">
        <v>129.14628000000002</v>
      </c>
      <c r="I52" s="91">
        <v>129.14628000000002</v>
      </c>
      <c r="J52" s="91">
        <v>129.14628000000002</v>
      </c>
      <c r="K52" s="91">
        <v>129.14628000000002</v>
      </c>
      <c r="L52" s="91">
        <v>129.14628000000002</v>
      </c>
      <c r="M52" s="91">
        <v>129.14628000000002</v>
      </c>
      <c r="P52" s="76">
        <v>100</v>
      </c>
      <c r="Q52" s="91">
        <v>100</v>
      </c>
      <c r="R52" s="91">
        <v>100</v>
      </c>
      <c r="S52" s="91">
        <v>100</v>
      </c>
      <c r="T52" s="91">
        <v>100</v>
      </c>
      <c r="U52" s="76">
        <v>100</v>
      </c>
      <c r="V52" s="4"/>
      <c r="W52" s="4"/>
      <c r="AG52" s="5"/>
    </row>
    <row r="53" spans="1:33" ht="11.25" customHeight="1">
      <c r="A53" s="56" t="s">
        <v>222</v>
      </c>
      <c r="B53" s="72" t="s">
        <v>42</v>
      </c>
      <c r="C53" s="85" t="s">
        <v>20</v>
      </c>
      <c r="D53" s="91">
        <v>359.22222329359181</v>
      </c>
      <c r="E53" s="91">
        <v>453.69961740462713</v>
      </c>
      <c r="F53" s="92">
        <v>126.30054266821323</v>
      </c>
      <c r="G53" s="6"/>
      <c r="H53" s="91">
        <v>496.34211837474737</v>
      </c>
      <c r="I53" s="91">
        <v>475.02086788968728</v>
      </c>
      <c r="J53" s="91">
        <v>453.69961740462713</v>
      </c>
      <c r="K53" s="91">
        <v>432.37836691956699</v>
      </c>
      <c r="L53" s="91">
        <v>411.05711643450684</v>
      </c>
      <c r="M53" s="91">
        <v>453.69961740462713</v>
      </c>
      <c r="P53" s="76">
        <v>109.39883996686071</v>
      </c>
      <c r="Q53" s="91">
        <v>104.69941998343035</v>
      </c>
      <c r="R53" s="91">
        <v>100</v>
      </c>
      <c r="S53" s="91">
        <v>95.30058001656964</v>
      </c>
      <c r="T53" s="91">
        <v>90.601160033139266</v>
      </c>
      <c r="U53" s="76">
        <v>100</v>
      </c>
      <c r="V53" s="4"/>
      <c r="W53" s="4"/>
      <c r="AG53" s="5"/>
    </row>
    <row r="54" spans="1:33" ht="11.25" customHeight="1">
      <c r="A54" s="56" t="s">
        <v>222</v>
      </c>
      <c r="B54" s="72" t="s">
        <v>41</v>
      </c>
      <c r="C54" s="85" t="s">
        <v>20</v>
      </c>
      <c r="D54" s="91">
        <v>17.255700000000001</v>
      </c>
      <c r="E54" s="91">
        <v>17.255700000000001</v>
      </c>
      <c r="F54" s="92">
        <v>100</v>
      </c>
      <c r="G54" s="6"/>
      <c r="H54" s="91">
        <v>18.824400000000001</v>
      </c>
      <c r="I54" s="91">
        <v>18.824400000000001</v>
      </c>
      <c r="J54" s="91">
        <v>17.255700000000001</v>
      </c>
      <c r="K54" s="91">
        <v>15.687000000000001</v>
      </c>
      <c r="L54" s="91">
        <v>14.118300000000001</v>
      </c>
      <c r="M54" s="91">
        <v>17.255700000000001</v>
      </c>
      <c r="P54" s="76">
        <v>109.09090909090908</v>
      </c>
      <c r="Q54" s="91">
        <v>109.09090909090908</v>
      </c>
      <c r="R54" s="91">
        <v>100</v>
      </c>
      <c r="S54" s="91">
        <v>90.909090909090907</v>
      </c>
      <c r="T54" s="91">
        <v>81.818181818181827</v>
      </c>
      <c r="U54" s="76">
        <v>100</v>
      </c>
      <c r="V54" s="4"/>
      <c r="W54" s="4"/>
      <c r="AG54" s="5"/>
    </row>
    <row r="55" spans="1:33" ht="11.25" customHeight="1">
      <c r="A55" s="56" t="s">
        <v>222</v>
      </c>
      <c r="B55" s="72" t="s">
        <v>40</v>
      </c>
      <c r="C55" s="85" t="s">
        <v>20</v>
      </c>
      <c r="D55" s="91">
        <v>320.79425519694092</v>
      </c>
      <c r="E55" s="91">
        <v>368.53856531539287</v>
      </c>
      <c r="F55" s="92">
        <v>114.88315621149168</v>
      </c>
      <c r="G55" s="6"/>
      <c r="H55" s="91">
        <v>410.05597625419853</v>
      </c>
      <c r="I55" s="91">
        <v>389.22812864926664</v>
      </c>
      <c r="J55" s="91">
        <v>368.53856531539287</v>
      </c>
      <c r="K55" s="91">
        <v>364.22752340094803</v>
      </c>
      <c r="L55" s="91">
        <v>336.20200259964599</v>
      </c>
      <c r="M55" s="91">
        <v>268.4699252495937</v>
      </c>
      <c r="P55" s="76">
        <v>111.2654182889314</v>
      </c>
      <c r="Q55" s="91">
        <v>105.6139479775116</v>
      </c>
      <c r="R55" s="91">
        <v>100</v>
      </c>
      <c r="S55" s="91">
        <v>98.830233164131556</v>
      </c>
      <c r="T55" s="91">
        <v>91.225731644102567</v>
      </c>
      <c r="U55" s="76">
        <v>72.847172729355719</v>
      </c>
      <c r="V55" s="4"/>
      <c r="W55" s="4"/>
      <c r="AG55" s="5"/>
    </row>
    <row r="56" spans="1:33" ht="11.25" customHeight="1">
      <c r="A56" s="56" t="s">
        <v>222</v>
      </c>
      <c r="B56" s="72" t="s">
        <v>11</v>
      </c>
      <c r="C56" s="85" t="s">
        <v>20</v>
      </c>
      <c r="D56" s="91">
        <v>0</v>
      </c>
      <c r="E56" s="91">
        <v>0</v>
      </c>
      <c r="F56" s="92"/>
      <c r="G56" s="6"/>
      <c r="H56" s="91">
        <v>0</v>
      </c>
      <c r="I56" s="91">
        <v>0</v>
      </c>
      <c r="J56" s="91">
        <v>0</v>
      </c>
      <c r="K56" s="91">
        <v>0</v>
      </c>
      <c r="L56" s="91">
        <v>0</v>
      </c>
      <c r="M56" s="91">
        <v>0</v>
      </c>
      <c r="P56" s="76"/>
      <c r="Q56" s="91"/>
      <c r="R56" s="91"/>
      <c r="S56" s="91"/>
      <c r="T56" s="91"/>
      <c r="U56" s="76"/>
      <c r="V56" s="4"/>
      <c r="W56" s="4"/>
      <c r="AG56" s="5"/>
    </row>
    <row r="57" spans="1:33" s="7" customFormat="1" ht="11.25" customHeight="1">
      <c r="A57" s="56" t="s">
        <v>222</v>
      </c>
      <c r="B57" s="71" t="s">
        <v>39</v>
      </c>
      <c r="C57" s="88" t="s">
        <v>20</v>
      </c>
      <c r="D57" s="89">
        <v>319.08530858008095</v>
      </c>
      <c r="E57" s="89">
        <v>334.49795284864831</v>
      </c>
      <c r="F57" s="90">
        <v>104.83025819557569</v>
      </c>
      <c r="G57" s="6"/>
      <c r="H57" s="89">
        <v>371.34845028620845</v>
      </c>
      <c r="I57" s="89">
        <v>352.67940332684242</v>
      </c>
      <c r="J57" s="89">
        <v>334.49795284864831</v>
      </c>
      <c r="K57" s="89">
        <v>325.48305614003738</v>
      </c>
      <c r="L57" s="89">
        <v>304.8056774205437</v>
      </c>
      <c r="M57" s="89">
        <v>245.57916012015693</v>
      </c>
      <c r="N57" s="1"/>
      <c r="P57" s="75">
        <v>111.01665858452475</v>
      </c>
      <c r="Q57" s="89">
        <v>105.43544446934798</v>
      </c>
      <c r="R57" s="89">
        <v>100</v>
      </c>
      <c r="S57" s="89">
        <v>97.304947120949961</v>
      </c>
      <c r="T57" s="89">
        <v>91.123331196726454</v>
      </c>
      <c r="U57" s="75">
        <v>73.417238589581189</v>
      </c>
      <c r="V57" s="6"/>
      <c r="W57" s="6"/>
      <c r="AF57" s="1"/>
      <c r="AG57" s="5"/>
    </row>
    <row r="58" spans="1:33" ht="11.25" customHeight="1">
      <c r="A58" s="56" t="s">
        <v>222</v>
      </c>
      <c r="B58" s="72" t="s">
        <v>38</v>
      </c>
      <c r="C58" s="85" t="s">
        <v>20</v>
      </c>
      <c r="D58" s="91">
        <v>134.77220636364999</v>
      </c>
      <c r="E58" s="91">
        <v>137.73719490365031</v>
      </c>
      <c r="F58" s="92">
        <v>102.20000000000002</v>
      </c>
      <c r="G58" s="6"/>
      <c r="H58" s="91">
        <v>157.87873459342094</v>
      </c>
      <c r="I58" s="91">
        <v>147.84777892816683</v>
      </c>
      <c r="J58" s="91">
        <v>137.73719490365031</v>
      </c>
      <c r="K58" s="91">
        <v>132.83897285951551</v>
      </c>
      <c r="L58" s="91">
        <v>121.97180093032324</v>
      </c>
      <c r="M58" s="91">
        <v>88.144511681658855</v>
      </c>
      <c r="P58" s="76">
        <v>114.62316675162437</v>
      </c>
      <c r="Q58" s="91">
        <v>107.340489278578</v>
      </c>
      <c r="R58" s="91">
        <v>100</v>
      </c>
      <c r="S58" s="91">
        <v>96.443791346584931</v>
      </c>
      <c r="T58" s="91">
        <v>88.554003888089014</v>
      </c>
      <c r="U58" s="76">
        <v>63.994705092780166</v>
      </c>
      <c r="V58" s="4"/>
      <c r="W58" s="4"/>
      <c r="AG58" s="5"/>
    </row>
    <row r="59" spans="1:33" s="7" customFormat="1" ht="11.25" customHeight="1">
      <c r="A59" s="56" t="s">
        <v>222</v>
      </c>
      <c r="B59" s="71" t="s">
        <v>37</v>
      </c>
      <c r="C59" s="88" t="s">
        <v>20</v>
      </c>
      <c r="D59" s="89">
        <v>1534.0612002348425</v>
      </c>
      <c r="E59" s="89">
        <v>2013.8927825818103</v>
      </c>
      <c r="F59" s="90">
        <v>131.2785162856288</v>
      </c>
      <c r="G59" s="6"/>
      <c r="H59" s="89">
        <v>2250.4844981096553</v>
      </c>
      <c r="I59" s="89">
        <v>2133.4665355865463</v>
      </c>
      <c r="J59" s="89">
        <v>2013.8927825818103</v>
      </c>
      <c r="K59" s="89">
        <v>1920.1926559145163</v>
      </c>
      <c r="L59" s="89">
        <v>1790.7393271469261</v>
      </c>
      <c r="M59" s="89">
        <v>1821.779370991793</v>
      </c>
      <c r="N59" s="1"/>
      <c r="P59" s="75">
        <v>111.74797971243208</v>
      </c>
      <c r="Q59" s="89">
        <v>105.9374438420422</v>
      </c>
      <c r="R59" s="89">
        <v>100</v>
      </c>
      <c r="S59" s="89">
        <v>95.347313050738961</v>
      </c>
      <c r="T59" s="89">
        <v>88.919298119297025</v>
      </c>
      <c r="U59" s="75">
        <v>90.46059386817366</v>
      </c>
      <c r="V59" s="6"/>
      <c r="W59" s="6"/>
      <c r="X59" s="1"/>
      <c r="Y59" s="1"/>
      <c r="Z59" s="1"/>
      <c r="AA59" s="1"/>
      <c r="AB59" s="1"/>
      <c r="AC59" s="1"/>
      <c r="AD59" s="1"/>
      <c r="AE59" s="1"/>
      <c r="AF59" s="1"/>
      <c r="AG59" s="5"/>
    </row>
    <row r="60" spans="1:33" ht="11.25" customHeight="1">
      <c r="A60" s="56" t="s">
        <v>222</v>
      </c>
      <c r="B60" s="72" t="s">
        <v>4</v>
      </c>
      <c r="C60" s="85" t="s">
        <v>20</v>
      </c>
      <c r="D60" s="91">
        <v>256.11947510171024</v>
      </c>
      <c r="E60" s="91">
        <v>283.71628896093932</v>
      </c>
      <c r="F60" s="92">
        <v>110.77497673625554</v>
      </c>
      <c r="G60" s="6"/>
      <c r="H60" s="91">
        <v>340.77651184681025</v>
      </c>
      <c r="I60" s="91">
        <v>316.54853424835346</v>
      </c>
      <c r="J60" s="91">
        <v>283.71628896093932</v>
      </c>
      <c r="K60" s="91">
        <v>259.48831136248253</v>
      </c>
      <c r="L60" s="91">
        <v>235.26033376402577</v>
      </c>
      <c r="M60" s="91">
        <v>293.01255885807342</v>
      </c>
      <c r="P60" s="76">
        <v>120.11171903271536</v>
      </c>
      <c r="Q60" s="91">
        <v>111.57221018491974</v>
      </c>
      <c r="R60" s="91">
        <v>100</v>
      </c>
      <c r="S60" s="91">
        <v>91.460491152204384</v>
      </c>
      <c r="T60" s="91">
        <v>82.920982304408781</v>
      </c>
      <c r="U60" s="76">
        <v>103.27660774472274</v>
      </c>
      <c r="V60" s="4"/>
      <c r="W60" s="4"/>
      <c r="X60" s="251" t="s">
        <v>159</v>
      </c>
      <c r="Y60" s="252"/>
      <c r="Z60" s="252"/>
      <c r="AA60" s="252"/>
      <c r="AB60" s="252"/>
      <c r="AC60" s="252"/>
      <c r="AD60" s="252"/>
      <c r="AE60" s="252"/>
      <c r="AF60" s="252"/>
      <c r="AG60" s="5"/>
    </row>
    <row r="61" spans="1:33" ht="11.25" customHeight="1">
      <c r="A61" s="56" t="s">
        <v>222</v>
      </c>
      <c r="B61" s="72" t="s">
        <v>36</v>
      </c>
      <c r="C61" s="85" t="s">
        <v>20</v>
      </c>
      <c r="D61" s="91">
        <v>1277.9417251331324</v>
      </c>
      <c r="E61" s="91">
        <v>1730.176493620871</v>
      </c>
      <c r="F61" s="92">
        <v>135.3877457472191</v>
      </c>
      <c r="G61" s="6"/>
      <c r="H61" s="91">
        <v>1909.707986262845</v>
      </c>
      <c r="I61" s="91">
        <v>1816.9180013381929</v>
      </c>
      <c r="J61" s="91">
        <v>1730.176493620871</v>
      </c>
      <c r="K61" s="91">
        <v>1660.7043445520337</v>
      </c>
      <c r="L61" s="91">
        <v>1555.4789933829004</v>
      </c>
      <c r="M61" s="91">
        <v>1528.7668121337197</v>
      </c>
      <c r="P61" s="76">
        <v>110.37648432422375</v>
      </c>
      <c r="Q61" s="91">
        <v>105.01344851448025</v>
      </c>
      <c r="R61" s="91">
        <v>100</v>
      </c>
      <c r="S61" s="91">
        <v>95.984678480780445</v>
      </c>
      <c r="T61" s="91">
        <v>89.902908698501165</v>
      </c>
      <c r="U61" s="76">
        <v>88.359009486619129</v>
      </c>
      <c r="V61" s="4"/>
      <c r="W61" s="4"/>
      <c r="X61" s="112" t="s">
        <v>233</v>
      </c>
      <c r="AG61" s="5"/>
    </row>
    <row r="62" spans="1:33" ht="11.25" customHeight="1">
      <c r="A62" s="56" t="s">
        <v>222</v>
      </c>
      <c r="B62" s="72" t="s">
        <v>35</v>
      </c>
      <c r="C62" s="85" t="s">
        <v>20</v>
      </c>
      <c r="D62" s="91">
        <v>389.66550168747676</v>
      </c>
      <c r="E62" s="91">
        <v>386.36434006296395</v>
      </c>
      <c r="F62" s="92">
        <v>99.152821686750087</v>
      </c>
      <c r="G62" s="6"/>
      <c r="H62" s="91">
        <v>389.1068535213841</v>
      </c>
      <c r="I62" s="91">
        <v>387.80873752128616</v>
      </c>
      <c r="J62" s="91">
        <v>386.36434006296395</v>
      </c>
      <c r="K62" s="91">
        <v>386.05938905796665</v>
      </c>
      <c r="L62" s="91">
        <v>384.0665666739294</v>
      </c>
      <c r="M62" s="91">
        <v>377.98568193505446</v>
      </c>
      <c r="P62" s="76">
        <v>100.70982571993399</v>
      </c>
      <c r="Q62" s="91">
        <v>100.37384336714068</v>
      </c>
      <c r="R62" s="91">
        <v>100</v>
      </c>
      <c r="S62" s="91">
        <v>99.921071648344252</v>
      </c>
      <c r="T62" s="91">
        <v>99.405283264842694</v>
      </c>
      <c r="U62" s="76">
        <v>97.831410081338234</v>
      </c>
      <c r="V62" s="4"/>
      <c r="W62" s="4"/>
      <c r="AG62" s="5"/>
    </row>
    <row r="63" spans="1:33" ht="11.25" customHeight="1">
      <c r="A63" s="56" t="s">
        <v>222</v>
      </c>
      <c r="B63" s="71" t="s">
        <v>34</v>
      </c>
      <c r="C63" s="88" t="s">
        <v>20</v>
      </c>
      <c r="D63" s="89">
        <v>888.27622344565566</v>
      </c>
      <c r="E63" s="89">
        <v>1343.8121535579071</v>
      </c>
      <c r="F63" s="90">
        <v>151.28313897057956</v>
      </c>
      <c r="G63" s="6"/>
      <c r="H63" s="89">
        <v>1520.6011327414608</v>
      </c>
      <c r="I63" s="89">
        <v>1429.1092638169066</v>
      </c>
      <c r="J63" s="89">
        <v>1343.8121535579071</v>
      </c>
      <c r="K63" s="89">
        <v>1274.6449554940671</v>
      </c>
      <c r="L63" s="89">
        <v>1171.412426708971</v>
      </c>
      <c r="M63" s="89">
        <v>1150.7811301986653</v>
      </c>
      <c r="N63" s="7"/>
      <c r="O63" s="7"/>
      <c r="P63" s="75">
        <v>113.1557806435582</v>
      </c>
      <c r="Q63" s="89">
        <v>106.34739833489115</v>
      </c>
      <c r="R63" s="89">
        <v>100</v>
      </c>
      <c r="S63" s="89">
        <v>94.852911704905225</v>
      </c>
      <c r="T63" s="89">
        <v>87.170846282905927</v>
      </c>
      <c r="U63" s="75">
        <v>85.635564997074283</v>
      </c>
      <c r="V63" s="4"/>
      <c r="W63" s="4"/>
      <c r="AG63" s="5"/>
    </row>
    <row r="64" spans="1:33" s="10" customFormat="1" ht="11.25" customHeight="1">
      <c r="A64" s="56" t="s">
        <v>222</v>
      </c>
      <c r="B64" s="73" t="s">
        <v>33</v>
      </c>
      <c r="C64" s="93" t="s">
        <v>31</v>
      </c>
      <c r="D64" s="94">
        <v>0.16150476789921012</v>
      </c>
      <c r="E64" s="94">
        <v>0.24432948246507402</v>
      </c>
      <c r="F64" s="90">
        <v>151.28313897057956</v>
      </c>
      <c r="G64" s="9"/>
      <c r="H64" s="94">
        <v>0.23393863580637858</v>
      </c>
      <c r="I64" s="94">
        <v>0.23818487730281776</v>
      </c>
      <c r="J64" s="94">
        <v>0.24432948246507402</v>
      </c>
      <c r="K64" s="94">
        <v>0.2549289910988134</v>
      </c>
      <c r="L64" s="94">
        <v>0.26031387260199357</v>
      </c>
      <c r="M64" s="94">
        <v>0.20923293276339369</v>
      </c>
      <c r="P64" s="77">
        <v>95.747199006087698</v>
      </c>
      <c r="Q64" s="103">
        <v>97.485115140316879</v>
      </c>
      <c r="R64" s="103">
        <v>100</v>
      </c>
      <c r="S64" s="103">
        <v>104.33820287539575</v>
      </c>
      <c r="T64" s="103">
        <v>106.54214545688502</v>
      </c>
      <c r="U64" s="77">
        <v>85.635564997074283</v>
      </c>
      <c r="V64" s="4"/>
      <c r="W64" s="24"/>
      <c r="X64" s="1"/>
      <c r="Y64" s="1"/>
      <c r="Z64" s="1"/>
      <c r="AA64" s="1"/>
      <c r="AB64" s="1"/>
      <c r="AC64" s="1"/>
      <c r="AD64" s="1"/>
      <c r="AE64" s="1"/>
      <c r="AF64" s="1"/>
      <c r="AG64" s="5"/>
    </row>
    <row r="65" spans="1:33" s="10" customFormat="1" ht="11.25" customHeight="1">
      <c r="A65" s="56" t="s">
        <v>222</v>
      </c>
      <c r="B65" s="10" t="s">
        <v>32</v>
      </c>
      <c r="C65" s="95" t="s">
        <v>31</v>
      </c>
      <c r="D65" s="141">
        <v>0.16500000000000001</v>
      </c>
      <c r="E65" s="141">
        <v>0.28000000000000003</v>
      </c>
      <c r="F65" s="84">
        <v>169.69696969696969</v>
      </c>
      <c r="G65" s="9"/>
      <c r="H65" s="141">
        <v>0.28000000000000003</v>
      </c>
      <c r="I65" s="141">
        <v>0.28000000000000003</v>
      </c>
      <c r="J65" s="141">
        <v>0.28000000000000003</v>
      </c>
      <c r="K65" s="141">
        <v>0.28000000000000003</v>
      </c>
      <c r="L65" s="141">
        <v>0.28000000000000003</v>
      </c>
      <c r="M65" s="141">
        <v>0.28000000000000003</v>
      </c>
      <c r="P65" s="24">
        <v>100</v>
      </c>
      <c r="Q65" s="104">
        <v>100</v>
      </c>
      <c r="R65" s="104">
        <v>100</v>
      </c>
      <c r="S65" s="104">
        <v>100</v>
      </c>
      <c r="T65" s="104">
        <v>100</v>
      </c>
      <c r="U65" s="24">
        <v>100</v>
      </c>
      <c r="V65" s="4"/>
      <c r="W65" s="24"/>
      <c r="X65" s="1"/>
      <c r="Y65" s="1"/>
      <c r="Z65" s="1"/>
      <c r="AA65" s="1"/>
      <c r="AB65" s="1"/>
      <c r="AC65" s="1"/>
      <c r="AD65" s="1"/>
      <c r="AE65" s="1"/>
      <c r="AF65" s="1"/>
      <c r="AG65" s="5"/>
    </row>
    <row r="66" spans="1:33" s="7" customFormat="1" ht="11.25" customHeight="1">
      <c r="A66" s="56" t="s">
        <v>222</v>
      </c>
      <c r="B66" s="7" t="s">
        <v>30</v>
      </c>
      <c r="C66" s="79" t="s">
        <v>20</v>
      </c>
      <c r="D66" s="83">
        <v>1553.2849767891869</v>
      </c>
      <c r="E66" s="83">
        <v>2210.0806290239034</v>
      </c>
      <c r="F66" s="84">
        <v>142.2842982485021</v>
      </c>
      <c r="G66" s="6"/>
      <c r="H66" s="83">
        <v>2549.8833653681945</v>
      </c>
      <c r="I66" s="83">
        <v>2384.3572717696397</v>
      </c>
      <c r="J66" s="83">
        <v>2210.0806290239034</v>
      </c>
      <c r="K66" s="83">
        <v>2045.5477004204495</v>
      </c>
      <c r="L66" s="83">
        <v>1879.3269004379554</v>
      </c>
      <c r="M66" s="83">
        <v>2210.9982407931279</v>
      </c>
      <c r="N66" s="1"/>
      <c r="P66" s="6">
        <v>115.37512848544205</v>
      </c>
      <c r="Q66" s="83">
        <v>107.88553324512449</v>
      </c>
      <c r="R66" s="83">
        <v>100</v>
      </c>
      <c r="S66" s="83">
        <v>92.555342712717177</v>
      </c>
      <c r="T66" s="83">
        <v>85.034313941205511</v>
      </c>
      <c r="U66" s="6">
        <v>100.04151937975357</v>
      </c>
      <c r="V66" s="6"/>
      <c r="W66" s="6"/>
      <c r="X66" s="1"/>
      <c r="Y66" s="1"/>
      <c r="Z66" s="1"/>
      <c r="AA66" s="1"/>
      <c r="AB66" s="1"/>
      <c r="AC66" s="1"/>
      <c r="AD66" s="1"/>
      <c r="AE66" s="1"/>
      <c r="AF66" s="1"/>
      <c r="AG66" s="5"/>
    </row>
    <row r="67" spans="1:33" ht="11.25" customHeight="1">
      <c r="A67" s="56" t="s">
        <v>222</v>
      </c>
      <c r="B67" s="1" t="s">
        <v>29</v>
      </c>
      <c r="C67" s="82" t="s">
        <v>20</v>
      </c>
      <c r="D67" s="97">
        <v>0</v>
      </c>
      <c r="E67" s="97">
        <v>0</v>
      </c>
      <c r="F67" s="84"/>
      <c r="G67" s="6"/>
      <c r="H67" s="97">
        <v>0</v>
      </c>
      <c r="I67" s="97">
        <v>0</v>
      </c>
      <c r="J67" s="97">
        <v>0</v>
      </c>
      <c r="K67" s="97">
        <v>0</v>
      </c>
      <c r="L67" s="97">
        <v>0</v>
      </c>
      <c r="M67" s="97">
        <v>0</v>
      </c>
      <c r="P67" s="4"/>
      <c r="Q67" s="97"/>
      <c r="R67" s="97"/>
      <c r="S67" s="97"/>
      <c r="T67" s="97"/>
      <c r="U67" s="4"/>
      <c r="V67" s="4"/>
      <c r="W67" s="4"/>
      <c r="AG67" s="5"/>
    </row>
    <row r="68" spans="1:33" ht="11.25" customHeight="1">
      <c r="A68" s="56" t="s">
        <v>222</v>
      </c>
      <c r="B68" s="71" t="s">
        <v>28</v>
      </c>
      <c r="C68" s="85"/>
      <c r="D68" s="91"/>
      <c r="E68" s="91"/>
      <c r="F68" s="90"/>
      <c r="G68" s="6"/>
      <c r="H68" s="91"/>
      <c r="I68" s="91"/>
      <c r="J68" s="91"/>
      <c r="K68" s="91"/>
      <c r="L68" s="91"/>
      <c r="M68" s="91"/>
      <c r="P68" s="76"/>
      <c r="Q68" s="91"/>
      <c r="R68" s="91"/>
      <c r="S68" s="91"/>
      <c r="T68" s="91"/>
      <c r="U68" s="76"/>
      <c r="V68" s="4"/>
      <c r="W68" s="4"/>
      <c r="AG68" s="5"/>
    </row>
    <row r="69" spans="1:33" ht="11.25" customHeight="1">
      <c r="A69" s="56" t="s">
        <v>222</v>
      </c>
      <c r="B69" s="72" t="s">
        <v>27</v>
      </c>
      <c r="C69" s="85" t="s">
        <v>20</v>
      </c>
      <c r="D69" s="91">
        <v>1553.2849767891869</v>
      </c>
      <c r="E69" s="91">
        <v>2210.0806290239034</v>
      </c>
      <c r="F69" s="92">
        <v>142.2842982485021</v>
      </c>
      <c r="G69" s="6"/>
      <c r="H69" s="91">
        <v>2549.8833653681945</v>
      </c>
      <c r="I69" s="91">
        <v>2384.3572717696397</v>
      </c>
      <c r="J69" s="91">
        <v>2210.0806290239034</v>
      </c>
      <c r="K69" s="91">
        <v>2045.5477004204495</v>
      </c>
      <c r="L69" s="91">
        <v>1879.3269004379554</v>
      </c>
      <c r="M69" s="91">
        <v>2210.9982407931279</v>
      </c>
      <c r="P69" s="76">
        <v>115.37512848544205</v>
      </c>
      <c r="Q69" s="91">
        <v>107.88553324512449</v>
      </c>
      <c r="R69" s="91">
        <v>100</v>
      </c>
      <c r="S69" s="91">
        <v>92.555342712717177</v>
      </c>
      <c r="T69" s="91">
        <v>85.034313941205511</v>
      </c>
      <c r="U69" s="76">
        <v>100.04151937975357</v>
      </c>
      <c r="V69" s="4"/>
      <c r="W69" s="4"/>
      <c r="AG69" s="5"/>
    </row>
    <row r="70" spans="1:33" ht="11.25" customHeight="1">
      <c r="A70" s="56" t="s">
        <v>222</v>
      </c>
      <c r="B70" s="72" t="s">
        <v>26</v>
      </c>
      <c r="C70" s="85" t="s">
        <v>20</v>
      </c>
      <c r="D70" s="91">
        <v>1534.0612002348428</v>
      </c>
      <c r="E70" s="91">
        <v>2013.8927825818096</v>
      </c>
      <c r="F70" s="92">
        <v>131.27851628562871</v>
      </c>
      <c r="G70" s="6"/>
      <c r="H70" s="91">
        <v>2250.4844981096549</v>
      </c>
      <c r="I70" s="91">
        <v>2133.4665355865463</v>
      </c>
      <c r="J70" s="91">
        <v>2013.8927825818096</v>
      </c>
      <c r="K70" s="91">
        <v>1920.1926559145161</v>
      </c>
      <c r="L70" s="91">
        <v>1790.7393271469259</v>
      </c>
      <c r="M70" s="91">
        <v>1821.7793709917926</v>
      </c>
      <c r="P70" s="76">
        <v>111.74797971243211</v>
      </c>
      <c r="Q70" s="91">
        <v>105.93744384204224</v>
      </c>
      <c r="R70" s="91">
        <v>100</v>
      </c>
      <c r="S70" s="91">
        <v>95.347313050738975</v>
      </c>
      <c r="T70" s="91">
        <v>88.919298119297039</v>
      </c>
      <c r="U70" s="76">
        <v>90.460593868173675</v>
      </c>
      <c r="V70" s="4"/>
      <c r="W70" s="4"/>
      <c r="AG70" s="5"/>
    </row>
    <row r="71" spans="1:33" ht="11.25" customHeight="1">
      <c r="A71" s="56" t="s">
        <v>222</v>
      </c>
      <c r="B71" s="72" t="s">
        <v>25</v>
      </c>
      <c r="C71" s="85" t="s">
        <v>20</v>
      </c>
      <c r="D71" s="91">
        <v>1062.5894577698962</v>
      </c>
      <c r="E71" s="91">
        <v>1506.59452598298</v>
      </c>
      <c r="F71" s="92">
        <v>141.78519417508028</v>
      </c>
      <c r="G71" s="6"/>
      <c r="H71" s="91">
        <v>1686.6201551018144</v>
      </c>
      <c r="I71" s="91">
        <v>1598.3873496965771</v>
      </c>
      <c r="J71" s="91">
        <v>1506.59452598298</v>
      </c>
      <c r="K71" s="91">
        <v>1424.6983131328907</v>
      </c>
      <c r="L71" s="91">
        <v>1327.4809558250547</v>
      </c>
      <c r="M71" s="91">
        <v>1443.9095016605204</v>
      </c>
      <c r="P71" s="76">
        <v>111.94917584088368</v>
      </c>
      <c r="Q71" s="91">
        <v>106.09273577797626</v>
      </c>
      <c r="R71" s="91">
        <v>100</v>
      </c>
      <c r="S71" s="91">
        <v>94.564150377709893</v>
      </c>
      <c r="T71" s="91">
        <v>88.111361944511088</v>
      </c>
      <c r="U71" s="76">
        <v>95.839290317243069</v>
      </c>
      <c r="V71" s="4"/>
      <c r="W71" s="4"/>
      <c r="AG71" s="5"/>
    </row>
    <row r="72" spans="1:33" ht="11.25" customHeight="1">
      <c r="A72" s="56" t="s">
        <v>222</v>
      </c>
      <c r="B72" s="72" t="s">
        <v>24</v>
      </c>
      <c r="C72" s="85" t="s">
        <v>20</v>
      </c>
      <c r="D72" s="91">
        <v>116.04766054565724</v>
      </c>
      <c r="E72" s="91">
        <v>134.64450683638512</v>
      </c>
      <c r="F72" s="92">
        <v>116.02517982980901</v>
      </c>
      <c r="G72" s="6"/>
      <c r="H72" s="91">
        <v>149.72896253619106</v>
      </c>
      <c r="I72" s="91">
        <v>141.97414942574579</v>
      </c>
      <c r="J72" s="91">
        <v>134.64450683638512</v>
      </c>
      <c r="K72" s="91">
        <v>132.42868151866401</v>
      </c>
      <c r="L72" s="91">
        <v>123.64188732508228</v>
      </c>
      <c r="M72" s="91">
        <v>108.27396095932616</v>
      </c>
      <c r="P72" s="76">
        <v>111.20317200770471</v>
      </c>
      <c r="Q72" s="91">
        <v>105.44369968116662</v>
      </c>
      <c r="R72" s="91">
        <v>100</v>
      </c>
      <c r="S72" s="91">
        <v>98.354314357277346</v>
      </c>
      <c r="T72" s="91">
        <v>91.828393322667949</v>
      </c>
      <c r="U72" s="76">
        <v>80.414688651870918</v>
      </c>
      <c r="V72" s="4"/>
      <c r="W72" s="4"/>
      <c r="AG72" s="5"/>
    </row>
    <row r="73" spans="1:33" s="7" customFormat="1" ht="11.25" customHeight="1">
      <c r="A73" s="56" t="s">
        <v>222</v>
      </c>
      <c r="B73" s="71" t="s">
        <v>23</v>
      </c>
      <c r="C73" s="88" t="s">
        <v>20</v>
      </c>
      <c r="D73" s="89">
        <v>355.42408191928939</v>
      </c>
      <c r="E73" s="89">
        <v>372.65374976244442</v>
      </c>
      <c r="F73" s="90">
        <v>104.8476365895397</v>
      </c>
      <c r="G73" s="6"/>
      <c r="H73" s="89">
        <v>414.13538047164946</v>
      </c>
      <c r="I73" s="89">
        <v>393.10503646422347</v>
      </c>
      <c r="J73" s="89">
        <v>372.65374976244442</v>
      </c>
      <c r="K73" s="89">
        <v>363.06566126296138</v>
      </c>
      <c r="L73" s="89">
        <v>339.61648399678893</v>
      </c>
      <c r="M73" s="89">
        <v>269.59590837194605</v>
      </c>
      <c r="N73" s="1"/>
      <c r="P73" s="75">
        <v>111.13141374148211</v>
      </c>
      <c r="Q73" s="89">
        <v>105.48801312607645</v>
      </c>
      <c r="R73" s="89">
        <v>100</v>
      </c>
      <c r="S73" s="89">
        <v>97.427078486236852</v>
      </c>
      <c r="T73" s="89">
        <v>91.134594570236914</v>
      </c>
      <c r="U73" s="75">
        <v>72.34488007803634</v>
      </c>
      <c r="V73" s="6"/>
      <c r="W73" s="6"/>
      <c r="X73" s="1"/>
      <c r="Y73" s="1"/>
      <c r="Z73" s="1"/>
      <c r="AA73" s="1"/>
      <c r="AB73" s="1"/>
      <c r="AC73" s="1"/>
      <c r="AD73" s="1"/>
      <c r="AE73" s="1"/>
      <c r="AF73" s="1"/>
      <c r="AG73" s="5"/>
    </row>
    <row r="74" spans="1:33" ht="11.25" customHeight="1">
      <c r="A74" s="56" t="s">
        <v>222</v>
      </c>
      <c r="B74" s="72" t="s">
        <v>22</v>
      </c>
      <c r="C74" s="85" t="s">
        <v>20</v>
      </c>
      <c r="D74" s="91">
        <v>490.69551901929071</v>
      </c>
      <c r="E74" s="91">
        <v>703.48610304092335</v>
      </c>
      <c r="F74" s="92">
        <v>143.36509623053379</v>
      </c>
      <c r="G74" s="6"/>
      <c r="H74" s="91">
        <v>863.26321026638016</v>
      </c>
      <c r="I74" s="91">
        <v>785.96992207306266</v>
      </c>
      <c r="J74" s="91">
        <v>703.48610304092335</v>
      </c>
      <c r="K74" s="91">
        <v>620.84938728755878</v>
      </c>
      <c r="L74" s="91">
        <v>551.84594461290067</v>
      </c>
      <c r="M74" s="91">
        <v>767.08873913260754</v>
      </c>
      <c r="P74" s="76">
        <v>122.71219097787383</v>
      </c>
      <c r="Q74" s="91">
        <v>111.72501044094415</v>
      </c>
      <c r="R74" s="91">
        <v>100</v>
      </c>
      <c r="S74" s="91">
        <v>88.253255409573114</v>
      </c>
      <c r="T74" s="91">
        <v>78.444469937282975</v>
      </c>
      <c r="U74" s="76">
        <v>109.04106503550707</v>
      </c>
      <c r="V74" s="4"/>
      <c r="W74" s="4"/>
      <c r="AG74" s="5"/>
    </row>
    <row r="75" spans="1:33" s="7" customFormat="1" ht="11.25" customHeight="1">
      <c r="A75" s="56" t="s">
        <v>222</v>
      </c>
      <c r="B75" s="71" t="s">
        <v>21</v>
      </c>
      <c r="C75" s="88" t="s">
        <v>20</v>
      </c>
      <c r="D75" s="89">
        <v>374.64785847363351</v>
      </c>
      <c r="E75" s="89">
        <v>568.84159620453829</v>
      </c>
      <c r="F75" s="90">
        <v>151.83367082947612</v>
      </c>
      <c r="G75" s="6"/>
      <c r="H75" s="89">
        <v>713.53424773018912</v>
      </c>
      <c r="I75" s="89">
        <v>643.99577264731693</v>
      </c>
      <c r="J75" s="89">
        <v>568.84159620453829</v>
      </c>
      <c r="K75" s="89">
        <v>488.42070576889478</v>
      </c>
      <c r="L75" s="89">
        <v>428.20405728781839</v>
      </c>
      <c r="M75" s="89">
        <v>658.81477817328141</v>
      </c>
      <c r="N75" s="1"/>
      <c r="P75" s="75">
        <v>125.43636971893028</v>
      </c>
      <c r="Q75" s="89">
        <v>113.21179339630349</v>
      </c>
      <c r="R75" s="89">
        <v>100</v>
      </c>
      <c r="S75" s="89">
        <v>85.862340065805142</v>
      </c>
      <c r="T75" s="89">
        <v>75.276502306601557</v>
      </c>
      <c r="U75" s="75">
        <v>115.81691327938532</v>
      </c>
      <c r="V75" s="6"/>
      <c r="W75" s="6"/>
      <c r="AF75" s="1"/>
      <c r="AG75" s="5"/>
    </row>
    <row r="76" spans="1:33" ht="11.25" customHeight="1">
      <c r="A76" s="56" t="s">
        <v>222</v>
      </c>
      <c r="B76" s="72" t="s">
        <v>19</v>
      </c>
      <c r="C76" s="87" t="s">
        <v>18</v>
      </c>
      <c r="D76" s="91">
        <v>17.620482753570641</v>
      </c>
      <c r="E76" s="91">
        <v>26.690424953484278</v>
      </c>
      <c r="F76" s="92">
        <v>151.47385759380339</v>
      </c>
      <c r="G76" s="6"/>
      <c r="H76" s="91">
        <v>29.293330329432862</v>
      </c>
      <c r="I76" s="91">
        <v>28.199260378412035</v>
      </c>
      <c r="J76" s="91">
        <v>26.690424953484278</v>
      </c>
      <c r="K76" s="91">
        <v>23.694522139931465</v>
      </c>
      <c r="L76" s="91">
        <v>22.597054064962762</v>
      </c>
      <c r="M76" s="91">
        <v>48.410412781712083</v>
      </c>
      <c r="P76" s="76">
        <v>109.75220657027714</v>
      </c>
      <c r="Q76" s="91">
        <v>105.65309629785713</v>
      </c>
      <c r="R76" s="91">
        <v>100</v>
      </c>
      <c r="S76" s="91">
        <v>88.775364877951418</v>
      </c>
      <c r="T76" s="91">
        <v>84.66352298378392</v>
      </c>
      <c r="U76" s="76">
        <v>181.37745227391889</v>
      </c>
      <c r="V76" s="4"/>
      <c r="W76" s="4"/>
      <c r="X76" s="251" t="s">
        <v>174</v>
      </c>
      <c r="Y76" s="252"/>
      <c r="Z76" s="252"/>
      <c r="AA76" s="252"/>
      <c r="AB76" s="252"/>
      <c r="AC76" s="252"/>
      <c r="AD76" s="252"/>
      <c r="AE76" s="252"/>
      <c r="AF76" s="252"/>
      <c r="AG76" s="5"/>
    </row>
    <row r="77" spans="1:33" ht="11.25" customHeight="1">
      <c r="A77" s="56" t="s">
        <v>222</v>
      </c>
      <c r="C77" s="11"/>
      <c r="D77" s="17">
        <v>8.2824714565863822E-2</v>
      </c>
      <c r="E77" s="17">
        <v>0</v>
      </c>
      <c r="F77" s="18"/>
      <c r="G77" s="18"/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/>
      <c r="P77" s="4"/>
      <c r="Q77" s="4"/>
      <c r="R77" s="4"/>
      <c r="S77" s="4"/>
      <c r="T77" s="4"/>
      <c r="U77" s="4"/>
      <c r="V77" s="4"/>
      <c r="W77" s="4"/>
      <c r="X77" s="112" t="s">
        <v>234</v>
      </c>
      <c r="AG77" s="5"/>
    </row>
    <row r="78" spans="1:33" ht="15" customHeight="1">
      <c r="A78" s="56" t="s">
        <v>223</v>
      </c>
      <c r="B78" s="64" t="s">
        <v>131</v>
      </c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56"/>
    </row>
    <row r="79" spans="1:33" ht="14.25" customHeight="1">
      <c r="A79" s="56" t="s">
        <v>223</v>
      </c>
      <c r="B79" s="64" t="s">
        <v>132</v>
      </c>
      <c r="C79" s="60"/>
      <c r="D79" s="63" t="s">
        <v>104</v>
      </c>
      <c r="E79" s="63" t="s">
        <v>104</v>
      </c>
      <c r="F79" s="63"/>
      <c r="G79" s="63"/>
      <c r="H79" s="63" t="s">
        <v>125</v>
      </c>
      <c r="I79" s="63" t="s">
        <v>126</v>
      </c>
      <c r="J79" s="63" t="s">
        <v>133</v>
      </c>
      <c r="K79" s="63" t="s">
        <v>155</v>
      </c>
      <c r="L79" s="63" t="s">
        <v>156</v>
      </c>
      <c r="M79" s="63" t="s">
        <v>157</v>
      </c>
      <c r="N79" s="63"/>
      <c r="O79" s="59"/>
      <c r="P79" s="59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56"/>
    </row>
    <row r="80" spans="1:33" ht="15.75" customHeight="1">
      <c r="A80" s="56" t="s">
        <v>223</v>
      </c>
      <c r="B80" s="69" t="s">
        <v>223</v>
      </c>
      <c r="C80" s="78"/>
      <c r="D80" s="105">
        <v>2021</v>
      </c>
      <c r="E80" s="105">
        <v>2022</v>
      </c>
      <c r="F80" s="253" t="s">
        <v>230</v>
      </c>
      <c r="G80" s="106"/>
      <c r="H80" s="99"/>
      <c r="I80" s="99"/>
      <c r="J80" s="99" t="s">
        <v>231</v>
      </c>
      <c r="K80" s="99"/>
      <c r="L80" s="99"/>
      <c r="M80" s="99"/>
      <c r="N80" s="62"/>
      <c r="O80" s="62"/>
      <c r="P80" s="99"/>
      <c r="Q80" s="99"/>
      <c r="R80" s="99" t="s">
        <v>149</v>
      </c>
      <c r="S80" s="99"/>
      <c r="T80" s="99"/>
      <c r="U80" s="99"/>
      <c r="V80" s="22"/>
      <c r="W80" s="22"/>
      <c r="X80" s="22"/>
      <c r="Y80" s="22"/>
      <c r="Z80" s="22"/>
      <c r="AA80" s="22"/>
      <c r="AB80" s="22"/>
      <c r="AC80" s="22"/>
      <c r="AD80" s="22"/>
    </row>
    <row r="81" spans="1:32" ht="24" customHeight="1">
      <c r="A81" s="56" t="s">
        <v>223</v>
      </c>
      <c r="B81" s="70" t="s">
        <v>68</v>
      </c>
      <c r="C81" s="78" t="s">
        <v>48</v>
      </c>
      <c r="D81" s="105"/>
      <c r="E81" s="249" t="s">
        <v>232</v>
      </c>
      <c r="F81" s="254"/>
      <c r="G81" s="106"/>
      <c r="H81" s="107" t="s">
        <v>67</v>
      </c>
      <c r="I81" s="134" t="s">
        <v>66</v>
      </c>
      <c r="J81" s="105" t="s">
        <v>65</v>
      </c>
      <c r="K81" s="105" t="s">
        <v>64</v>
      </c>
      <c r="L81" s="105" t="s">
        <v>63</v>
      </c>
      <c r="M81" s="125" t="s">
        <v>62</v>
      </c>
      <c r="N81" s="111"/>
      <c r="O81" s="111"/>
      <c r="P81" s="108" t="s">
        <v>67</v>
      </c>
      <c r="Q81" s="134" t="s">
        <v>66</v>
      </c>
      <c r="R81" s="105" t="s">
        <v>65</v>
      </c>
      <c r="S81" s="105" t="s">
        <v>64</v>
      </c>
      <c r="T81" s="105" t="s">
        <v>63</v>
      </c>
      <c r="U81" s="108" t="s">
        <v>62</v>
      </c>
      <c r="V81" s="22"/>
      <c r="W81" s="22"/>
      <c r="X81" s="22"/>
      <c r="Y81" s="22"/>
      <c r="Z81" s="22"/>
      <c r="AA81" s="22"/>
      <c r="AB81" s="22"/>
      <c r="AC81" s="22"/>
      <c r="AD81" s="22"/>
    </row>
    <row r="82" spans="1:32">
      <c r="A82" s="56" t="s">
        <v>223</v>
      </c>
      <c r="B82" s="7" t="s">
        <v>8</v>
      </c>
      <c r="C82" s="79" t="s">
        <v>7</v>
      </c>
      <c r="D82" s="80">
        <v>3500</v>
      </c>
      <c r="E82" s="80">
        <v>3500</v>
      </c>
      <c r="F82" s="80"/>
      <c r="G82" s="26"/>
      <c r="H82" s="98">
        <v>4000</v>
      </c>
      <c r="I82" s="98">
        <v>3500</v>
      </c>
      <c r="J82" s="98">
        <v>3000</v>
      </c>
      <c r="K82" s="98">
        <v>2500</v>
      </c>
      <c r="L82" s="98">
        <v>3000</v>
      </c>
      <c r="M82" s="98">
        <v>3500</v>
      </c>
      <c r="N82" s="2"/>
      <c r="O82" s="2"/>
      <c r="P82" s="21">
        <v>114.28571428571428</v>
      </c>
      <c r="Q82" s="100">
        <v>100</v>
      </c>
      <c r="R82" s="100">
        <v>85.714285714285708</v>
      </c>
      <c r="S82" s="100">
        <v>71.428571428571431</v>
      </c>
      <c r="T82" s="100">
        <v>85.714285714285708</v>
      </c>
      <c r="U82" s="21">
        <v>100</v>
      </c>
      <c r="V82" s="27"/>
      <c r="W82" s="27"/>
      <c r="X82" s="27"/>
      <c r="Y82" s="27"/>
      <c r="Z82" s="27"/>
      <c r="AA82" s="27"/>
      <c r="AB82" s="27"/>
      <c r="AC82" s="27"/>
      <c r="AD82" s="27"/>
    </row>
    <row r="83" spans="1:32" ht="6" customHeight="1">
      <c r="A83" s="56" t="s">
        <v>223</v>
      </c>
      <c r="B83" s="7"/>
      <c r="C83" s="79"/>
      <c r="D83" s="81"/>
      <c r="E83" s="81"/>
      <c r="F83" s="80"/>
      <c r="G83" s="26"/>
      <c r="H83" s="81"/>
      <c r="I83" s="81"/>
      <c r="J83" s="81"/>
      <c r="K83" s="81"/>
      <c r="L83" s="81"/>
      <c r="M83" s="81"/>
      <c r="P83" s="27"/>
      <c r="Q83" s="101"/>
      <c r="R83" s="101"/>
      <c r="S83" s="101"/>
      <c r="T83" s="101"/>
      <c r="U83" s="27"/>
      <c r="V83" s="27"/>
      <c r="W83" s="27"/>
      <c r="X83" s="27"/>
      <c r="Y83" s="27"/>
      <c r="Z83" s="27"/>
      <c r="AA83" s="27"/>
      <c r="AB83" s="27"/>
      <c r="AC83" s="27"/>
      <c r="AD83" s="27"/>
    </row>
    <row r="84" spans="1:32" ht="6" customHeight="1">
      <c r="A84" s="56" t="s">
        <v>223</v>
      </c>
      <c r="B84" s="7"/>
      <c r="C84" s="82"/>
      <c r="D84" s="81"/>
      <c r="E84" s="81"/>
      <c r="F84" s="81"/>
      <c r="G84" s="57"/>
      <c r="H84" s="81"/>
      <c r="I84" s="81"/>
      <c r="J84" s="81"/>
      <c r="K84" s="81"/>
      <c r="L84" s="81"/>
      <c r="M84" s="81"/>
      <c r="P84" s="28"/>
      <c r="Q84" s="102"/>
      <c r="R84" s="102"/>
      <c r="S84" s="102"/>
      <c r="T84" s="102"/>
      <c r="U84" s="28"/>
      <c r="V84" s="27"/>
      <c r="W84" s="27"/>
      <c r="X84" s="27"/>
      <c r="Y84" s="27"/>
      <c r="Z84" s="27"/>
      <c r="AA84" s="27"/>
      <c r="AB84" s="27"/>
      <c r="AC84" s="27"/>
      <c r="AD84" s="27"/>
    </row>
    <row r="85" spans="1:32" ht="11.25" customHeight="1">
      <c r="A85" s="56" t="s">
        <v>223</v>
      </c>
      <c r="B85" s="7" t="s">
        <v>74</v>
      </c>
      <c r="C85" s="79" t="s">
        <v>73</v>
      </c>
      <c r="D85" s="83">
        <v>1</v>
      </c>
      <c r="E85" s="83">
        <v>1</v>
      </c>
      <c r="F85" s="84">
        <v>100</v>
      </c>
      <c r="G85" s="6"/>
      <c r="H85" s="83">
        <v>1</v>
      </c>
      <c r="I85" s="83">
        <v>1</v>
      </c>
      <c r="J85" s="83">
        <v>1</v>
      </c>
      <c r="K85" s="83">
        <v>1</v>
      </c>
      <c r="L85" s="83">
        <v>5</v>
      </c>
      <c r="M85" s="83">
        <v>5</v>
      </c>
      <c r="N85" s="7"/>
      <c r="O85" s="7"/>
      <c r="P85" s="28">
        <v>100</v>
      </c>
      <c r="Q85" s="102">
        <v>100</v>
      </c>
      <c r="R85" s="102">
        <v>100</v>
      </c>
      <c r="S85" s="102">
        <v>100</v>
      </c>
      <c r="T85" s="102">
        <v>500</v>
      </c>
      <c r="U85" s="28">
        <v>500</v>
      </c>
      <c r="V85" s="12"/>
      <c r="W85" s="12"/>
      <c r="X85" s="12"/>
      <c r="Y85" s="12"/>
      <c r="Z85" s="12"/>
      <c r="AA85" s="12"/>
      <c r="AB85" s="12"/>
      <c r="AC85" s="12"/>
      <c r="AD85" s="12"/>
    </row>
    <row r="86" spans="1:32" ht="11.25" customHeight="1">
      <c r="A86" s="56" t="s">
        <v>223</v>
      </c>
      <c r="B86" s="71" t="s">
        <v>47</v>
      </c>
      <c r="C86" s="85"/>
      <c r="D86" s="86"/>
      <c r="E86" s="86"/>
      <c r="F86" s="87"/>
      <c r="H86" s="86"/>
      <c r="I86" s="86"/>
      <c r="J86" s="86"/>
      <c r="K86" s="86"/>
      <c r="L86" s="86"/>
      <c r="M86" s="86"/>
      <c r="P86" s="74"/>
      <c r="Q86" s="86"/>
      <c r="R86" s="86"/>
      <c r="S86" s="86"/>
      <c r="T86" s="86"/>
      <c r="U86" s="74"/>
      <c r="V86" s="25"/>
      <c r="W86" s="25"/>
      <c r="X86" s="25"/>
      <c r="Y86" s="25"/>
      <c r="Z86" s="25"/>
      <c r="AA86" s="25"/>
      <c r="AB86" s="25"/>
      <c r="AC86" s="25"/>
      <c r="AD86" s="25"/>
    </row>
    <row r="87" spans="1:32" s="7" customFormat="1" ht="11.25" customHeight="1">
      <c r="A87" s="56" t="s">
        <v>223</v>
      </c>
      <c r="B87" s="71" t="s">
        <v>46</v>
      </c>
      <c r="C87" s="88" t="s">
        <v>20</v>
      </c>
      <c r="D87" s="89">
        <v>1210.3587239143735</v>
      </c>
      <c r="E87" s="89">
        <v>1806.1839413837231</v>
      </c>
      <c r="F87" s="90">
        <v>149.22715932863397</v>
      </c>
      <c r="G87" s="6"/>
      <c r="H87" s="89">
        <v>1960.0691426135611</v>
      </c>
      <c r="I87" s="89">
        <v>1806.1839413837231</v>
      </c>
      <c r="J87" s="89">
        <v>1640.7317803607216</v>
      </c>
      <c r="K87" s="89">
        <v>1463.0130995526135</v>
      </c>
      <c r="L87" s="89">
        <v>1575.2221711475026</v>
      </c>
      <c r="M87" s="89">
        <v>1738.9900526187421</v>
      </c>
      <c r="N87" s="1"/>
      <c r="P87" s="75">
        <v>108.51990750797762</v>
      </c>
      <c r="Q87" s="89">
        <v>100</v>
      </c>
      <c r="R87" s="89">
        <v>90.839683753568963</v>
      </c>
      <c r="S87" s="89">
        <v>81.000227387239121</v>
      </c>
      <c r="T87" s="89">
        <v>87.212721531602156</v>
      </c>
      <c r="U87" s="75">
        <v>96.279787056820837</v>
      </c>
      <c r="V87" s="6"/>
      <c r="W87" s="6"/>
      <c r="X87" s="6"/>
      <c r="Y87" s="6"/>
      <c r="Z87" s="6"/>
      <c r="AA87" s="6"/>
      <c r="AB87" s="6"/>
      <c r="AC87" s="6"/>
      <c r="AD87" s="6"/>
    </row>
    <row r="88" spans="1:32" ht="11.25" customHeight="1">
      <c r="A88" s="56" t="s">
        <v>223</v>
      </c>
      <c r="B88" s="72" t="s">
        <v>45</v>
      </c>
      <c r="C88" s="85" t="s">
        <v>20</v>
      </c>
      <c r="D88" s="91">
        <v>77.510000000000005</v>
      </c>
      <c r="E88" s="91">
        <v>82.044999999999987</v>
      </c>
      <c r="F88" s="92">
        <v>105.85085795381239</v>
      </c>
      <c r="G88" s="6"/>
      <c r="H88" s="91">
        <v>82.044999999999987</v>
      </c>
      <c r="I88" s="91">
        <v>82.044999999999987</v>
      </c>
      <c r="J88" s="91">
        <v>82.044999999999987</v>
      </c>
      <c r="K88" s="91">
        <v>82.044999999999987</v>
      </c>
      <c r="L88" s="91">
        <v>82.044999999999987</v>
      </c>
      <c r="M88" s="91">
        <v>82.044999999999987</v>
      </c>
      <c r="P88" s="76">
        <v>100</v>
      </c>
      <c r="Q88" s="91">
        <v>100</v>
      </c>
      <c r="R88" s="91">
        <v>100</v>
      </c>
      <c r="S88" s="91">
        <v>100</v>
      </c>
      <c r="T88" s="91">
        <v>100</v>
      </c>
      <c r="U88" s="76">
        <v>100</v>
      </c>
      <c r="V88" s="4"/>
      <c r="W88" s="4"/>
      <c r="X88" s="4"/>
      <c r="Y88" s="4"/>
      <c r="Z88" s="4"/>
      <c r="AA88" s="4"/>
      <c r="AB88" s="4"/>
      <c r="AC88" s="4"/>
      <c r="AD88" s="4"/>
    </row>
    <row r="89" spans="1:32" ht="11.25" customHeight="1">
      <c r="A89" s="56" t="s">
        <v>223</v>
      </c>
      <c r="B89" s="72" t="s">
        <v>44</v>
      </c>
      <c r="C89" s="85" t="s">
        <v>20</v>
      </c>
      <c r="D89" s="91">
        <v>393.59228769293185</v>
      </c>
      <c r="E89" s="91">
        <v>814.98151565645105</v>
      </c>
      <c r="F89" s="92">
        <v>207.06236914181449</v>
      </c>
      <c r="G89" s="6"/>
      <c r="H89" s="91">
        <v>942.01651981451539</v>
      </c>
      <c r="I89" s="91">
        <v>814.98151565645105</v>
      </c>
      <c r="J89" s="91">
        <v>687.08124949087915</v>
      </c>
      <c r="K89" s="91">
        <v>558.90599114883162</v>
      </c>
      <c r="L89" s="91">
        <v>687.08124949087915</v>
      </c>
      <c r="M89" s="91">
        <v>814.98151565645105</v>
      </c>
      <c r="P89" s="76">
        <v>115.58747060118783</v>
      </c>
      <c r="Q89" s="91">
        <v>100</v>
      </c>
      <c r="R89" s="91">
        <v>84.306359873383045</v>
      </c>
      <c r="S89" s="91">
        <v>68.578977610141763</v>
      </c>
      <c r="T89" s="91">
        <v>84.306359873383045</v>
      </c>
      <c r="U89" s="76">
        <v>100</v>
      </c>
      <c r="V89" s="4"/>
      <c r="W89" s="4"/>
      <c r="X89" s="4"/>
      <c r="Y89" s="4"/>
      <c r="Z89" s="4"/>
      <c r="AA89" s="4"/>
      <c r="AB89" s="4"/>
      <c r="AC89" s="4"/>
      <c r="AD89" s="4"/>
    </row>
    <row r="90" spans="1:32" ht="11.25" customHeight="1">
      <c r="A90" s="56" t="s">
        <v>223</v>
      </c>
      <c r="B90" s="72" t="s">
        <v>43</v>
      </c>
      <c r="C90" s="85" t="s">
        <v>20</v>
      </c>
      <c r="D90" s="91">
        <v>131.46881999999999</v>
      </c>
      <c r="E90" s="91">
        <v>140.26530000000002</v>
      </c>
      <c r="F90" s="92">
        <v>106.69092489002338</v>
      </c>
      <c r="G90" s="6"/>
      <c r="H90" s="91">
        <v>140.26530000000002</v>
      </c>
      <c r="I90" s="91">
        <v>140.26530000000002</v>
      </c>
      <c r="J90" s="91">
        <v>140.26530000000002</v>
      </c>
      <c r="K90" s="91">
        <v>140.26530000000002</v>
      </c>
      <c r="L90" s="91">
        <v>140.26530000000002</v>
      </c>
      <c r="M90" s="91">
        <v>140.26530000000002</v>
      </c>
      <c r="P90" s="76">
        <v>100</v>
      </c>
      <c r="Q90" s="91">
        <v>100</v>
      </c>
      <c r="R90" s="91">
        <v>100</v>
      </c>
      <c r="S90" s="91">
        <v>100</v>
      </c>
      <c r="T90" s="91">
        <v>100</v>
      </c>
      <c r="U90" s="76">
        <v>100</v>
      </c>
      <c r="V90" s="4"/>
      <c r="W90" s="4"/>
      <c r="X90" s="4"/>
      <c r="Y90" s="4"/>
      <c r="Z90" s="4"/>
      <c r="AA90" s="4"/>
      <c r="AB90" s="4"/>
      <c r="AC90" s="4"/>
      <c r="AD90" s="4"/>
    </row>
    <row r="91" spans="1:32" ht="11.25" customHeight="1">
      <c r="A91" s="56" t="s">
        <v>223</v>
      </c>
      <c r="B91" s="72" t="s">
        <v>42</v>
      </c>
      <c r="C91" s="85" t="s">
        <v>20</v>
      </c>
      <c r="D91" s="91">
        <v>261.13291128526646</v>
      </c>
      <c r="E91" s="91">
        <v>368.88082523510974</v>
      </c>
      <c r="F91" s="92">
        <v>141.26171359233132</v>
      </c>
      <c r="G91" s="6"/>
      <c r="H91" s="91">
        <v>389.01871159874611</v>
      </c>
      <c r="I91" s="91">
        <v>368.88082523510974</v>
      </c>
      <c r="J91" s="91">
        <v>348.74293887147337</v>
      </c>
      <c r="K91" s="91">
        <v>328.605052507837</v>
      </c>
      <c r="L91" s="91">
        <v>348.74293887147337</v>
      </c>
      <c r="M91" s="91">
        <v>368.88082523510974</v>
      </c>
      <c r="P91" s="76">
        <v>105.45918491447782</v>
      </c>
      <c r="Q91" s="91">
        <v>100</v>
      </c>
      <c r="R91" s="91">
        <v>94.540815085522183</v>
      </c>
      <c r="S91" s="91">
        <v>89.081630171044381</v>
      </c>
      <c r="T91" s="91">
        <v>94.540815085522183</v>
      </c>
      <c r="U91" s="76">
        <v>100</v>
      </c>
      <c r="V91" s="4"/>
      <c r="W91" s="4"/>
      <c r="X91" s="4"/>
      <c r="Y91" s="4"/>
      <c r="Z91" s="4"/>
      <c r="AA91" s="4"/>
      <c r="AB91" s="4"/>
      <c r="AC91" s="4"/>
      <c r="AD91" s="4"/>
    </row>
    <row r="92" spans="1:32" ht="11.25" customHeight="1">
      <c r="A92" s="56" t="s">
        <v>223</v>
      </c>
      <c r="B92" s="72" t="s">
        <v>41</v>
      </c>
      <c r="C92" s="85" t="s">
        <v>20</v>
      </c>
      <c r="D92" s="91">
        <v>34.425000000000004</v>
      </c>
      <c r="E92" s="91">
        <v>34.425000000000004</v>
      </c>
      <c r="F92" s="92">
        <v>100</v>
      </c>
      <c r="G92" s="6"/>
      <c r="H92" s="91">
        <v>34.425000000000004</v>
      </c>
      <c r="I92" s="91">
        <v>34.425000000000004</v>
      </c>
      <c r="J92" s="91">
        <v>34.424999999999997</v>
      </c>
      <c r="K92" s="91">
        <v>28.687499999999996</v>
      </c>
      <c r="L92" s="91">
        <v>34.424999999999997</v>
      </c>
      <c r="M92" s="91">
        <v>34.425000000000004</v>
      </c>
      <c r="P92" s="76">
        <v>100</v>
      </c>
      <c r="Q92" s="91">
        <v>100</v>
      </c>
      <c r="R92" s="91">
        <v>99.999999999999972</v>
      </c>
      <c r="S92" s="91">
        <v>83.333333333333314</v>
      </c>
      <c r="T92" s="91">
        <v>99.999999999999972</v>
      </c>
      <c r="U92" s="76">
        <v>100</v>
      </c>
      <c r="V92" s="4"/>
      <c r="W92" s="4"/>
      <c r="X92" s="4"/>
      <c r="Y92" s="4"/>
      <c r="Z92" s="4"/>
      <c r="AA92" s="4"/>
      <c r="AB92" s="4"/>
      <c r="AC92" s="4"/>
      <c r="AD92" s="4"/>
    </row>
    <row r="93" spans="1:32" ht="11.25" customHeight="1">
      <c r="A93" s="56" t="s">
        <v>223</v>
      </c>
      <c r="B93" s="72" t="s">
        <v>40</v>
      </c>
      <c r="C93" s="85" t="s">
        <v>20</v>
      </c>
      <c r="D93" s="91">
        <v>288.71812334212734</v>
      </c>
      <c r="E93" s="91">
        <v>331.25770651009361</v>
      </c>
      <c r="F93" s="92">
        <v>114.73394973461967</v>
      </c>
      <c r="G93" s="6"/>
      <c r="H93" s="91">
        <v>333.05107479951874</v>
      </c>
      <c r="I93" s="91">
        <v>331.25770651009361</v>
      </c>
      <c r="J93" s="91">
        <v>319.01443652295393</v>
      </c>
      <c r="K93" s="91">
        <v>300.61371176837582</v>
      </c>
      <c r="L93" s="91">
        <v>254.56326283873454</v>
      </c>
      <c r="M93" s="91">
        <v>265.15921823382615</v>
      </c>
      <c r="P93" s="76">
        <v>100.54138160537269</v>
      </c>
      <c r="Q93" s="91">
        <v>100</v>
      </c>
      <c r="R93" s="91">
        <v>96.304004481548077</v>
      </c>
      <c r="S93" s="91">
        <v>90.749197938800535</v>
      </c>
      <c r="T93" s="91">
        <v>76.847499042555214</v>
      </c>
      <c r="U93" s="76">
        <v>80.046203612095169</v>
      </c>
      <c r="V93" s="4"/>
      <c r="W93" s="4"/>
      <c r="X93" s="4"/>
      <c r="Y93" s="4"/>
      <c r="Z93" s="4"/>
      <c r="AA93" s="4"/>
      <c r="AB93" s="4"/>
      <c r="AC93" s="4"/>
      <c r="AD93" s="4"/>
    </row>
    <row r="94" spans="1:32" s="7" customFormat="1" ht="11.25" customHeight="1">
      <c r="A94" s="56" t="s">
        <v>223</v>
      </c>
      <c r="B94" s="72" t="s">
        <v>11</v>
      </c>
      <c r="C94" s="85" t="s">
        <v>20</v>
      </c>
      <c r="D94" s="91">
        <v>0</v>
      </c>
      <c r="E94" s="91">
        <v>0</v>
      </c>
      <c r="F94" s="92"/>
      <c r="G94" s="6"/>
      <c r="H94" s="91">
        <v>0</v>
      </c>
      <c r="I94" s="91">
        <v>0</v>
      </c>
      <c r="J94" s="91">
        <v>0</v>
      </c>
      <c r="K94" s="91">
        <v>0</v>
      </c>
      <c r="L94" s="91">
        <v>0</v>
      </c>
      <c r="M94" s="91">
        <v>0</v>
      </c>
      <c r="N94" s="1"/>
      <c r="O94" s="1"/>
      <c r="P94" s="76"/>
      <c r="Q94" s="91"/>
      <c r="R94" s="91"/>
      <c r="S94" s="91"/>
      <c r="T94" s="91"/>
      <c r="U94" s="76"/>
      <c r="V94" s="4"/>
      <c r="W94" s="4"/>
      <c r="X94" s="4"/>
      <c r="Y94" s="4"/>
      <c r="Z94" s="4"/>
      <c r="AA94" s="4"/>
      <c r="AB94" s="4"/>
      <c r="AC94" s="4"/>
      <c r="AD94" s="4"/>
      <c r="AE94" s="1"/>
      <c r="AF94" s="1"/>
    </row>
    <row r="95" spans="1:32" s="7" customFormat="1" ht="11.25" customHeight="1">
      <c r="A95" s="56" t="s">
        <v>223</v>
      </c>
      <c r="B95" s="71" t="s">
        <v>39</v>
      </c>
      <c r="C95" s="88" t="s">
        <v>20</v>
      </c>
      <c r="D95" s="89">
        <v>220.32978299128615</v>
      </c>
      <c r="E95" s="89">
        <v>230.16442582652448</v>
      </c>
      <c r="F95" s="90">
        <v>104.46360119894788</v>
      </c>
      <c r="G95" s="6"/>
      <c r="H95" s="89">
        <v>231.51164942703804</v>
      </c>
      <c r="I95" s="89">
        <v>230.16442582652448</v>
      </c>
      <c r="J95" s="89">
        <v>221.85751228216725</v>
      </c>
      <c r="K95" s="89">
        <v>210.46998284852842</v>
      </c>
      <c r="L95" s="89">
        <v>187.91702622376425</v>
      </c>
      <c r="M95" s="89">
        <v>195.1276728569745</v>
      </c>
      <c r="N95" s="1"/>
      <c r="P95" s="75">
        <v>100.58533094142402</v>
      </c>
      <c r="Q95" s="89">
        <v>100</v>
      </c>
      <c r="R95" s="89">
        <v>96.390878601448961</v>
      </c>
      <c r="S95" s="89">
        <v>91.443315835071829</v>
      </c>
      <c r="T95" s="89">
        <v>81.644687509353773</v>
      </c>
      <c r="U95" s="75">
        <v>84.777511622948509</v>
      </c>
      <c r="V95" s="6"/>
      <c r="W95" s="6"/>
      <c r="X95" s="6"/>
      <c r="Y95" s="6"/>
      <c r="Z95" s="6"/>
      <c r="AA95" s="6"/>
      <c r="AB95" s="6"/>
      <c r="AC95" s="6"/>
      <c r="AD95" s="6"/>
      <c r="AE95" s="1"/>
      <c r="AF95" s="1"/>
    </row>
    <row r="96" spans="1:32" ht="11.25" customHeight="1">
      <c r="A96" s="56" t="s">
        <v>223</v>
      </c>
      <c r="B96" s="72" t="s">
        <v>38</v>
      </c>
      <c r="C96" s="85" t="s">
        <v>20</v>
      </c>
      <c r="D96" s="91">
        <v>88.2867768627125</v>
      </c>
      <c r="E96" s="91">
        <v>90.229085953692177</v>
      </c>
      <c r="F96" s="92">
        <v>102.2</v>
      </c>
      <c r="G96" s="6"/>
      <c r="H96" s="91">
        <v>90.867518115099344</v>
      </c>
      <c r="I96" s="91">
        <v>90.229085953692177</v>
      </c>
      <c r="J96" s="91">
        <v>85.870529283167642</v>
      </c>
      <c r="K96" s="91">
        <v>80.067127775760881</v>
      </c>
      <c r="L96" s="91">
        <v>69.078778177131184</v>
      </c>
      <c r="M96" s="91">
        <v>72.85089723653013</v>
      </c>
      <c r="P96" s="76">
        <v>100.70756802494355</v>
      </c>
      <c r="Q96" s="91">
        <v>100</v>
      </c>
      <c r="R96" s="91">
        <v>95.169454921929002</v>
      </c>
      <c r="S96" s="91">
        <v>88.737602658252939</v>
      </c>
      <c r="T96" s="91">
        <v>76.559323910899579</v>
      </c>
      <c r="U96" s="76">
        <v>80.739926007805323</v>
      </c>
      <c r="V96" s="4"/>
      <c r="W96" s="4"/>
      <c r="X96" s="4"/>
      <c r="Y96" s="4"/>
      <c r="Z96" s="4"/>
      <c r="AA96" s="4"/>
      <c r="AB96" s="4"/>
      <c r="AC96" s="4"/>
      <c r="AD96" s="4"/>
    </row>
    <row r="97" spans="1:32" s="7" customFormat="1" ht="11.25" customHeight="1">
      <c r="A97" s="56" t="s">
        <v>223</v>
      </c>
      <c r="B97" s="71" t="s">
        <v>37</v>
      </c>
      <c r="C97" s="88" t="s">
        <v>20</v>
      </c>
      <c r="D97" s="89">
        <v>1430.6885069056598</v>
      </c>
      <c r="E97" s="89">
        <v>2036.3483672102475</v>
      </c>
      <c r="F97" s="90">
        <v>142.33345395459483</v>
      </c>
      <c r="G97" s="6"/>
      <c r="H97" s="89">
        <v>2191.5807920405991</v>
      </c>
      <c r="I97" s="89">
        <v>2036.3483672102475</v>
      </c>
      <c r="J97" s="89">
        <v>1862.5892926428889</v>
      </c>
      <c r="K97" s="89">
        <v>1673.4830824011419</v>
      </c>
      <c r="L97" s="89">
        <v>1763.1391973712668</v>
      </c>
      <c r="M97" s="89">
        <v>1934.1177254757165</v>
      </c>
      <c r="N97" s="1"/>
      <c r="P97" s="75">
        <v>107.62307802191118</v>
      </c>
      <c r="Q97" s="89">
        <v>100</v>
      </c>
      <c r="R97" s="89">
        <v>91.467124320903665</v>
      </c>
      <c r="S97" s="89">
        <v>82.180589006672605</v>
      </c>
      <c r="T97" s="89">
        <v>86.583377665714863</v>
      </c>
      <c r="U97" s="75">
        <v>94.979707628582986</v>
      </c>
      <c r="V97" s="6"/>
      <c r="W97" s="6"/>
      <c r="X97" s="6"/>
      <c r="Y97" s="6"/>
      <c r="Z97" s="6"/>
      <c r="AA97" s="6"/>
      <c r="AB97" s="6"/>
      <c r="AC97" s="6"/>
      <c r="AD97" s="6"/>
      <c r="AE97" s="1"/>
      <c r="AF97" s="1"/>
    </row>
    <row r="98" spans="1:32" ht="12" customHeight="1">
      <c r="A98" s="56" t="s">
        <v>223</v>
      </c>
      <c r="B98" s="72" t="s">
        <v>4</v>
      </c>
      <c r="C98" s="85" t="s">
        <v>20</v>
      </c>
      <c r="D98" s="91">
        <v>0</v>
      </c>
      <c r="E98" s="91">
        <v>0</v>
      </c>
      <c r="F98" s="92"/>
      <c r="G98" s="6"/>
      <c r="H98" s="91">
        <v>0</v>
      </c>
      <c r="I98" s="91">
        <v>0</v>
      </c>
      <c r="J98" s="91">
        <v>0</v>
      </c>
      <c r="K98" s="91">
        <v>0</v>
      </c>
      <c r="L98" s="91">
        <v>0</v>
      </c>
      <c r="M98" s="91">
        <v>0</v>
      </c>
      <c r="P98" s="76"/>
      <c r="Q98" s="91"/>
      <c r="R98" s="91"/>
      <c r="S98" s="91"/>
      <c r="T98" s="91"/>
      <c r="U98" s="76"/>
      <c r="V98" s="4"/>
      <c r="W98" s="4"/>
      <c r="X98" s="251" t="s">
        <v>160</v>
      </c>
      <c r="Y98" s="252"/>
      <c r="Z98" s="252"/>
      <c r="AA98" s="252"/>
      <c r="AB98" s="252"/>
      <c r="AC98" s="252"/>
      <c r="AD98" s="252"/>
      <c r="AE98" s="252"/>
      <c r="AF98" s="252"/>
    </row>
    <row r="99" spans="1:32" ht="12" customHeight="1">
      <c r="A99" s="56" t="s">
        <v>223</v>
      </c>
      <c r="B99" s="72" t="s">
        <v>36</v>
      </c>
      <c r="C99" s="85" t="s">
        <v>20</v>
      </c>
      <c r="D99" s="91">
        <v>1430.6885069056598</v>
      </c>
      <c r="E99" s="91">
        <v>2036.3483672102475</v>
      </c>
      <c r="F99" s="92">
        <v>142.33345395459483</v>
      </c>
      <c r="G99" s="6"/>
      <c r="H99" s="91">
        <v>2191.5807920405991</v>
      </c>
      <c r="I99" s="91">
        <v>2036.3483672102475</v>
      </c>
      <c r="J99" s="91">
        <v>1862.5892926428889</v>
      </c>
      <c r="K99" s="91">
        <v>1673.4830824011419</v>
      </c>
      <c r="L99" s="91">
        <v>1763.1391973712668</v>
      </c>
      <c r="M99" s="91">
        <v>1934.1177254757165</v>
      </c>
      <c r="P99" s="76">
        <v>107.62307802191118</v>
      </c>
      <c r="Q99" s="91">
        <v>100</v>
      </c>
      <c r="R99" s="91">
        <v>91.467124320903665</v>
      </c>
      <c r="S99" s="91">
        <v>82.180589006672605</v>
      </c>
      <c r="T99" s="91">
        <v>86.583377665714863</v>
      </c>
      <c r="U99" s="76">
        <v>94.979707628582986</v>
      </c>
      <c r="V99" s="4"/>
      <c r="W99" s="4"/>
      <c r="X99" s="112" t="s">
        <v>233</v>
      </c>
    </row>
    <row r="100" spans="1:32" ht="11.25" customHeight="1">
      <c r="A100" s="56" t="s">
        <v>223</v>
      </c>
      <c r="B100" s="72" t="s">
        <v>35</v>
      </c>
      <c r="C100" s="85" t="s">
        <v>20</v>
      </c>
      <c r="D100" s="91">
        <v>274.27718294836546</v>
      </c>
      <c r="E100" s="91">
        <v>271.43806545041434</v>
      </c>
      <c r="F100" s="92">
        <v>98.964872882449868</v>
      </c>
      <c r="G100" s="6"/>
      <c r="H100" s="91">
        <v>271.56119611921503</v>
      </c>
      <c r="I100" s="91">
        <v>271.43806545041434</v>
      </c>
      <c r="J100" s="91">
        <v>270.59745617304867</v>
      </c>
      <c r="K100" s="91">
        <v>269.4749433938394</v>
      </c>
      <c r="L100" s="91">
        <v>267.34911744141385</v>
      </c>
      <c r="M100" s="91">
        <v>268.07662393412556</v>
      </c>
      <c r="P100" s="76">
        <v>100.04536234392785</v>
      </c>
      <c r="Q100" s="91">
        <v>100</v>
      </c>
      <c r="R100" s="91">
        <v>99.690312677416557</v>
      </c>
      <c r="S100" s="91">
        <v>99.276769802600313</v>
      </c>
      <c r="T100" s="91">
        <v>98.493598161254411</v>
      </c>
      <c r="U100" s="76">
        <v>98.761617494321982</v>
      </c>
      <c r="V100" s="4"/>
      <c r="W100" s="4"/>
      <c r="X100" s="4"/>
      <c r="Y100" s="4"/>
      <c r="Z100" s="4"/>
      <c r="AA100" s="4"/>
      <c r="AB100" s="4"/>
      <c r="AC100" s="4"/>
      <c r="AD100" s="4"/>
    </row>
    <row r="101" spans="1:32" ht="11.25" customHeight="1">
      <c r="A101" s="56" t="s">
        <v>223</v>
      </c>
      <c r="B101" s="71" t="s">
        <v>34</v>
      </c>
      <c r="C101" s="88" t="s">
        <v>20</v>
      </c>
      <c r="D101" s="89">
        <v>1156.4113239572944</v>
      </c>
      <c r="E101" s="89">
        <v>1764.9103017598331</v>
      </c>
      <c r="F101" s="90">
        <v>152.61959695450113</v>
      </c>
      <c r="G101" s="6"/>
      <c r="H101" s="89">
        <v>1920.0195959213841</v>
      </c>
      <c r="I101" s="89">
        <v>1764.9103017598331</v>
      </c>
      <c r="J101" s="89">
        <v>1591.9918364698403</v>
      </c>
      <c r="K101" s="89">
        <v>1404.0081390073026</v>
      </c>
      <c r="L101" s="89">
        <v>1495.7900799298529</v>
      </c>
      <c r="M101" s="89">
        <v>1666.0411015415909</v>
      </c>
      <c r="N101" s="7">
        <v>0</v>
      </c>
      <c r="O101" s="7"/>
      <c r="P101" s="75">
        <v>108.78850862884578</v>
      </c>
      <c r="Q101" s="89">
        <v>100</v>
      </c>
      <c r="R101" s="89">
        <v>90.202421895459977</v>
      </c>
      <c r="S101" s="89">
        <v>79.551246179895557</v>
      </c>
      <c r="T101" s="89">
        <v>84.751620432968508</v>
      </c>
      <c r="U101" s="75">
        <v>94.398060903171256</v>
      </c>
      <c r="V101" s="4"/>
      <c r="W101" s="4"/>
      <c r="X101" s="4"/>
      <c r="Y101" s="4"/>
      <c r="Z101" s="4"/>
      <c r="AA101" s="4"/>
      <c r="AB101" s="4"/>
      <c r="AC101" s="4"/>
      <c r="AD101" s="4"/>
    </row>
    <row r="102" spans="1:32" s="10" customFormat="1" ht="11.25" customHeight="1">
      <c r="A102" s="56" t="s">
        <v>223</v>
      </c>
      <c r="B102" s="73" t="s">
        <v>33</v>
      </c>
      <c r="C102" s="93" t="s">
        <v>31</v>
      </c>
      <c r="D102" s="94">
        <v>0.33040323541636984</v>
      </c>
      <c r="E102" s="94">
        <v>0.50426008621709517</v>
      </c>
      <c r="F102" s="90">
        <v>152.61959695450111</v>
      </c>
      <c r="G102" s="6"/>
      <c r="H102" s="94">
        <v>0.48000489898034604</v>
      </c>
      <c r="I102" s="94">
        <v>0.50426008621709517</v>
      </c>
      <c r="J102" s="94">
        <v>0.53066394548994678</v>
      </c>
      <c r="K102" s="94">
        <v>0.56160325560292101</v>
      </c>
      <c r="L102" s="94">
        <v>0.49859669330995099</v>
      </c>
      <c r="M102" s="94">
        <v>0.47601174329759743</v>
      </c>
      <c r="N102" s="7" t="e">
        <v>#DIV/0!</v>
      </c>
      <c r="P102" s="77">
        <v>95.189945050240055</v>
      </c>
      <c r="Q102" s="103">
        <v>100</v>
      </c>
      <c r="R102" s="103">
        <v>105.23615887803663</v>
      </c>
      <c r="S102" s="103">
        <v>111.3717446518538</v>
      </c>
      <c r="T102" s="103">
        <v>98.876890505129936</v>
      </c>
      <c r="U102" s="77">
        <v>94.39806090317127</v>
      </c>
      <c r="V102" s="4"/>
      <c r="W102" s="4"/>
      <c r="X102" s="4"/>
      <c r="Y102" s="4"/>
      <c r="Z102" s="4"/>
      <c r="AA102" s="4"/>
      <c r="AB102" s="4"/>
      <c r="AC102" s="4"/>
      <c r="AD102" s="4"/>
      <c r="AE102" s="1"/>
      <c r="AF102" s="1"/>
    </row>
    <row r="103" spans="1:32" s="10" customFormat="1" ht="11.25" customHeight="1">
      <c r="A103" s="56" t="s">
        <v>223</v>
      </c>
      <c r="B103" s="10" t="s">
        <v>32</v>
      </c>
      <c r="C103" s="95" t="s">
        <v>31</v>
      </c>
      <c r="D103" s="96">
        <v>0.45200000000000001</v>
      </c>
      <c r="E103" s="96">
        <v>0.66799999999999982</v>
      </c>
      <c r="F103" s="84">
        <v>147.78761061946898</v>
      </c>
      <c r="G103" s="6"/>
      <c r="H103" s="96">
        <v>0.66799999999999993</v>
      </c>
      <c r="I103" s="96">
        <v>0.66799999999999982</v>
      </c>
      <c r="J103" s="96">
        <v>0.66799999999999993</v>
      </c>
      <c r="K103" s="96">
        <v>0.66799999999999993</v>
      </c>
      <c r="L103" s="96">
        <v>0.66799999999999993</v>
      </c>
      <c r="M103" s="96">
        <v>0.66799999999999982</v>
      </c>
      <c r="N103" s="7" t="e">
        <v>#N/A</v>
      </c>
      <c r="P103" s="24">
        <v>100.00000000000003</v>
      </c>
      <c r="Q103" s="104">
        <v>100</v>
      </c>
      <c r="R103" s="104">
        <v>100.00000000000003</v>
      </c>
      <c r="S103" s="104">
        <v>100.00000000000003</v>
      </c>
      <c r="T103" s="104">
        <v>100.00000000000003</v>
      </c>
      <c r="U103" s="24">
        <v>100</v>
      </c>
      <c r="V103" s="4"/>
      <c r="W103" s="4"/>
      <c r="X103" s="4"/>
      <c r="Y103" s="4"/>
      <c r="Z103" s="4"/>
      <c r="AA103" s="4"/>
      <c r="AB103" s="4"/>
      <c r="AC103" s="4"/>
      <c r="AD103" s="4"/>
      <c r="AE103" s="1"/>
      <c r="AF103" s="1"/>
    </row>
    <row r="104" spans="1:32" s="7" customFormat="1" ht="11.25" customHeight="1">
      <c r="A104" s="56" t="s">
        <v>223</v>
      </c>
      <c r="B104" s="7" t="s">
        <v>30</v>
      </c>
      <c r="C104" s="79" t="s">
        <v>20</v>
      </c>
      <c r="D104" s="83">
        <v>1856.2771829483654</v>
      </c>
      <c r="E104" s="83">
        <v>2609.4380654504139</v>
      </c>
      <c r="F104" s="84">
        <v>140.57372947426884</v>
      </c>
      <c r="G104" s="6"/>
      <c r="H104" s="83">
        <v>2943.5611961192144</v>
      </c>
      <c r="I104" s="83">
        <v>2609.4380654504139</v>
      </c>
      <c r="J104" s="83">
        <v>2274.5974561730486</v>
      </c>
      <c r="K104" s="83">
        <v>1939.4749433938391</v>
      </c>
      <c r="L104" s="83">
        <v>2271.3491174414135</v>
      </c>
      <c r="M104" s="83">
        <v>2606.0766239341251</v>
      </c>
      <c r="N104" s="1" t="e">
        <v>#N/A</v>
      </c>
      <c r="P104" s="6">
        <v>112.80440931297319</v>
      </c>
      <c r="Q104" s="83">
        <v>100</v>
      </c>
      <c r="R104" s="83">
        <v>87.168095165363951</v>
      </c>
      <c r="S104" s="83">
        <v>74.325387104333032</v>
      </c>
      <c r="T104" s="83">
        <v>87.043610941168552</v>
      </c>
      <c r="U104" s="6">
        <v>99.871181402586444</v>
      </c>
      <c r="V104" s="6"/>
      <c r="W104" s="6"/>
      <c r="X104" s="6"/>
      <c r="Y104" s="6"/>
      <c r="Z104" s="6"/>
      <c r="AA104" s="6"/>
      <c r="AB104" s="6"/>
      <c r="AC104" s="6"/>
      <c r="AD104" s="6"/>
      <c r="AE104" s="1"/>
      <c r="AF104" s="1"/>
    </row>
    <row r="105" spans="1:32" ht="11.25" customHeight="1">
      <c r="A105" s="56" t="s">
        <v>223</v>
      </c>
      <c r="B105" s="1" t="s">
        <v>29</v>
      </c>
      <c r="C105" s="82" t="s">
        <v>20</v>
      </c>
      <c r="D105" s="97">
        <v>0</v>
      </c>
      <c r="E105" s="97">
        <v>0</v>
      </c>
      <c r="F105" s="84"/>
      <c r="G105" s="6"/>
      <c r="H105" s="97">
        <v>0</v>
      </c>
      <c r="I105" s="97">
        <v>0</v>
      </c>
      <c r="J105" s="97">
        <v>0</v>
      </c>
      <c r="K105" s="97">
        <v>0</v>
      </c>
      <c r="L105" s="97">
        <v>0</v>
      </c>
      <c r="M105" s="97">
        <v>0</v>
      </c>
      <c r="N105" s="1" t="e">
        <v>#N/A</v>
      </c>
      <c r="P105" s="4"/>
      <c r="Q105" s="97"/>
      <c r="R105" s="97"/>
      <c r="S105" s="97"/>
      <c r="T105" s="97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2" ht="11.25" customHeight="1">
      <c r="A106" s="56" t="s">
        <v>223</v>
      </c>
      <c r="B106" s="71" t="s">
        <v>28</v>
      </c>
      <c r="C106" s="85"/>
      <c r="D106" s="91"/>
      <c r="E106" s="91"/>
      <c r="F106" s="90"/>
      <c r="G106" s="6"/>
      <c r="H106" s="91"/>
      <c r="I106" s="91"/>
      <c r="J106" s="91"/>
      <c r="K106" s="91"/>
      <c r="L106" s="91"/>
      <c r="M106" s="91"/>
      <c r="P106" s="76"/>
      <c r="Q106" s="91"/>
      <c r="R106" s="91"/>
      <c r="S106" s="91"/>
      <c r="T106" s="91"/>
      <c r="U106" s="76"/>
      <c r="V106" s="4"/>
      <c r="W106" s="4"/>
      <c r="X106" s="4"/>
      <c r="Y106" s="4"/>
      <c r="Z106" s="4"/>
      <c r="AA106" s="4"/>
      <c r="AB106" s="4"/>
      <c r="AC106" s="4"/>
      <c r="AD106" s="4"/>
    </row>
    <row r="107" spans="1:32" ht="11.25" customHeight="1">
      <c r="A107" s="56" t="s">
        <v>223</v>
      </c>
      <c r="B107" s="72" t="s">
        <v>27</v>
      </c>
      <c r="C107" s="85" t="s">
        <v>20</v>
      </c>
      <c r="D107" s="91">
        <v>1856.2771829483654</v>
      </c>
      <c r="E107" s="91">
        <v>2609.4380654504139</v>
      </c>
      <c r="F107" s="92">
        <v>140.57372947426884</v>
      </c>
      <c r="G107" s="6"/>
      <c r="H107" s="91">
        <v>2943.5611961192144</v>
      </c>
      <c r="I107" s="91">
        <v>2609.4380654504139</v>
      </c>
      <c r="J107" s="91">
        <v>2274.5974561730486</v>
      </c>
      <c r="K107" s="91">
        <v>1939.4749433938391</v>
      </c>
      <c r="L107" s="91">
        <v>2271.3491174414135</v>
      </c>
      <c r="M107" s="91">
        <v>2606.0766239341251</v>
      </c>
      <c r="N107" s="1" t="e">
        <v>#N/A</v>
      </c>
      <c r="P107" s="76">
        <v>112.80440931297319</v>
      </c>
      <c r="Q107" s="91">
        <v>100</v>
      </c>
      <c r="R107" s="91">
        <v>87.168095165363951</v>
      </c>
      <c r="S107" s="91">
        <v>74.325387104333032</v>
      </c>
      <c r="T107" s="91">
        <v>87.043610941168552</v>
      </c>
      <c r="U107" s="76">
        <v>99.871181402586444</v>
      </c>
      <c r="V107" s="4"/>
      <c r="W107" s="4"/>
      <c r="X107" s="4"/>
      <c r="Y107" s="4"/>
      <c r="Z107" s="4"/>
      <c r="AA107" s="4"/>
      <c r="AB107" s="4"/>
      <c r="AC107" s="4"/>
      <c r="AD107" s="4"/>
    </row>
    <row r="108" spans="1:32" ht="11.25" customHeight="1">
      <c r="A108" s="56" t="s">
        <v>223</v>
      </c>
      <c r="B108" s="72" t="s">
        <v>26</v>
      </c>
      <c r="C108" s="85" t="s">
        <v>20</v>
      </c>
      <c r="D108" s="91">
        <v>1430.6885069056593</v>
      </c>
      <c r="E108" s="91">
        <v>2036.3483672102479</v>
      </c>
      <c r="F108" s="92">
        <v>142.33345395459492</v>
      </c>
      <c r="G108" s="6"/>
      <c r="H108" s="91">
        <v>2191.5807920405987</v>
      </c>
      <c r="I108" s="91">
        <v>2036.3483672102479</v>
      </c>
      <c r="J108" s="91">
        <v>1862.5892926428892</v>
      </c>
      <c r="K108" s="91">
        <v>1673.4830824011424</v>
      </c>
      <c r="L108" s="91">
        <v>1763.1391973712671</v>
      </c>
      <c r="M108" s="91">
        <v>1934.117725475717</v>
      </c>
      <c r="N108" s="1" t="e">
        <v>#N/A</v>
      </c>
      <c r="P108" s="76">
        <v>107.62307802191114</v>
      </c>
      <c r="Q108" s="91">
        <v>100</v>
      </c>
      <c r="R108" s="91">
        <v>91.467124320903665</v>
      </c>
      <c r="S108" s="91">
        <v>82.180589006672619</v>
      </c>
      <c r="T108" s="91">
        <v>86.583377665714863</v>
      </c>
      <c r="U108" s="76">
        <v>94.979707628582986</v>
      </c>
      <c r="V108" s="4"/>
      <c r="W108" s="4"/>
      <c r="X108" s="4"/>
      <c r="Y108" s="4"/>
      <c r="Z108" s="4"/>
      <c r="AA108" s="4"/>
      <c r="AB108" s="4"/>
      <c r="AC108" s="4"/>
      <c r="AD108" s="4"/>
    </row>
    <row r="109" spans="1:32" ht="11.25" customHeight="1">
      <c r="A109" s="56" t="s">
        <v>223</v>
      </c>
      <c r="B109" s="72" t="s">
        <v>25</v>
      </c>
      <c r="C109" s="85" t="s">
        <v>20</v>
      </c>
      <c r="D109" s="91">
        <v>1064.9628091648196</v>
      </c>
      <c r="E109" s="91">
        <v>1640.6971754071758</v>
      </c>
      <c r="F109" s="92">
        <v>154.06145278386452</v>
      </c>
      <c r="G109" s="6"/>
      <c r="H109" s="91">
        <v>1791.4518432157322</v>
      </c>
      <c r="I109" s="91">
        <v>1640.6971754071758</v>
      </c>
      <c r="J109" s="91">
        <v>1482.9936156018914</v>
      </c>
      <c r="K109" s="91">
        <v>1315.7725778726469</v>
      </c>
      <c r="L109" s="91">
        <v>1447.5025006977955</v>
      </c>
      <c r="M109" s="91">
        <v>1604.2497696624273</v>
      </c>
      <c r="N109" s="1" t="e">
        <v>#N/A</v>
      </c>
      <c r="P109" s="76">
        <v>109.18845171846799</v>
      </c>
      <c r="Q109" s="91">
        <v>100</v>
      </c>
      <c r="R109" s="91">
        <v>90.388015401675403</v>
      </c>
      <c r="S109" s="91">
        <v>80.195943382794482</v>
      </c>
      <c r="T109" s="91">
        <v>88.224842609274646</v>
      </c>
      <c r="U109" s="76">
        <v>97.778541568117021</v>
      </c>
      <c r="V109" s="4"/>
      <c r="W109" s="4"/>
      <c r="X109" s="4"/>
      <c r="Y109" s="4"/>
      <c r="Z109" s="4"/>
      <c r="AA109" s="4"/>
      <c r="AB109" s="4"/>
      <c r="AC109" s="4"/>
      <c r="AD109" s="4"/>
    </row>
    <row r="110" spans="1:32" ht="11.25" customHeight="1">
      <c r="A110" s="56" t="s">
        <v>223</v>
      </c>
      <c r="B110" s="72" t="s">
        <v>24</v>
      </c>
      <c r="C110" s="85" t="s">
        <v>20</v>
      </c>
      <c r="D110" s="91">
        <v>113.46271767443568</v>
      </c>
      <c r="E110" s="91">
        <v>131.95712341347863</v>
      </c>
      <c r="F110" s="92">
        <v>116.29998480391583</v>
      </c>
      <c r="G110" s="6"/>
      <c r="H110" s="91">
        <v>134.89081475199546</v>
      </c>
      <c r="I110" s="91">
        <v>131.95712341347863</v>
      </c>
      <c r="J110" s="91">
        <v>125.55235702228737</v>
      </c>
      <c r="K110" s="91">
        <v>117.04960023634352</v>
      </c>
      <c r="L110" s="91">
        <v>101.87472038832604</v>
      </c>
      <c r="M110" s="91">
        <v>107.73230913615102</v>
      </c>
      <c r="N110" s="1" t="e">
        <v>#N/A</v>
      </c>
      <c r="P110" s="76">
        <v>102.22321558899425</v>
      </c>
      <c r="Q110" s="91">
        <v>100</v>
      </c>
      <c r="R110" s="91">
        <v>95.146327666508483</v>
      </c>
      <c r="S110" s="91">
        <v>88.702752233827198</v>
      </c>
      <c r="T110" s="91">
        <v>77.202895723263509</v>
      </c>
      <c r="U110" s="76">
        <v>81.641904847060957</v>
      </c>
      <c r="V110" s="4"/>
      <c r="W110" s="4"/>
      <c r="X110" s="4"/>
      <c r="Y110" s="4"/>
      <c r="Z110" s="4"/>
      <c r="AA110" s="4"/>
      <c r="AB110" s="4"/>
      <c r="AC110" s="4"/>
      <c r="AD110" s="4"/>
    </row>
    <row r="111" spans="1:32" s="7" customFormat="1" ht="11.25" customHeight="1">
      <c r="A111" s="56" t="s">
        <v>223</v>
      </c>
      <c r="B111" s="71" t="s">
        <v>23</v>
      </c>
      <c r="C111" s="88" t="s">
        <v>20</v>
      </c>
      <c r="D111" s="89">
        <v>252.262980066404</v>
      </c>
      <c r="E111" s="89">
        <v>263.69406838959355</v>
      </c>
      <c r="F111" s="90">
        <v>104.53141730117534</v>
      </c>
      <c r="G111" s="6"/>
      <c r="H111" s="89">
        <v>265.23813407287105</v>
      </c>
      <c r="I111" s="89">
        <v>263.69406838959355</v>
      </c>
      <c r="J111" s="89">
        <v>254.0433200187104</v>
      </c>
      <c r="K111" s="89">
        <v>240.66090429215194</v>
      </c>
      <c r="L111" s="89">
        <v>213.76197628514549</v>
      </c>
      <c r="M111" s="89">
        <v>222.13564667713865</v>
      </c>
      <c r="N111" s="1" t="e">
        <v>#N/A</v>
      </c>
      <c r="P111" s="75">
        <v>100.58555192109829</v>
      </c>
      <c r="Q111" s="89">
        <v>100</v>
      </c>
      <c r="R111" s="89">
        <v>96.340172371027819</v>
      </c>
      <c r="S111" s="89">
        <v>91.265194458825903</v>
      </c>
      <c r="T111" s="89">
        <v>81.064385555053093</v>
      </c>
      <c r="U111" s="75">
        <v>84.239910299743798</v>
      </c>
      <c r="V111" s="6"/>
      <c r="W111" s="6"/>
      <c r="X111" s="6"/>
      <c r="Y111" s="6"/>
      <c r="Z111" s="6"/>
      <c r="AA111" s="6"/>
      <c r="AB111" s="6"/>
      <c r="AC111" s="6"/>
      <c r="AD111" s="6"/>
      <c r="AE111" s="1"/>
      <c r="AF111" s="1"/>
    </row>
    <row r="112" spans="1:32" ht="11.25" customHeight="1">
      <c r="A112" s="56" t="s">
        <v>223</v>
      </c>
      <c r="B112" s="72" t="s">
        <v>22</v>
      </c>
      <c r="C112" s="85" t="s">
        <v>20</v>
      </c>
      <c r="D112" s="91">
        <v>791.31437378354576</v>
      </c>
      <c r="E112" s="91">
        <v>968.7408900432381</v>
      </c>
      <c r="F112" s="92">
        <v>122.42174818730453</v>
      </c>
      <c r="G112" s="6"/>
      <c r="H112" s="91">
        <v>1152.1093529034822</v>
      </c>
      <c r="I112" s="91">
        <v>968.7408900432381</v>
      </c>
      <c r="J112" s="91">
        <v>791.60384057115721</v>
      </c>
      <c r="K112" s="91">
        <v>623.70236552119218</v>
      </c>
      <c r="L112" s="91">
        <v>823.84661674361791</v>
      </c>
      <c r="M112" s="91">
        <v>1001.8268542716978</v>
      </c>
      <c r="N112" s="1" t="e">
        <v>#N/A</v>
      </c>
      <c r="P112" s="76">
        <v>118.92853545720155</v>
      </c>
      <c r="Q112" s="91">
        <v>100</v>
      </c>
      <c r="R112" s="91">
        <v>81.714713264124256</v>
      </c>
      <c r="S112" s="91">
        <v>64.382785111233858</v>
      </c>
      <c r="T112" s="91">
        <v>85.043031135688608</v>
      </c>
      <c r="U112" s="76">
        <v>103.41535745714037</v>
      </c>
      <c r="V112" s="4"/>
      <c r="W112" s="4"/>
      <c r="X112" s="4"/>
      <c r="Y112" s="4"/>
      <c r="Z112" s="4"/>
      <c r="AA112" s="4"/>
      <c r="AB112" s="4"/>
      <c r="AC112" s="4"/>
      <c r="AD112" s="4"/>
    </row>
    <row r="113" spans="1:33" s="7" customFormat="1" ht="11.25" customHeight="1">
      <c r="A113" s="56" t="s">
        <v>223</v>
      </c>
      <c r="B113" s="71" t="s">
        <v>21</v>
      </c>
      <c r="C113" s="88" t="s">
        <v>20</v>
      </c>
      <c r="D113" s="89">
        <v>677.85165610911008</v>
      </c>
      <c r="E113" s="89">
        <v>836.7837666297595</v>
      </c>
      <c r="F113" s="90">
        <v>123.4464442313123</v>
      </c>
      <c r="G113" s="6"/>
      <c r="H113" s="89">
        <v>1017.2185381514868</v>
      </c>
      <c r="I113" s="89">
        <v>836.7837666297595</v>
      </c>
      <c r="J113" s="89">
        <v>666.05148354886978</v>
      </c>
      <c r="K113" s="89">
        <v>506.65276528484867</v>
      </c>
      <c r="L113" s="89">
        <v>721.97189635529185</v>
      </c>
      <c r="M113" s="89">
        <v>894.09454513554681</v>
      </c>
      <c r="N113" s="1" t="e">
        <v>#N/A</v>
      </c>
      <c r="P113" s="75">
        <v>121.56289100211019</v>
      </c>
      <c r="Q113" s="89">
        <v>100</v>
      </c>
      <c r="R113" s="89">
        <v>79.596606687467997</v>
      </c>
      <c r="S113" s="89">
        <v>60.547633150849656</v>
      </c>
      <c r="T113" s="89">
        <v>86.279386042957626</v>
      </c>
      <c r="U113" s="75">
        <v>106.84893526754384</v>
      </c>
      <c r="V113" s="6"/>
      <c r="W113" s="6"/>
      <c r="X113" s="6"/>
      <c r="Y113" s="6"/>
      <c r="Z113" s="6"/>
      <c r="AA113" s="6"/>
      <c r="AB113" s="6"/>
      <c r="AC113" s="6"/>
      <c r="AD113" s="6"/>
      <c r="AE113" s="1"/>
      <c r="AF113" s="1"/>
    </row>
    <row r="114" spans="1:33" ht="12" customHeight="1">
      <c r="A114" s="56" t="s">
        <v>223</v>
      </c>
      <c r="B114" s="72" t="s">
        <v>19</v>
      </c>
      <c r="C114" s="87" t="s">
        <v>18</v>
      </c>
      <c r="D114" s="91">
        <v>46.571586399839589</v>
      </c>
      <c r="E114" s="91">
        <v>57.316276661534168</v>
      </c>
      <c r="F114" s="92">
        <v>123.07134261960977</v>
      </c>
      <c r="G114" s="6"/>
      <c r="H114" s="91">
        <v>69.200000633694899</v>
      </c>
      <c r="I114" s="91">
        <v>57.316276661534168</v>
      </c>
      <c r="J114" s="91">
        <v>47.866421785135309</v>
      </c>
      <c r="K114" s="91">
        <v>39.009690309819298</v>
      </c>
      <c r="L114" s="91">
        <v>64.517762923186652</v>
      </c>
      <c r="M114" s="91">
        <v>75.881456400126083</v>
      </c>
      <c r="N114" s="1" t="e">
        <v>#N/A</v>
      </c>
      <c r="P114" s="76">
        <v>120.73359377884375</v>
      </c>
      <c r="Q114" s="91">
        <v>100</v>
      </c>
      <c r="R114" s="91">
        <v>83.512790036585187</v>
      </c>
      <c r="S114" s="91">
        <v>68.060405493853892</v>
      </c>
      <c r="T114" s="91">
        <v>112.56446978260455</v>
      </c>
      <c r="U114" s="76">
        <v>132.39076370613461</v>
      </c>
      <c r="V114" s="4"/>
      <c r="W114" s="4"/>
      <c r="X114" s="251" t="s">
        <v>215</v>
      </c>
      <c r="Y114" s="252"/>
      <c r="Z114" s="252"/>
      <c r="AA114" s="252"/>
      <c r="AB114" s="252"/>
      <c r="AC114" s="252"/>
      <c r="AD114" s="252"/>
      <c r="AE114" s="252"/>
      <c r="AF114" s="252"/>
    </row>
    <row r="115" spans="1:33" ht="12" customHeight="1">
      <c r="A115" s="56" t="s">
        <v>223</v>
      </c>
      <c r="C115" s="11"/>
      <c r="D115" s="17">
        <v>0.17385685080072533</v>
      </c>
      <c r="E115" s="17">
        <v>0</v>
      </c>
      <c r="F115" s="18"/>
      <c r="G115" s="18"/>
      <c r="H115" s="17">
        <v>0</v>
      </c>
      <c r="I115" s="17">
        <v>0</v>
      </c>
      <c r="J115" s="17">
        <v>0</v>
      </c>
      <c r="K115" s="17">
        <v>0</v>
      </c>
      <c r="L115" s="17"/>
      <c r="M115" s="17"/>
      <c r="N115" s="17"/>
      <c r="P115" s="4"/>
      <c r="Q115" s="4"/>
      <c r="R115" s="4"/>
      <c r="S115" s="4"/>
      <c r="T115" s="4"/>
      <c r="U115" s="4"/>
      <c r="V115" s="4"/>
      <c r="W115" s="4"/>
      <c r="X115" s="112" t="s">
        <v>234</v>
      </c>
    </row>
    <row r="116" spans="1:33" s="5" customFormat="1">
      <c r="A116" s="56" t="s">
        <v>221</v>
      </c>
      <c r="B116" s="61" t="s">
        <v>131</v>
      </c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3"/>
      <c r="Y116" s="63"/>
      <c r="Z116" s="63"/>
      <c r="AA116" s="63"/>
      <c r="AB116" s="63"/>
      <c r="AC116" s="63"/>
      <c r="AD116" s="63"/>
      <c r="AE116" s="63"/>
      <c r="AF116" s="63"/>
      <c r="AG116" s="1"/>
    </row>
    <row r="117" spans="1:33" s="5" customFormat="1">
      <c r="A117" s="56" t="s">
        <v>221</v>
      </c>
      <c r="B117" s="61" t="s">
        <v>132</v>
      </c>
      <c r="C117" s="60"/>
      <c r="D117" s="60" t="s">
        <v>103</v>
      </c>
      <c r="E117" s="60" t="s">
        <v>134</v>
      </c>
      <c r="F117" s="60"/>
      <c r="G117" s="60"/>
      <c r="H117" s="63" t="s">
        <v>135</v>
      </c>
      <c r="I117" s="63" t="s">
        <v>136</v>
      </c>
      <c r="J117" s="60" t="s">
        <v>134</v>
      </c>
      <c r="K117" s="63" t="s">
        <v>137</v>
      </c>
      <c r="L117" s="63" t="s">
        <v>180</v>
      </c>
      <c r="M117" s="63" t="s">
        <v>181</v>
      </c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3"/>
      <c r="Y117" s="63"/>
      <c r="Z117" s="63"/>
      <c r="AA117" s="63"/>
      <c r="AB117" s="63"/>
      <c r="AC117" s="63"/>
      <c r="AD117" s="63"/>
      <c r="AE117" s="63"/>
      <c r="AF117" s="63"/>
      <c r="AG117" s="1"/>
    </row>
    <row r="118" spans="1:33" s="5" customFormat="1" ht="12.75">
      <c r="A118" s="56" t="s">
        <v>221</v>
      </c>
      <c r="B118" s="69" t="s">
        <v>221</v>
      </c>
      <c r="C118" s="250">
        <v>0</v>
      </c>
      <c r="D118" s="105">
        <v>2021</v>
      </c>
      <c r="E118" s="105">
        <v>2022</v>
      </c>
      <c r="F118" s="253" t="s">
        <v>235</v>
      </c>
      <c r="G118" s="106"/>
      <c r="H118" s="99"/>
      <c r="I118" s="99"/>
      <c r="J118" s="99" t="s">
        <v>231</v>
      </c>
      <c r="K118" s="99"/>
      <c r="L118" s="99"/>
      <c r="M118" s="99"/>
      <c r="N118" s="62"/>
      <c r="O118" s="62"/>
      <c r="P118" s="99"/>
      <c r="Q118" s="99"/>
      <c r="R118" s="99" t="s">
        <v>143</v>
      </c>
      <c r="S118" s="99"/>
      <c r="T118" s="99"/>
      <c r="U118" s="99"/>
      <c r="V118" s="22"/>
      <c r="W118" s="22"/>
      <c r="X118" s="22"/>
      <c r="Y118" s="22"/>
      <c r="Z118" s="22"/>
      <c r="AA118" s="22"/>
      <c r="AB118" s="22"/>
      <c r="AC118" s="22"/>
      <c r="AD118" s="22"/>
      <c r="AE118" s="1"/>
      <c r="AF118" s="1"/>
      <c r="AG118" s="1"/>
    </row>
    <row r="119" spans="1:33" s="5" customFormat="1" ht="12">
      <c r="A119" s="56" t="s">
        <v>221</v>
      </c>
      <c r="B119" s="70" t="s">
        <v>68</v>
      </c>
      <c r="C119" s="78"/>
      <c r="D119" s="105"/>
      <c r="E119" s="249" t="s">
        <v>232</v>
      </c>
      <c r="F119" s="254"/>
      <c r="G119" s="106"/>
      <c r="H119" s="107" t="s">
        <v>67</v>
      </c>
      <c r="I119" s="105" t="s">
        <v>66</v>
      </c>
      <c r="J119" s="134" t="s">
        <v>65</v>
      </c>
      <c r="K119" s="105" t="s">
        <v>64</v>
      </c>
      <c r="L119" s="105" t="s">
        <v>63</v>
      </c>
      <c r="M119" s="125" t="s">
        <v>62</v>
      </c>
      <c r="N119" s="111"/>
      <c r="O119" s="111"/>
      <c r="P119" s="108" t="s">
        <v>67</v>
      </c>
      <c r="Q119" s="105" t="s">
        <v>66</v>
      </c>
      <c r="R119" s="134" t="s">
        <v>65</v>
      </c>
      <c r="S119" s="105" t="s">
        <v>64</v>
      </c>
      <c r="T119" s="105" t="s">
        <v>63</v>
      </c>
      <c r="U119" s="108" t="s">
        <v>62</v>
      </c>
      <c r="V119" s="22"/>
      <c r="W119" s="22"/>
      <c r="X119" s="22"/>
      <c r="Y119" s="22"/>
      <c r="Z119" s="22"/>
      <c r="AA119" s="22"/>
      <c r="AB119" s="22"/>
      <c r="AC119" s="22"/>
      <c r="AD119" s="22"/>
      <c r="AE119" s="1"/>
      <c r="AF119" s="1"/>
      <c r="AG119" s="1"/>
    </row>
    <row r="120" spans="1:33" s="5" customFormat="1">
      <c r="A120" s="56" t="s">
        <v>221</v>
      </c>
      <c r="B120" s="7" t="s">
        <v>8</v>
      </c>
      <c r="C120" s="79" t="s">
        <v>7</v>
      </c>
      <c r="D120" s="80">
        <v>10000</v>
      </c>
      <c r="E120" s="80">
        <v>10000</v>
      </c>
      <c r="F120" s="80"/>
      <c r="G120" s="26"/>
      <c r="H120" s="98">
        <v>12000</v>
      </c>
      <c r="I120" s="98">
        <v>11000</v>
      </c>
      <c r="J120" s="98">
        <v>10000</v>
      </c>
      <c r="K120" s="98">
        <v>9000</v>
      </c>
      <c r="L120" s="98">
        <v>8000</v>
      </c>
      <c r="M120" s="98">
        <v>10000</v>
      </c>
      <c r="N120" s="2"/>
      <c r="O120" s="2"/>
      <c r="P120" s="21">
        <v>120</v>
      </c>
      <c r="Q120" s="100">
        <v>110.00000000000001</v>
      </c>
      <c r="R120" s="100">
        <v>100</v>
      </c>
      <c r="S120" s="100">
        <v>90</v>
      </c>
      <c r="T120" s="100">
        <v>80</v>
      </c>
      <c r="U120" s="21">
        <v>100</v>
      </c>
      <c r="V120" s="27"/>
      <c r="W120" s="27"/>
      <c r="X120" s="27"/>
      <c r="Y120" s="27"/>
      <c r="Z120" s="27"/>
      <c r="AA120" s="27"/>
      <c r="AB120" s="27"/>
      <c r="AC120" s="27"/>
      <c r="AD120" s="27"/>
      <c r="AE120" s="1"/>
      <c r="AF120" s="1"/>
      <c r="AG120" s="1"/>
    </row>
    <row r="121" spans="1:33" s="5" customFormat="1" ht="6" customHeight="1">
      <c r="A121" s="56" t="s">
        <v>221</v>
      </c>
      <c r="B121" s="7"/>
      <c r="C121" s="79"/>
      <c r="D121" s="81"/>
      <c r="E121" s="81"/>
      <c r="F121" s="80"/>
      <c r="G121" s="26"/>
      <c r="H121" s="81"/>
      <c r="I121" s="81"/>
      <c r="J121" s="81"/>
      <c r="K121" s="81"/>
      <c r="L121" s="81"/>
      <c r="M121" s="81"/>
      <c r="N121" s="1"/>
      <c r="O121" s="1"/>
      <c r="P121" s="27"/>
      <c r="Q121" s="101"/>
      <c r="R121" s="101"/>
      <c r="S121" s="101"/>
      <c r="T121" s="101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1"/>
      <c r="AF121" s="1"/>
      <c r="AG121" s="1"/>
    </row>
    <row r="122" spans="1:33" s="5" customFormat="1" ht="6" customHeight="1">
      <c r="A122" s="56" t="s">
        <v>221</v>
      </c>
      <c r="B122" s="7"/>
      <c r="C122" s="82"/>
      <c r="D122" s="81"/>
      <c r="E122" s="81"/>
      <c r="F122" s="81"/>
      <c r="G122" s="57"/>
      <c r="H122" s="81"/>
      <c r="I122" s="81"/>
      <c r="J122" s="81"/>
      <c r="K122" s="81"/>
      <c r="L122" s="81"/>
      <c r="M122" s="81"/>
      <c r="N122" s="1"/>
      <c r="O122" s="1"/>
      <c r="P122" s="28"/>
      <c r="Q122" s="102"/>
      <c r="R122" s="102"/>
      <c r="S122" s="102"/>
      <c r="T122" s="102"/>
      <c r="U122" s="28"/>
      <c r="V122" s="27"/>
      <c r="W122" s="27"/>
      <c r="X122" s="27"/>
      <c r="Y122" s="27"/>
      <c r="Z122" s="27"/>
      <c r="AA122" s="27"/>
      <c r="AB122" s="27"/>
      <c r="AC122" s="27"/>
      <c r="AD122" s="27"/>
      <c r="AE122" s="1"/>
      <c r="AF122" s="1"/>
      <c r="AG122" s="1"/>
    </row>
    <row r="123" spans="1:33" s="5" customFormat="1" ht="11.25" customHeight="1">
      <c r="A123" s="56" t="s">
        <v>221</v>
      </c>
      <c r="B123" s="7" t="s">
        <v>74</v>
      </c>
      <c r="C123" s="79" t="s">
        <v>73</v>
      </c>
      <c r="D123" s="83">
        <v>1</v>
      </c>
      <c r="E123" s="83">
        <v>1</v>
      </c>
      <c r="F123" s="84"/>
      <c r="G123" s="6"/>
      <c r="H123" s="83">
        <v>1</v>
      </c>
      <c r="I123" s="83">
        <v>1</v>
      </c>
      <c r="J123" s="83">
        <v>1</v>
      </c>
      <c r="K123" s="83">
        <v>1</v>
      </c>
      <c r="L123" s="83">
        <v>1</v>
      </c>
      <c r="M123" s="83">
        <v>5</v>
      </c>
      <c r="N123" s="7"/>
      <c r="O123" s="7"/>
      <c r="P123" s="28">
        <v>100</v>
      </c>
      <c r="Q123" s="102">
        <v>100</v>
      </c>
      <c r="R123" s="102">
        <v>100</v>
      </c>
      <c r="S123" s="102">
        <v>100</v>
      </c>
      <c r="T123" s="102">
        <v>100</v>
      </c>
      <c r="U123" s="28">
        <v>500</v>
      </c>
      <c r="V123" s="12"/>
      <c r="W123" s="12"/>
      <c r="X123" s="12"/>
      <c r="Y123" s="12"/>
      <c r="Z123" s="12"/>
      <c r="AA123" s="12"/>
      <c r="AB123" s="12"/>
      <c r="AC123" s="12"/>
      <c r="AD123" s="12"/>
      <c r="AE123" s="1"/>
      <c r="AF123" s="1"/>
      <c r="AG123" s="1"/>
    </row>
    <row r="124" spans="1:33" s="5" customFormat="1" ht="11.25" customHeight="1">
      <c r="A124" s="56" t="s">
        <v>221</v>
      </c>
      <c r="B124" s="71" t="s">
        <v>47</v>
      </c>
      <c r="C124" s="85"/>
      <c r="D124" s="86"/>
      <c r="E124" s="86"/>
      <c r="F124" s="87"/>
      <c r="G124" s="1"/>
      <c r="H124" s="86"/>
      <c r="I124" s="86"/>
      <c r="J124" s="86"/>
      <c r="K124" s="86"/>
      <c r="L124" s="86"/>
      <c r="M124" s="86"/>
      <c r="N124" s="1"/>
      <c r="O124" s="1"/>
      <c r="P124" s="74"/>
      <c r="Q124" s="86"/>
      <c r="R124" s="86"/>
      <c r="S124" s="86"/>
      <c r="T124" s="86"/>
      <c r="U124" s="74"/>
      <c r="V124" s="25"/>
      <c r="W124" s="25"/>
      <c r="X124" s="25"/>
      <c r="Y124" s="25"/>
      <c r="Z124" s="25"/>
      <c r="AA124" s="25"/>
      <c r="AB124" s="25"/>
      <c r="AC124" s="25"/>
      <c r="AD124" s="25"/>
      <c r="AE124" s="1"/>
      <c r="AF124" s="1"/>
      <c r="AG124" s="1"/>
    </row>
    <row r="125" spans="1:33" s="8" customFormat="1" ht="11.25" customHeight="1">
      <c r="A125" s="56" t="s">
        <v>221</v>
      </c>
      <c r="B125" s="71" t="s">
        <v>46</v>
      </c>
      <c r="C125" s="88" t="s">
        <v>20</v>
      </c>
      <c r="D125" s="89">
        <v>1600.416443799842</v>
      </c>
      <c r="E125" s="89">
        <v>2589.3901249545333</v>
      </c>
      <c r="F125" s="90">
        <v>161.79477129131388</v>
      </c>
      <c r="G125" s="6"/>
      <c r="H125" s="89">
        <v>2972.910720343712</v>
      </c>
      <c r="I125" s="89">
        <v>2770.4133683866771</v>
      </c>
      <c r="J125" s="89">
        <v>2589.3901249545333</v>
      </c>
      <c r="K125" s="89">
        <v>2407.0354133783612</v>
      </c>
      <c r="L125" s="89">
        <v>2197.7086518021879</v>
      </c>
      <c r="M125" s="89">
        <v>2524.6697094807628</v>
      </c>
      <c r="N125" s="1"/>
      <c r="O125" s="7"/>
      <c r="P125" s="75">
        <v>114.81123264096456</v>
      </c>
      <c r="Q125" s="89">
        <v>106.99096060062878</v>
      </c>
      <c r="R125" s="89">
        <v>100</v>
      </c>
      <c r="S125" s="89">
        <v>92.957619254867055</v>
      </c>
      <c r="T125" s="89">
        <v>84.873601340422852</v>
      </c>
      <c r="U125" s="75">
        <v>97.500553707606841</v>
      </c>
      <c r="V125" s="6"/>
      <c r="W125" s="6"/>
      <c r="X125" s="6"/>
      <c r="Y125" s="6"/>
      <c r="Z125" s="6"/>
      <c r="AA125" s="6"/>
      <c r="AB125" s="6"/>
      <c r="AC125" s="6"/>
      <c r="AD125" s="6"/>
      <c r="AE125" s="7"/>
      <c r="AF125" s="7"/>
      <c r="AG125" s="7"/>
    </row>
    <row r="126" spans="1:33" s="5" customFormat="1" ht="11.25" customHeight="1">
      <c r="A126" s="56" t="s">
        <v>221</v>
      </c>
      <c r="B126" s="72" t="s">
        <v>45</v>
      </c>
      <c r="C126" s="85" t="s">
        <v>20</v>
      </c>
      <c r="D126" s="91">
        <v>177.51999999999998</v>
      </c>
      <c r="E126" s="91">
        <v>187.005</v>
      </c>
      <c r="F126" s="92">
        <v>105.34305993690853</v>
      </c>
      <c r="G126" s="6"/>
      <c r="H126" s="91">
        <v>187.005</v>
      </c>
      <c r="I126" s="91">
        <v>187.005</v>
      </c>
      <c r="J126" s="91">
        <v>187.005</v>
      </c>
      <c r="K126" s="91">
        <v>187.005</v>
      </c>
      <c r="L126" s="91">
        <v>160.29999999999998</v>
      </c>
      <c r="M126" s="91">
        <v>187.005</v>
      </c>
      <c r="N126" s="1"/>
      <c r="O126" s="1"/>
      <c r="P126" s="76">
        <v>100</v>
      </c>
      <c r="Q126" s="91">
        <v>100</v>
      </c>
      <c r="R126" s="91">
        <v>100</v>
      </c>
      <c r="S126" s="91">
        <v>100</v>
      </c>
      <c r="T126" s="91">
        <v>85.719633164888634</v>
      </c>
      <c r="U126" s="76">
        <v>100</v>
      </c>
      <c r="V126" s="4"/>
      <c r="W126" s="4"/>
      <c r="X126" s="4"/>
      <c r="Y126" s="4"/>
      <c r="Z126" s="4"/>
      <c r="AA126" s="4"/>
      <c r="AB126" s="4"/>
      <c r="AC126" s="4"/>
      <c r="AD126" s="4"/>
      <c r="AE126" s="1"/>
      <c r="AF126" s="1"/>
      <c r="AG126" s="1"/>
    </row>
    <row r="127" spans="1:33" s="5" customFormat="1" ht="11.25" customHeight="1">
      <c r="A127" s="56" t="s">
        <v>221</v>
      </c>
      <c r="B127" s="72" t="s">
        <v>44</v>
      </c>
      <c r="C127" s="85" t="s">
        <v>20</v>
      </c>
      <c r="D127" s="91">
        <v>304.03968361073873</v>
      </c>
      <c r="E127" s="91">
        <v>854.12016915296761</v>
      </c>
      <c r="F127" s="92">
        <v>280.92391065848352</v>
      </c>
      <c r="G127" s="6"/>
      <c r="H127" s="91">
        <v>1040.5196530680589</v>
      </c>
      <c r="I127" s="91">
        <v>948.08443601419242</v>
      </c>
      <c r="J127" s="91">
        <v>854.12016915296761</v>
      </c>
      <c r="K127" s="91">
        <v>759.83608576715039</v>
      </c>
      <c r="L127" s="91">
        <v>665.55200238133352</v>
      </c>
      <c r="M127" s="91">
        <v>854.12016915296761</v>
      </c>
      <c r="N127" s="1"/>
      <c r="O127" s="1"/>
      <c r="P127" s="76">
        <v>121.8235665948439</v>
      </c>
      <c r="Q127" s="91">
        <v>111.00129352458792</v>
      </c>
      <c r="R127" s="91">
        <v>100</v>
      </c>
      <c r="S127" s="91">
        <v>88.961262502521294</v>
      </c>
      <c r="T127" s="91">
        <v>77.922525005042615</v>
      </c>
      <c r="U127" s="76">
        <v>100</v>
      </c>
      <c r="V127" s="4"/>
      <c r="W127" s="4"/>
      <c r="X127" s="4"/>
      <c r="Y127" s="4"/>
      <c r="Z127" s="4"/>
      <c r="AA127" s="4"/>
      <c r="AB127" s="4"/>
      <c r="AC127" s="4"/>
      <c r="AD127" s="4"/>
      <c r="AE127" s="1"/>
      <c r="AF127" s="1"/>
      <c r="AG127" s="1"/>
    </row>
    <row r="128" spans="1:33" s="5" customFormat="1" ht="11.25" customHeight="1">
      <c r="A128" s="56" t="s">
        <v>221</v>
      </c>
      <c r="B128" s="72" t="s">
        <v>43</v>
      </c>
      <c r="C128" s="85" t="s">
        <v>20</v>
      </c>
      <c r="D128" s="91">
        <v>68.187000000000012</v>
      </c>
      <c r="E128" s="91">
        <v>70.900199999999998</v>
      </c>
      <c r="F128" s="92">
        <v>103.97905759162302</v>
      </c>
      <c r="G128" s="6"/>
      <c r="H128" s="91">
        <v>70.900199999999998</v>
      </c>
      <c r="I128" s="91">
        <v>70.900199999999998</v>
      </c>
      <c r="J128" s="91">
        <v>70.900199999999998</v>
      </c>
      <c r="K128" s="91">
        <v>70.900199999999998</v>
      </c>
      <c r="L128" s="91">
        <v>70.900199999999998</v>
      </c>
      <c r="M128" s="91">
        <v>70.900199999999998</v>
      </c>
      <c r="N128" s="1"/>
      <c r="O128" s="1"/>
      <c r="P128" s="76">
        <v>100</v>
      </c>
      <c r="Q128" s="91">
        <v>100</v>
      </c>
      <c r="R128" s="91">
        <v>100</v>
      </c>
      <c r="S128" s="91">
        <v>100</v>
      </c>
      <c r="T128" s="91">
        <v>100</v>
      </c>
      <c r="U128" s="76">
        <v>100</v>
      </c>
      <c r="V128" s="4"/>
      <c r="W128" s="4"/>
      <c r="X128" s="4"/>
      <c r="Y128" s="4"/>
      <c r="Z128" s="4"/>
      <c r="AA128" s="4"/>
      <c r="AB128" s="4"/>
      <c r="AC128" s="4"/>
      <c r="AD128" s="4"/>
      <c r="AE128" s="1"/>
      <c r="AF128" s="1"/>
      <c r="AG128" s="1"/>
    </row>
    <row r="129" spans="1:33" s="5" customFormat="1" ht="11.25" customHeight="1">
      <c r="A129" s="56" t="s">
        <v>221</v>
      </c>
      <c r="B129" s="72" t="s">
        <v>42</v>
      </c>
      <c r="C129" s="85" t="s">
        <v>20</v>
      </c>
      <c r="D129" s="91">
        <v>688.90292559015768</v>
      </c>
      <c r="E129" s="91">
        <v>1058.5642256249555</v>
      </c>
      <c r="F129" s="92">
        <v>153.65941793876439</v>
      </c>
      <c r="G129" s="6"/>
      <c r="H129" s="91">
        <v>1220.7557684820986</v>
      </c>
      <c r="I129" s="91">
        <v>1139.6599970535271</v>
      </c>
      <c r="J129" s="91">
        <v>1058.5642256249555</v>
      </c>
      <c r="K129" s="91">
        <v>977.46845419638419</v>
      </c>
      <c r="L129" s="91">
        <v>896.37268276781276</v>
      </c>
      <c r="M129" s="91">
        <v>1058.5642256249555</v>
      </c>
      <c r="N129" s="1"/>
      <c r="O129" s="1"/>
      <c r="P129" s="76">
        <v>115.32184244762176</v>
      </c>
      <c r="Q129" s="91">
        <v>107.6609212238109</v>
      </c>
      <c r="R129" s="91">
        <v>100</v>
      </c>
      <c r="S129" s="91">
        <v>92.33907877618914</v>
      </c>
      <c r="T129" s="91">
        <v>84.678157552378266</v>
      </c>
      <c r="U129" s="76">
        <v>100</v>
      </c>
      <c r="V129" s="4"/>
      <c r="W129" s="4"/>
      <c r="X129" s="4"/>
      <c r="Y129" s="4"/>
      <c r="Z129" s="4"/>
      <c r="AA129" s="4"/>
      <c r="AB129" s="4"/>
      <c r="AC129" s="4"/>
      <c r="AD129" s="4"/>
      <c r="AE129" s="1"/>
      <c r="AF129" s="1"/>
      <c r="AG129" s="1"/>
    </row>
    <row r="130" spans="1:33" s="5" customFormat="1" ht="11.25" customHeight="1">
      <c r="A130" s="56" t="s">
        <v>221</v>
      </c>
      <c r="B130" s="72" t="s">
        <v>41</v>
      </c>
      <c r="C130" s="85" t="s">
        <v>20</v>
      </c>
      <c r="D130" s="91">
        <v>19.831500000000002</v>
      </c>
      <c r="E130" s="91">
        <v>19.831500000000002</v>
      </c>
      <c r="F130" s="92">
        <v>100</v>
      </c>
      <c r="G130" s="6"/>
      <c r="H130" s="91">
        <v>20.823075000000003</v>
      </c>
      <c r="I130" s="91">
        <v>20.823075000000003</v>
      </c>
      <c r="J130" s="91">
        <v>19.831500000000002</v>
      </c>
      <c r="K130" s="91">
        <v>17.848350000000003</v>
      </c>
      <c r="L130" s="91">
        <v>15.865200000000003</v>
      </c>
      <c r="M130" s="91">
        <v>19.831500000000002</v>
      </c>
      <c r="N130" s="1"/>
      <c r="O130" s="1"/>
      <c r="P130" s="76">
        <v>105</v>
      </c>
      <c r="Q130" s="91">
        <v>105</v>
      </c>
      <c r="R130" s="91">
        <v>100</v>
      </c>
      <c r="S130" s="91">
        <v>90.000000000000014</v>
      </c>
      <c r="T130" s="91">
        <v>80</v>
      </c>
      <c r="U130" s="76">
        <v>100</v>
      </c>
      <c r="V130" s="4"/>
      <c r="W130" s="4"/>
      <c r="X130" s="4"/>
      <c r="Y130" s="4"/>
      <c r="Z130" s="4"/>
      <c r="AA130" s="4"/>
      <c r="AB130" s="4"/>
      <c r="AC130" s="4"/>
      <c r="AD130" s="4"/>
      <c r="AE130" s="1"/>
      <c r="AF130" s="1"/>
      <c r="AG130" s="1"/>
    </row>
    <row r="131" spans="1:33" s="5" customFormat="1" ht="11.25" customHeight="1">
      <c r="A131" s="56" t="s">
        <v>221</v>
      </c>
      <c r="B131" s="72" t="s">
        <v>40</v>
      </c>
      <c r="C131" s="85" t="s">
        <v>20</v>
      </c>
      <c r="D131" s="91">
        <v>316.72900073540887</v>
      </c>
      <c r="E131" s="91">
        <v>363.57267919171068</v>
      </c>
      <c r="F131" s="92">
        <v>114.78982926967095</v>
      </c>
      <c r="G131" s="6"/>
      <c r="H131" s="91">
        <v>389.47123792609273</v>
      </c>
      <c r="I131" s="91">
        <v>364.69742199598153</v>
      </c>
      <c r="J131" s="91">
        <v>363.57267919171068</v>
      </c>
      <c r="K131" s="91">
        <v>362.43425609849436</v>
      </c>
      <c r="L131" s="91">
        <v>361.29583300527815</v>
      </c>
      <c r="M131" s="91">
        <v>300.02348685527471</v>
      </c>
      <c r="N131" s="1"/>
      <c r="O131" s="1"/>
      <c r="P131" s="76">
        <v>107.12335118028102</v>
      </c>
      <c r="Q131" s="91">
        <v>100.30935844980743</v>
      </c>
      <c r="R131" s="91">
        <v>100</v>
      </c>
      <c r="S131" s="91">
        <v>99.686878811755804</v>
      </c>
      <c r="T131" s="91">
        <v>99.373757623511651</v>
      </c>
      <c r="U131" s="76">
        <v>82.520910955763355</v>
      </c>
      <c r="V131" s="4"/>
      <c r="W131" s="4"/>
      <c r="X131" s="4"/>
      <c r="Y131" s="4"/>
      <c r="Z131" s="4"/>
      <c r="AA131" s="4"/>
      <c r="AB131" s="4"/>
      <c r="AC131" s="4"/>
      <c r="AD131" s="4"/>
      <c r="AE131" s="1"/>
      <c r="AF131" s="1"/>
      <c r="AG131" s="1"/>
    </row>
    <row r="132" spans="1:33" s="5" customFormat="1" ht="11.25" customHeight="1">
      <c r="A132" s="56" t="s">
        <v>221</v>
      </c>
      <c r="B132" s="72" t="s">
        <v>11</v>
      </c>
      <c r="C132" s="85" t="s">
        <v>20</v>
      </c>
      <c r="D132" s="91">
        <v>0</v>
      </c>
      <c r="E132" s="91">
        <v>0</v>
      </c>
      <c r="F132" s="92"/>
      <c r="G132" s="6"/>
      <c r="H132" s="91">
        <v>0</v>
      </c>
      <c r="I132" s="91">
        <v>0</v>
      </c>
      <c r="J132" s="91">
        <v>0</v>
      </c>
      <c r="K132" s="91">
        <v>0</v>
      </c>
      <c r="L132" s="91">
        <v>0</v>
      </c>
      <c r="M132" s="91">
        <v>0</v>
      </c>
      <c r="N132" s="1"/>
      <c r="O132" s="1"/>
      <c r="P132" s="76"/>
      <c r="Q132" s="91"/>
      <c r="R132" s="91"/>
      <c r="S132" s="91"/>
      <c r="T132" s="91"/>
      <c r="U132" s="76"/>
      <c r="V132" s="6"/>
      <c r="W132" s="4"/>
      <c r="X132" s="4"/>
      <c r="Y132" s="4"/>
      <c r="Z132" s="4"/>
      <c r="AA132" s="4"/>
      <c r="AB132" s="4"/>
      <c r="AC132" s="4"/>
      <c r="AD132" s="4"/>
      <c r="AE132" s="1"/>
      <c r="AF132" s="1"/>
      <c r="AG132" s="1"/>
    </row>
    <row r="133" spans="1:33" s="8" customFormat="1" ht="11.25" customHeight="1">
      <c r="A133" s="56" t="s">
        <v>221</v>
      </c>
      <c r="B133" s="71" t="s">
        <v>39</v>
      </c>
      <c r="C133" s="88" t="s">
        <v>20</v>
      </c>
      <c r="D133" s="89">
        <v>245.05250738048011</v>
      </c>
      <c r="E133" s="89">
        <v>261.34218264559837</v>
      </c>
      <c r="F133" s="90">
        <v>106.64742239908043</v>
      </c>
      <c r="G133" s="6"/>
      <c r="H133" s="89">
        <v>275.20962098370609</v>
      </c>
      <c r="I133" s="89">
        <v>262.61063967040644</v>
      </c>
      <c r="J133" s="89">
        <v>261.34218264559837</v>
      </c>
      <c r="K133" s="89">
        <v>260.00684505619466</v>
      </c>
      <c r="L133" s="89">
        <v>258.23735001473608</v>
      </c>
      <c r="M133" s="89">
        <v>224.60470955924853</v>
      </c>
      <c r="N133" s="1"/>
      <c r="O133" s="7"/>
      <c r="P133" s="75">
        <v>105.3062380507142</v>
      </c>
      <c r="Q133" s="89">
        <v>100.48536252814885</v>
      </c>
      <c r="R133" s="89">
        <v>100</v>
      </c>
      <c r="S133" s="89">
        <v>99.489046285645159</v>
      </c>
      <c r="T133" s="89">
        <v>98.811966518595767</v>
      </c>
      <c r="U133" s="75">
        <v>85.942769470105446</v>
      </c>
      <c r="W133" s="6"/>
      <c r="X133" s="6"/>
      <c r="Y133" s="6"/>
      <c r="Z133" s="6"/>
      <c r="AA133" s="6"/>
      <c r="AB133" s="6"/>
      <c r="AC133" s="6"/>
      <c r="AD133" s="6"/>
      <c r="AE133" s="1"/>
      <c r="AF133" s="1"/>
      <c r="AG133" s="7"/>
    </row>
    <row r="134" spans="1:33" s="5" customFormat="1" ht="11.25" customHeight="1">
      <c r="A134" s="56" t="s">
        <v>221</v>
      </c>
      <c r="B134" s="72" t="s">
        <v>38</v>
      </c>
      <c r="C134" s="85" t="s">
        <v>20</v>
      </c>
      <c r="D134" s="91">
        <v>101.21313351257201</v>
      </c>
      <c r="E134" s="91">
        <v>103.43982244984859</v>
      </c>
      <c r="F134" s="92">
        <v>102.2</v>
      </c>
      <c r="G134" s="6"/>
      <c r="H134" s="91">
        <v>110.09419041046647</v>
      </c>
      <c r="I134" s="91">
        <v>103.7825314876288</v>
      </c>
      <c r="J134" s="91">
        <v>103.43982244984859</v>
      </c>
      <c r="K134" s="91">
        <v>103.09711341206841</v>
      </c>
      <c r="L134" s="91">
        <v>102.75440437428821</v>
      </c>
      <c r="M134" s="91">
        <v>84.858730949322577</v>
      </c>
      <c r="N134" s="1"/>
      <c r="O134" s="1"/>
      <c r="P134" s="76">
        <v>106.43308138298879</v>
      </c>
      <c r="Q134" s="91">
        <v>100.3313124768233</v>
      </c>
      <c r="R134" s="91">
        <v>100</v>
      </c>
      <c r="S134" s="91">
        <v>99.668687523176729</v>
      </c>
      <c r="T134" s="91">
        <v>99.337375046353458</v>
      </c>
      <c r="U134" s="76">
        <v>82.036810330436509</v>
      </c>
      <c r="V134" s="4"/>
      <c r="W134" s="4"/>
      <c r="X134" s="4"/>
      <c r="Y134" s="4"/>
      <c r="Z134" s="4"/>
      <c r="AA134" s="4"/>
      <c r="AB134" s="4"/>
      <c r="AC134" s="4"/>
      <c r="AD134" s="4"/>
      <c r="AE134" s="1"/>
      <c r="AF134" s="1"/>
      <c r="AG134" s="1"/>
    </row>
    <row r="135" spans="1:33" s="8" customFormat="1" ht="11.25" customHeight="1">
      <c r="A135" s="56" t="s">
        <v>221</v>
      </c>
      <c r="B135" s="71" t="s">
        <v>37</v>
      </c>
      <c r="C135" s="88" t="s">
        <v>20</v>
      </c>
      <c r="D135" s="89">
        <v>1845.4689511803222</v>
      </c>
      <c r="E135" s="89">
        <v>2850.7323076001317</v>
      </c>
      <c r="F135" s="90">
        <v>154.4719734123332</v>
      </c>
      <c r="G135" s="6"/>
      <c r="H135" s="89">
        <v>3248.1203413274179</v>
      </c>
      <c r="I135" s="89">
        <v>3033.0240080570834</v>
      </c>
      <c r="J135" s="89">
        <v>2850.7323076001317</v>
      </c>
      <c r="K135" s="89">
        <v>2667.0422584345561</v>
      </c>
      <c r="L135" s="89">
        <v>2455.9460018169239</v>
      </c>
      <c r="M135" s="89">
        <v>2749.2744190400113</v>
      </c>
      <c r="N135" s="1"/>
      <c r="O135" s="7"/>
      <c r="P135" s="75">
        <v>113.93985793291917</v>
      </c>
      <c r="Q135" s="89">
        <v>106.39455693440442</v>
      </c>
      <c r="R135" s="89">
        <v>100</v>
      </c>
      <c r="S135" s="89">
        <v>93.556390802606998</v>
      </c>
      <c r="T135" s="89">
        <v>86.151407316264084</v>
      </c>
      <c r="U135" s="75">
        <v>96.44098857372083</v>
      </c>
      <c r="V135" s="6"/>
      <c r="W135" s="6"/>
      <c r="X135" s="6"/>
      <c r="Y135" s="6"/>
      <c r="Z135" s="6"/>
      <c r="AA135" s="6"/>
      <c r="AB135" s="6"/>
      <c r="AC135" s="6"/>
      <c r="AD135" s="6"/>
      <c r="AE135" s="1"/>
      <c r="AF135" s="1"/>
      <c r="AG135" s="7"/>
    </row>
    <row r="136" spans="1:33" s="5" customFormat="1" ht="12.6" customHeight="1">
      <c r="A136" s="56" t="s">
        <v>221</v>
      </c>
      <c r="B136" s="72" t="s">
        <v>4</v>
      </c>
      <c r="C136" s="85" t="s">
        <v>20</v>
      </c>
      <c r="D136" s="91">
        <v>0</v>
      </c>
      <c r="E136" s="91">
        <v>0</v>
      </c>
      <c r="F136" s="92"/>
      <c r="G136" s="6"/>
      <c r="H136" s="91">
        <v>0</v>
      </c>
      <c r="I136" s="91">
        <v>0</v>
      </c>
      <c r="J136" s="91">
        <v>0</v>
      </c>
      <c r="K136" s="91">
        <v>0</v>
      </c>
      <c r="L136" s="91">
        <v>0</v>
      </c>
      <c r="M136" s="91">
        <v>0</v>
      </c>
      <c r="N136" s="1"/>
      <c r="O136" s="1"/>
      <c r="P136" s="76"/>
      <c r="Q136" s="91"/>
      <c r="R136" s="91"/>
      <c r="S136" s="91"/>
      <c r="T136" s="91"/>
      <c r="U136" s="76"/>
      <c r="V136" s="4"/>
      <c r="W136" s="4"/>
      <c r="X136" s="251" t="s">
        <v>203</v>
      </c>
      <c r="Y136" s="252"/>
      <c r="Z136" s="252"/>
      <c r="AA136" s="252"/>
      <c r="AB136" s="252"/>
      <c r="AC136" s="252"/>
      <c r="AD136" s="252"/>
      <c r="AE136" s="252"/>
      <c r="AF136" s="252"/>
      <c r="AG136" s="1"/>
    </row>
    <row r="137" spans="1:33" s="5" customFormat="1" ht="14.45" customHeight="1">
      <c r="A137" s="56" t="s">
        <v>221</v>
      </c>
      <c r="B137" s="72" t="s">
        <v>36</v>
      </c>
      <c r="C137" s="85" t="s">
        <v>20</v>
      </c>
      <c r="D137" s="91">
        <v>1845.4689511803222</v>
      </c>
      <c r="E137" s="91">
        <v>2850.7323076001317</v>
      </c>
      <c r="F137" s="92">
        <v>154.4719734123332</v>
      </c>
      <c r="G137" s="6"/>
      <c r="H137" s="91">
        <v>3248.1203413274179</v>
      </c>
      <c r="I137" s="91">
        <v>3033.0240080570834</v>
      </c>
      <c r="J137" s="91">
        <v>2850.7323076001317</v>
      </c>
      <c r="K137" s="91">
        <v>2667.0422584345561</v>
      </c>
      <c r="L137" s="91">
        <v>2455.9460018169239</v>
      </c>
      <c r="M137" s="91">
        <v>2749.2744190400113</v>
      </c>
      <c r="N137" s="1"/>
      <c r="O137" s="1"/>
      <c r="P137" s="76">
        <v>113.93985793291917</v>
      </c>
      <c r="Q137" s="91">
        <v>106.39455693440442</v>
      </c>
      <c r="R137" s="91">
        <v>100</v>
      </c>
      <c r="S137" s="91">
        <v>93.556390802606998</v>
      </c>
      <c r="T137" s="91">
        <v>86.151407316264084</v>
      </c>
      <c r="U137" s="76">
        <v>96.44098857372083</v>
      </c>
      <c r="V137" s="4"/>
      <c r="W137" s="4"/>
      <c r="X137" s="112" t="s">
        <v>233</v>
      </c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s="5" customFormat="1" ht="11.25" customHeight="1">
      <c r="A138" s="56" t="s">
        <v>221</v>
      </c>
      <c r="B138" s="72" t="s">
        <v>35</v>
      </c>
      <c r="C138" s="85" t="s">
        <v>20</v>
      </c>
      <c r="D138" s="91">
        <v>276.64954161227428</v>
      </c>
      <c r="E138" s="91">
        <v>273.48692019655294</v>
      </c>
      <c r="F138" s="92">
        <v>98.85681306490153</v>
      </c>
      <c r="G138" s="6"/>
      <c r="H138" s="91">
        <v>275.30718871848217</v>
      </c>
      <c r="I138" s="91">
        <v>273.55314462624398</v>
      </c>
      <c r="J138" s="91">
        <v>273.48692019655294</v>
      </c>
      <c r="K138" s="91">
        <v>273.42068494982442</v>
      </c>
      <c r="L138" s="91">
        <v>273.3544497030959</v>
      </c>
      <c r="M138" s="91">
        <v>270.3764703434644</v>
      </c>
      <c r="N138" s="1"/>
      <c r="O138" s="1"/>
      <c r="P138" s="76">
        <v>100.66557790793836</v>
      </c>
      <c r="Q138" s="91">
        <v>100.02421484348993</v>
      </c>
      <c r="R138" s="91">
        <v>100</v>
      </c>
      <c r="S138" s="91">
        <v>99.975781201279773</v>
      </c>
      <c r="T138" s="91">
        <v>99.951562402559574</v>
      </c>
      <c r="U138" s="76">
        <v>98.862669611090325</v>
      </c>
      <c r="V138" s="4"/>
      <c r="W138" s="4"/>
      <c r="X138" s="4"/>
      <c r="Y138" s="4"/>
      <c r="Z138" s="4"/>
      <c r="AA138" s="4"/>
      <c r="AB138" s="4"/>
      <c r="AC138" s="4"/>
      <c r="AD138" s="4"/>
      <c r="AE138" s="1"/>
      <c r="AF138" s="1"/>
      <c r="AG138" s="1"/>
    </row>
    <row r="139" spans="1:33" s="5" customFormat="1" ht="11.25" customHeight="1">
      <c r="A139" s="56" t="s">
        <v>221</v>
      </c>
      <c r="B139" s="71" t="s">
        <v>34</v>
      </c>
      <c r="C139" s="88" t="s">
        <v>20</v>
      </c>
      <c r="D139" s="89">
        <v>1568.8194095680478</v>
      </c>
      <c r="E139" s="89">
        <v>2577.2453874035787</v>
      </c>
      <c r="F139" s="90">
        <v>164.27928999891623</v>
      </c>
      <c r="G139" s="6"/>
      <c r="H139" s="89">
        <v>2972.8131526089355</v>
      </c>
      <c r="I139" s="89">
        <v>2759.4708634308395</v>
      </c>
      <c r="J139" s="89">
        <v>2577.2453874035787</v>
      </c>
      <c r="K139" s="89">
        <v>2393.6215734847315</v>
      </c>
      <c r="L139" s="89">
        <v>2182.5915521138281</v>
      </c>
      <c r="M139" s="89">
        <v>2478.8979486965468</v>
      </c>
      <c r="N139" s="7"/>
      <c r="O139" s="7"/>
      <c r="P139" s="75">
        <v>115.34847116765501</v>
      </c>
      <c r="Q139" s="89">
        <v>107.07055202884047</v>
      </c>
      <c r="R139" s="89">
        <v>100</v>
      </c>
      <c r="S139" s="89">
        <v>92.875190898921844</v>
      </c>
      <c r="T139" s="89">
        <v>84.686990333996064</v>
      </c>
      <c r="U139" s="75">
        <v>96.184009516993996</v>
      </c>
      <c r="V139" s="4"/>
      <c r="W139" s="4"/>
      <c r="X139" s="4"/>
      <c r="Y139" s="4"/>
      <c r="Z139" s="4"/>
      <c r="AA139" s="4"/>
      <c r="AB139" s="4"/>
      <c r="AC139" s="4"/>
      <c r="AD139" s="4"/>
      <c r="AE139" s="1"/>
      <c r="AF139" s="1"/>
      <c r="AG139" s="1"/>
    </row>
    <row r="140" spans="1:33" s="3" customFormat="1" ht="11.25" customHeight="1">
      <c r="A140" s="56" t="s">
        <v>221</v>
      </c>
      <c r="B140" s="73" t="s">
        <v>33</v>
      </c>
      <c r="C140" s="93" t="s">
        <v>31</v>
      </c>
      <c r="D140" s="94">
        <v>0.15688194095680477</v>
      </c>
      <c r="E140" s="94">
        <v>0.25772453874035789</v>
      </c>
      <c r="F140" s="90">
        <v>164.27928999891625</v>
      </c>
      <c r="G140" s="6"/>
      <c r="H140" s="94">
        <v>0.24773442938407797</v>
      </c>
      <c r="I140" s="94">
        <v>0.25086098758462178</v>
      </c>
      <c r="J140" s="94">
        <v>0.25772453874035789</v>
      </c>
      <c r="K140" s="94">
        <v>0.26595795260941463</v>
      </c>
      <c r="L140" s="94">
        <v>0.27282394401422849</v>
      </c>
      <c r="M140" s="94">
        <v>0.24788979486965468</v>
      </c>
      <c r="N140" s="1"/>
      <c r="O140" s="10"/>
      <c r="P140" s="77">
        <v>96.123725973045836</v>
      </c>
      <c r="Q140" s="103">
        <v>97.336865480764047</v>
      </c>
      <c r="R140" s="103">
        <v>100</v>
      </c>
      <c r="S140" s="103">
        <v>103.19465655435761</v>
      </c>
      <c r="T140" s="103">
        <v>105.85873791749508</v>
      </c>
      <c r="U140" s="77">
        <v>96.184009516993981</v>
      </c>
      <c r="V140" s="4"/>
      <c r="W140" s="4"/>
      <c r="X140" s="4"/>
      <c r="Y140" s="4"/>
      <c r="Z140" s="4"/>
      <c r="AA140" s="4"/>
      <c r="AB140" s="4"/>
      <c r="AC140" s="4"/>
      <c r="AD140" s="4"/>
      <c r="AE140" s="1"/>
      <c r="AF140" s="1"/>
      <c r="AG140" s="10"/>
    </row>
    <row r="141" spans="1:33" s="3" customFormat="1" ht="11.25" customHeight="1">
      <c r="A141" s="56" t="s">
        <v>221</v>
      </c>
      <c r="B141" s="10" t="s">
        <v>32</v>
      </c>
      <c r="C141" s="95" t="s">
        <v>31</v>
      </c>
      <c r="D141" s="96">
        <v>0.21299999999999999</v>
      </c>
      <c r="E141" s="96">
        <v>0.27800000000000002</v>
      </c>
      <c r="F141" s="84">
        <v>130.51643192488265</v>
      </c>
      <c r="G141" s="6"/>
      <c r="H141" s="96">
        <v>0.27800000000000002</v>
      </c>
      <c r="I141" s="96">
        <v>0.27800000000000002</v>
      </c>
      <c r="J141" s="96">
        <v>0.27800000000000002</v>
      </c>
      <c r="K141" s="96">
        <v>0.27800000000000002</v>
      </c>
      <c r="L141" s="96">
        <v>0.27800000000000002</v>
      </c>
      <c r="M141" s="96">
        <v>0.27800000000000002</v>
      </c>
      <c r="N141" s="1"/>
      <c r="O141" s="10"/>
      <c r="P141" s="24">
        <v>100</v>
      </c>
      <c r="Q141" s="104">
        <v>100</v>
      </c>
      <c r="R141" s="104">
        <v>100</v>
      </c>
      <c r="S141" s="104">
        <v>100</v>
      </c>
      <c r="T141" s="104">
        <v>100</v>
      </c>
      <c r="U141" s="24">
        <v>100</v>
      </c>
      <c r="V141" s="4"/>
      <c r="W141" s="4"/>
      <c r="X141" s="4"/>
      <c r="Y141" s="4"/>
      <c r="Z141" s="4"/>
      <c r="AA141" s="4"/>
      <c r="AB141" s="4"/>
      <c r="AC141" s="4"/>
      <c r="AD141" s="4"/>
      <c r="AE141" s="1"/>
      <c r="AF141" s="1"/>
      <c r="AG141" s="10"/>
    </row>
    <row r="142" spans="1:33" s="8" customFormat="1" ht="11.25" customHeight="1">
      <c r="A142" s="56" t="s">
        <v>221</v>
      </c>
      <c r="B142" s="7" t="s">
        <v>30</v>
      </c>
      <c r="C142" s="79" t="s">
        <v>20</v>
      </c>
      <c r="D142" s="83">
        <v>2406.6495416122743</v>
      </c>
      <c r="E142" s="83">
        <v>3053.4869201965535</v>
      </c>
      <c r="F142" s="84">
        <v>126.87709063576189</v>
      </c>
      <c r="G142" s="6"/>
      <c r="H142" s="83">
        <v>3611.3071887184824</v>
      </c>
      <c r="I142" s="83">
        <v>3331.5531446262444</v>
      </c>
      <c r="J142" s="83">
        <v>3053.4869201965535</v>
      </c>
      <c r="K142" s="83">
        <v>2775.4206849498246</v>
      </c>
      <c r="L142" s="83">
        <v>2497.3544497030957</v>
      </c>
      <c r="M142" s="83">
        <v>3050.3764703434649</v>
      </c>
      <c r="N142" s="1"/>
      <c r="O142" s="7"/>
      <c r="P142" s="6">
        <v>118.26830384739367</v>
      </c>
      <c r="Q142" s="83">
        <v>109.10651434563184</v>
      </c>
      <c r="R142" s="83">
        <v>100</v>
      </c>
      <c r="S142" s="83">
        <v>90.893485300116183</v>
      </c>
      <c r="T142" s="83">
        <v>81.786970600232351</v>
      </c>
      <c r="U142" s="6">
        <v>99.898134495598612</v>
      </c>
      <c r="V142" s="6"/>
      <c r="W142" s="6"/>
      <c r="X142" s="6"/>
      <c r="Y142" s="6"/>
      <c r="Z142" s="6"/>
      <c r="AA142" s="6"/>
      <c r="AB142" s="6"/>
      <c r="AC142" s="6"/>
      <c r="AD142" s="6"/>
      <c r="AE142" s="1"/>
      <c r="AF142" s="1"/>
      <c r="AG142" s="7"/>
    </row>
    <row r="143" spans="1:33" s="5" customFormat="1" ht="11.25" customHeight="1">
      <c r="A143" s="56" t="s">
        <v>221</v>
      </c>
      <c r="B143" s="1" t="s">
        <v>29</v>
      </c>
      <c r="C143" s="82" t="s">
        <v>20</v>
      </c>
      <c r="D143" s="97">
        <v>0</v>
      </c>
      <c r="E143" s="97">
        <v>0</v>
      </c>
      <c r="F143" s="84"/>
      <c r="G143" s="6"/>
      <c r="H143" s="97">
        <v>0</v>
      </c>
      <c r="I143" s="97">
        <v>0</v>
      </c>
      <c r="J143" s="97">
        <v>0</v>
      </c>
      <c r="K143" s="97">
        <v>0</v>
      </c>
      <c r="L143" s="97">
        <v>0</v>
      </c>
      <c r="M143" s="97">
        <v>0</v>
      </c>
      <c r="N143" s="1"/>
      <c r="O143" s="1"/>
      <c r="P143" s="4"/>
      <c r="Q143" s="97"/>
      <c r="R143" s="97"/>
      <c r="S143" s="97"/>
      <c r="T143" s="97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1"/>
      <c r="AF143" s="1"/>
      <c r="AG143" s="1"/>
    </row>
    <row r="144" spans="1:33" s="5" customFormat="1" ht="11.25" customHeight="1">
      <c r="A144" s="56" t="s">
        <v>221</v>
      </c>
      <c r="B144" s="71" t="s">
        <v>28</v>
      </c>
      <c r="C144" s="85"/>
      <c r="D144" s="91"/>
      <c r="E144" s="91"/>
      <c r="F144" s="90"/>
      <c r="G144" s="6"/>
      <c r="H144" s="91"/>
      <c r="I144" s="91"/>
      <c r="J144" s="91"/>
      <c r="K144" s="91"/>
      <c r="L144" s="91"/>
      <c r="M144" s="91"/>
      <c r="N144" s="1"/>
      <c r="O144" s="1"/>
      <c r="P144" s="76"/>
      <c r="Q144" s="91"/>
      <c r="R144" s="91"/>
      <c r="S144" s="91"/>
      <c r="T144" s="91"/>
      <c r="U144" s="76"/>
      <c r="V144" s="4"/>
      <c r="W144" s="4"/>
      <c r="X144" s="4"/>
      <c r="Y144" s="4"/>
      <c r="Z144" s="4"/>
      <c r="AA144" s="4"/>
      <c r="AB144" s="4"/>
      <c r="AC144" s="4"/>
      <c r="AD144" s="4"/>
      <c r="AE144" s="1"/>
      <c r="AF144" s="1"/>
      <c r="AG144" s="1"/>
    </row>
    <row r="145" spans="1:33" s="5" customFormat="1" ht="11.25" customHeight="1">
      <c r="A145" s="56" t="s">
        <v>221</v>
      </c>
      <c r="B145" s="72" t="s">
        <v>27</v>
      </c>
      <c r="C145" s="85" t="s">
        <v>20</v>
      </c>
      <c r="D145" s="91">
        <v>2406.6495416122743</v>
      </c>
      <c r="E145" s="91">
        <v>3053.4869201965535</v>
      </c>
      <c r="F145" s="92">
        <v>126.87709063576189</v>
      </c>
      <c r="G145" s="6"/>
      <c r="H145" s="91">
        <v>3611.3071887184824</v>
      </c>
      <c r="I145" s="91">
        <v>3331.5531446262444</v>
      </c>
      <c r="J145" s="91">
        <v>3053.4869201965535</v>
      </c>
      <c r="K145" s="91">
        <v>2775.4206849498246</v>
      </c>
      <c r="L145" s="91">
        <v>2497.3544497030957</v>
      </c>
      <c r="M145" s="91">
        <v>3050.3764703434649</v>
      </c>
      <c r="N145" s="1"/>
      <c r="O145" s="1"/>
      <c r="P145" s="76">
        <v>118.26830384739367</v>
      </c>
      <c r="Q145" s="91">
        <v>109.10651434563184</v>
      </c>
      <c r="R145" s="91">
        <v>100</v>
      </c>
      <c r="S145" s="91">
        <v>90.893485300116183</v>
      </c>
      <c r="T145" s="91">
        <v>81.786970600232351</v>
      </c>
      <c r="U145" s="76">
        <v>99.898134495598612</v>
      </c>
      <c r="V145" s="4"/>
      <c r="W145" s="4"/>
      <c r="X145" s="4"/>
      <c r="Y145" s="4"/>
      <c r="Z145" s="4"/>
      <c r="AA145" s="4"/>
      <c r="AB145" s="4"/>
      <c r="AC145" s="4"/>
      <c r="AD145" s="4"/>
      <c r="AE145" s="1"/>
      <c r="AF145" s="1"/>
      <c r="AG145" s="1"/>
    </row>
    <row r="146" spans="1:33" s="5" customFormat="1" ht="11.25" customHeight="1">
      <c r="A146" s="56" t="s">
        <v>221</v>
      </c>
      <c r="B146" s="72" t="s">
        <v>26</v>
      </c>
      <c r="C146" s="85" t="s">
        <v>20</v>
      </c>
      <c r="D146" s="91">
        <v>1845.4689511803222</v>
      </c>
      <c r="E146" s="91">
        <v>2850.7323076001326</v>
      </c>
      <c r="F146" s="92">
        <v>154.47197341233326</v>
      </c>
      <c r="G146" s="6"/>
      <c r="H146" s="91">
        <v>3248.1203413274179</v>
      </c>
      <c r="I146" s="91">
        <v>3033.0240080570838</v>
      </c>
      <c r="J146" s="91">
        <v>2850.7323076001326</v>
      </c>
      <c r="K146" s="91">
        <v>2667.0422584345561</v>
      </c>
      <c r="L146" s="91">
        <v>2455.9460018169248</v>
      </c>
      <c r="M146" s="91">
        <v>2749.2744190400117</v>
      </c>
      <c r="N146" s="1"/>
      <c r="O146" s="1"/>
      <c r="P146" s="76">
        <v>113.93985793291913</v>
      </c>
      <c r="Q146" s="91">
        <v>106.39455693440441</v>
      </c>
      <c r="R146" s="91">
        <v>100</v>
      </c>
      <c r="S146" s="91">
        <v>93.556390802606984</v>
      </c>
      <c r="T146" s="91">
        <v>86.151407316264098</v>
      </c>
      <c r="U146" s="76">
        <v>96.440988573720816</v>
      </c>
      <c r="V146" s="4"/>
      <c r="W146" s="4"/>
      <c r="X146" s="4"/>
      <c r="Y146" s="4"/>
      <c r="Z146" s="4"/>
      <c r="AA146" s="4"/>
      <c r="AB146" s="4"/>
      <c r="AC146" s="4"/>
      <c r="AD146" s="4"/>
      <c r="AE146" s="1"/>
      <c r="AF146" s="1"/>
      <c r="AG146" s="1"/>
    </row>
    <row r="147" spans="1:33" s="5" customFormat="1" ht="11.25" customHeight="1">
      <c r="A147" s="56" t="s">
        <v>221</v>
      </c>
      <c r="B147" s="72" t="s">
        <v>25</v>
      </c>
      <c r="C147" s="85" t="s">
        <v>20</v>
      </c>
      <c r="D147" s="91">
        <v>1441.1151211025733</v>
      </c>
      <c r="E147" s="91">
        <v>2409.6242633318825</v>
      </c>
      <c r="F147" s="92">
        <v>167.20553604963348</v>
      </c>
      <c r="G147" s="6"/>
      <c r="H147" s="91">
        <v>2779.5141875791605</v>
      </c>
      <c r="I147" s="91">
        <v>2588.2020142179585</v>
      </c>
      <c r="J147" s="91">
        <v>2409.6242633318825</v>
      </c>
      <c r="K147" s="91">
        <v>2229.7212960158549</v>
      </c>
      <c r="L147" s="91">
        <v>2022.8462786998264</v>
      </c>
      <c r="M147" s="91">
        <v>2374.650359436002</v>
      </c>
      <c r="N147" s="1"/>
      <c r="O147" s="1"/>
      <c r="P147" s="76">
        <v>115.35052289587327</v>
      </c>
      <c r="Q147" s="91">
        <v>107.4110206144401</v>
      </c>
      <c r="R147" s="91">
        <v>100</v>
      </c>
      <c r="S147" s="91">
        <v>92.533982577546396</v>
      </c>
      <c r="T147" s="91">
        <v>83.948618441563866</v>
      </c>
      <c r="U147" s="76">
        <v>98.548574380325974</v>
      </c>
      <c r="V147" s="4"/>
      <c r="W147" s="4"/>
      <c r="X147" s="4"/>
      <c r="Y147" s="4"/>
      <c r="Z147" s="4"/>
      <c r="AA147" s="4"/>
      <c r="AB147" s="4"/>
      <c r="AC147" s="4"/>
      <c r="AD147" s="4"/>
      <c r="AE147" s="1"/>
      <c r="AF147" s="1"/>
      <c r="AG147" s="1"/>
    </row>
    <row r="148" spans="1:33" s="5" customFormat="1" ht="11.25" customHeight="1">
      <c r="A148" s="56" t="s">
        <v>221</v>
      </c>
      <c r="B148" s="72" t="s">
        <v>24</v>
      </c>
      <c r="C148" s="85" t="s">
        <v>20</v>
      </c>
      <c r="D148" s="91">
        <v>124.61755485290999</v>
      </c>
      <c r="E148" s="91">
        <v>143.30660173103544</v>
      </c>
      <c r="F148" s="92">
        <v>114.99712211508621</v>
      </c>
      <c r="G148" s="6"/>
      <c r="H148" s="91">
        <v>154.50531578959584</v>
      </c>
      <c r="I148" s="91">
        <v>145.6326356164175</v>
      </c>
      <c r="J148" s="91">
        <v>143.30660173103544</v>
      </c>
      <c r="K148" s="91">
        <v>140.97548052570713</v>
      </c>
      <c r="L148" s="91">
        <v>138.64435932037881</v>
      </c>
      <c r="M148" s="91">
        <v>119.86624274846254</v>
      </c>
      <c r="N148" s="1"/>
      <c r="O148" s="1"/>
      <c r="P148" s="76">
        <v>107.81451372322586</v>
      </c>
      <c r="Q148" s="91">
        <v>101.62311704923941</v>
      </c>
      <c r="R148" s="91">
        <v>100</v>
      </c>
      <c r="S148" s="91">
        <v>98.373332995709802</v>
      </c>
      <c r="T148" s="91">
        <v>96.746665991419604</v>
      </c>
      <c r="U148" s="76">
        <v>83.643210641079278</v>
      </c>
      <c r="V148" s="4"/>
      <c r="W148" s="4"/>
      <c r="X148" s="4"/>
      <c r="Y148" s="4"/>
      <c r="Z148" s="4"/>
      <c r="AA148" s="4"/>
      <c r="AB148" s="4"/>
      <c r="AC148" s="4"/>
      <c r="AD148" s="4"/>
      <c r="AE148" s="1"/>
      <c r="AF148" s="1"/>
      <c r="AG148" s="1"/>
    </row>
    <row r="149" spans="1:33" s="8" customFormat="1" ht="11.25" customHeight="1">
      <c r="A149" s="56" t="s">
        <v>221</v>
      </c>
      <c r="B149" s="71" t="s">
        <v>23</v>
      </c>
      <c r="C149" s="88" t="s">
        <v>20</v>
      </c>
      <c r="D149" s="89">
        <v>279.73627522483889</v>
      </c>
      <c r="E149" s="89">
        <v>297.8014425372146</v>
      </c>
      <c r="F149" s="90">
        <v>106.45792802447798</v>
      </c>
      <c r="G149" s="6"/>
      <c r="H149" s="89">
        <v>314.10083795866154</v>
      </c>
      <c r="I149" s="89">
        <v>299.18935822270782</v>
      </c>
      <c r="J149" s="89">
        <v>297.8014425372146</v>
      </c>
      <c r="K149" s="89">
        <v>296.34548189299403</v>
      </c>
      <c r="L149" s="89">
        <v>294.45536379671955</v>
      </c>
      <c r="M149" s="89">
        <v>254.75781685554722</v>
      </c>
      <c r="N149" s="1"/>
      <c r="O149" s="7"/>
      <c r="P149" s="75">
        <v>105.47324260170771</v>
      </c>
      <c r="Q149" s="89">
        <v>100.46605405053396</v>
      </c>
      <c r="R149" s="89">
        <v>100</v>
      </c>
      <c r="S149" s="89">
        <v>99.511096846336258</v>
      </c>
      <c r="T149" s="89">
        <v>98.876406134239289</v>
      </c>
      <c r="U149" s="75">
        <v>85.546199738005484</v>
      </c>
      <c r="V149" s="6"/>
      <c r="W149" s="6"/>
      <c r="X149" s="6"/>
      <c r="Y149" s="6"/>
      <c r="Z149" s="6"/>
      <c r="AA149" s="6"/>
      <c r="AB149" s="6"/>
      <c r="AC149" s="6"/>
      <c r="AD149" s="6"/>
      <c r="AE149" s="1"/>
      <c r="AF149" s="1"/>
      <c r="AG149" s="7"/>
    </row>
    <row r="150" spans="1:33" s="5" customFormat="1" ht="11.25" customHeight="1">
      <c r="A150" s="56" t="s">
        <v>221</v>
      </c>
      <c r="B150" s="72" t="s">
        <v>22</v>
      </c>
      <c r="C150" s="85" t="s">
        <v>20</v>
      </c>
      <c r="D150" s="91">
        <v>965.53442050970102</v>
      </c>
      <c r="E150" s="91">
        <v>643.86265686467095</v>
      </c>
      <c r="F150" s="92"/>
      <c r="G150" s="6"/>
      <c r="H150" s="91">
        <v>831.79300113932186</v>
      </c>
      <c r="I150" s="91">
        <v>743.35113040828583</v>
      </c>
      <c r="J150" s="91">
        <v>643.86265686467095</v>
      </c>
      <c r="K150" s="91">
        <v>545.69938893396966</v>
      </c>
      <c r="L150" s="91">
        <v>474.50817100326935</v>
      </c>
      <c r="M150" s="91">
        <v>675.72611090746295</v>
      </c>
      <c r="N150" s="1"/>
      <c r="O150" s="1"/>
      <c r="P150" s="76">
        <v>129.18795526825383</v>
      </c>
      <c r="Q150" s="91">
        <v>115.45181607954717</v>
      </c>
      <c r="R150" s="91">
        <v>100</v>
      </c>
      <c r="S150" s="91">
        <v>84.75400508414117</v>
      </c>
      <c r="T150" s="91">
        <v>73.697110081506551</v>
      </c>
      <c r="U150" s="76">
        <v>104.94879671977763</v>
      </c>
      <c r="V150" s="4"/>
      <c r="W150" s="4"/>
      <c r="X150" s="4"/>
      <c r="Y150" s="4"/>
      <c r="Z150" s="4"/>
      <c r="AA150" s="4"/>
      <c r="AB150" s="4"/>
      <c r="AC150" s="4"/>
      <c r="AD150" s="4"/>
      <c r="AE150" s="1"/>
      <c r="AF150" s="1"/>
      <c r="AG150" s="1"/>
    </row>
    <row r="151" spans="1:33" s="8" customFormat="1" ht="11.25" customHeight="1">
      <c r="A151" s="56" t="s">
        <v>221</v>
      </c>
      <c r="B151" s="71" t="s">
        <v>21</v>
      </c>
      <c r="C151" s="88" t="s">
        <v>20</v>
      </c>
      <c r="D151" s="89">
        <v>840.91686565679106</v>
      </c>
      <c r="E151" s="89">
        <v>500.55605513363548</v>
      </c>
      <c r="F151" s="90"/>
      <c r="G151" s="6"/>
      <c r="H151" s="89">
        <v>677.28768534972596</v>
      </c>
      <c r="I151" s="89">
        <v>597.71849479186835</v>
      </c>
      <c r="J151" s="89">
        <v>500.55605513363548</v>
      </c>
      <c r="K151" s="89">
        <v>404.72390840826256</v>
      </c>
      <c r="L151" s="89">
        <v>335.86381168289051</v>
      </c>
      <c r="M151" s="89">
        <v>555.85986815900037</v>
      </c>
      <c r="N151" s="1"/>
      <c r="O151" s="7"/>
      <c r="P151" s="75">
        <v>135.30706069850814</v>
      </c>
      <c r="Q151" s="89">
        <v>119.41090086949264</v>
      </c>
      <c r="R151" s="89">
        <v>100</v>
      </c>
      <c r="S151" s="89">
        <v>80.854862159286384</v>
      </c>
      <c r="T151" s="89">
        <v>67.098141804162893</v>
      </c>
      <c r="U151" s="75">
        <v>111.0484754820517</v>
      </c>
      <c r="V151" s="6"/>
      <c r="W151" s="6"/>
      <c r="X151" s="6"/>
      <c r="Y151" s="6"/>
      <c r="Z151" s="6"/>
      <c r="AA151" s="6"/>
      <c r="AB151" s="6"/>
      <c r="AC151" s="6"/>
      <c r="AD151" s="6"/>
      <c r="AE151" s="1"/>
      <c r="AF151" s="1"/>
      <c r="AG151" s="7"/>
    </row>
    <row r="152" spans="1:33" s="5" customFormat="1" ht="11.25" customHeight="1">
      <c r="A152" s="56" t="s">
        <v>221</v>
      </c>
      <c r="B152" s="72" t="s">
        <v>19</v>
      </c>
      <c r="C152" s="87" t="s">
        <v>18</v>
      </c>
      <c r="D152" s="91">
        <v>50.848477818027952</v>
      </c>
      <c r="E152" s="91">
        <v>30.173997345023263</v>
      </c>
      <c r="F152" s="92"/>
      <c r="G152" s="6"/>
      <c r="H152" s="91">
        <v>38.345787007158549</v>
      </c>
      <c r="I152" s="91">
        <v>35.912276298967505</v>
      </c>
      <c r="J152" s="91">
        <v>30.173997345023263</v>
      </c>
      <c r="K152" s="91">
        <v>24.478224510054979</v>
      </c>
      <c r="L152" s="91">
        <v>20.381211105336568</v>
      </c>
      <c r="M152" s="91">
        <v>40.790328239348966</v>
      </c>
      <c r="N152" s="1"/>
      <c r="O152" s="1"/>
      <c r="P152" s="76">
        <v>127.08222436919878</v>
      </c>
      <c r="Q152" s="91">
        <v>119.01729786852613</v>
      </c>
      <c r="R152" s="91">
        <v>100</v>
      </c>
      <c r="S152" s="91">
        <v>81.123572161022565</v>
      </c>
      <c r="T152" s="91">
        <v>67.545611780529086</v>
      </c>
      <c r="U152" s="76">
        <v>135.18370725937876</v>
      </c>
      <c r="V152" s="4"/>
      <c r="W152" s="4"/>
      <c r="X152" s="251" t="s">
        <v>214</v>
      </c>
      <c r="Y152" s="252"/>
      <c r="Z152" s="252"/>
      <c r="AA152" s="252"/>
      <c r="AB152" s="252"/>
      <c r="AC152" s="252"/>
      <c r="AD152" s="252"/>
      <c r="AE152" s="252"/>
      <c r="AF152" s="252"/>
      <c r="AG152" s="1"/>
    </row>
    <row r="153" spans="1:33" ht="11.25" customHeight="1">
      <c r="A153" s="56" t="s">
        <v>221</v>
      </c>
      <c r="C153" s="11"/>
      <c r="D153" s="17">
        <v>0.10084259778355306</v>
      </c>
      <c r="E153" s="17">
        <v>0</v>
      </c>
      <c r="F153" s="18"/>
      <c r="G153" s="18"/>
      <c r="H153" s="247"/>
      <c r="I153" s="247"/>
      <c r="J153" s="247"/>
      <c r="K153" s="247"/>
      <c r="L153" s="247"/>
      <c r="M153" s="247"/>
      <c r="N153" s="17"/>
      <c r="P153" s="4"/>
      <c r="Q153" s="4"/>
      <c r="R153" s="4"/>
      <c r="S153" s="4"/>
      <c r="T153" s="4"/>
      <c r="U153" s="4"/>
      <c r="V153" s="4"/>
      <c r="W153" s="4"/>
      <c r="X153" s="112" t="s">
        <v>234</v>
      </c>
    </row>
    <row r="154" spans="1:33" s="5" customFormat="1">
      <c r="A154" s="56" t="s">
        <v>224</v>
      </c>
      <c r="B154" s="61" t="s">
        <v>131</v>
      </c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  <c r="AC154" s="60"/>
      <c r="AD154" s="60"/>
      <c r="AE154" s="60"/>
      <c r="AF154" s="60"/>
      <c r="AG154" s="1"/>
    </row>
    <row r="155" spans="1:33" s="5" customFormat="1">
      <c r="A155" s="56" t="s">
        <v>224</v>
      </c>
      <c r="B155" s="61" t="s">
        <v>132</v>
      </c>
      <c r="C155" s="60"/>
      <c r="D155" s="63" t="s">
        <v>17</v>
      </c>
      <c r="E155" s="63" t="s">
        <v>17</v>
      </c>
      <c r="F155" s="60"/>
      <c r="G155" s="60"/>
      <c r="H155" s="63" t="s">
        <v>128</v>
      </c>
      <c r="I155" s="63" t="s">
        <v>127</v>
      </c>
      <c r="J155" s="63" t="s">
        <v>138</v>
      </c>
      <c r="K155" s="63" t="s">
        <v>183</v>
      </c>
      <c r="L155" s="63" t="s">
        <v>184</v>
      </c>
      <c r="M155" s="63" t="s">
        <v>185</v>
      </c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60"/>
      <c r="AC155" s="60"/>
      <c r="AD155" s="60"/>
      <c r="AE155" s="60"/>
      <c r="AF155" s="60"/>
      <c r="AG155" s="1"/>
    </row>
    <row r="156" spans="1:33" s="5" customFormat="1" ht="12.75" customHeight="1">
      <c r="A156" s="56" t="s">
        <v>224</v>
      </c>
      <c r="B156" s="69" t="s">
        <v>224</v>
      </c>
      <c r="C156" s="78"/>
      <c r="D156" s="105">
        <v>2021</v>
      </c>
      <c r="E156" s="105">
        <v>2022</v>
      </c>
      <c r="F156" s="253" t="s">
        <v>235</v>
      </c>
      <c r="G156" s="106"/>
      <c r="H156" s="99"/>
      <c r="I156" s="99"/>
      <c r="J156" s="99" t="s">
        <v>231</v>
      </c>
      <c r="K156" s="99"/>
      <c r="L156" s="99"/>
      <c r="M156" s="99"/>
      <c r="N156" s="62"/>
      <c r="O156" s="62"/>
      <c r="P156" s="99"/>
      <c r="Q156" s="99"/>
      <c r="R156" s="99" t="s">
        <v>149</v>
      </c>
      <c r="S156" s="99"/>
      <c r="T156" s="99"/>
      <c r="U156" s="99"/>
      <c r="V156" s="22"/>
      <c r="W156" s="22"/>
      <c r="X156" s="22"/>
      <c r="Y156" s="22"/>
      <c r="Z156" s="22"/>
      <c r="AA156" s="22"/>
      <c r="AB156" s="22"/>
      <c r="AC156" s="22"/>
      <c r="AD156" s="22"/>
      <c r="AE156" s="1"/>
      <c r="AF156" s="1"/>
      <c r="AG156" s="1"/>
    </row>
    <row r="157" spans="1:33" s="5" customFormat="1" ht="12">
      <c r="A157" s="56" t="s">
        <v>224</v>
      </c>
      <c r="B157" s="70" t="s">
        <v>68</v>
      </c>
      <c r="C157" s="78"/>
      <c r="D157" s="105"/>
      <c r="E157" s="249" t="s">
        <v>232</v>
      </c>
      <c r="F157" s="254"/>
      <c r="G157" s="106"/>
      <c r="H157" s="107" t="s">
        <v>67</v>
      </c>
      <c r="I157" s="134" t="s">
        <v>66</v>
      </c>
      <c r="J157" s="105" t="s">
        <v>65</v>
      </c>
      <c r="K157" s="105" t="s">
        <v>64</v>
      </c>
      <c r="L157" s="105" t="s">
        <v>63</v>
      </c>
      <c r="M157" s="125" t="s">
        <v>62</v>
      </c>
      <c r="N157" s="111"/>
      <c r="O157" s="111"/>
      <c r="P157" s="108" t="s">
        <v>67</v>
      </c>
      <c r="Q157" s="145" t="s">
        <v>66</v>
      </c>
      <c r="R157" s="105" t="s">
        <v>65</v>
      </c>
      <c r="S157" s="105" t="s">
        <v>64</v>
      </c>
      <c r="T157" s="146" t="s">
        <v>63</v>
      </c>
      <c r="U157" s="108" t="s">
        <v>62</v>
      </c>
      <c r="V157" s="22"/>
      <c r="W157" s="22"/>
      <c r="X157" s="22"/>
      <c r="Y157" s="22"/>
      <c r="Z157" s="22"/>
      <c r="AA157" s="22"/>
      <c r="AB157" s="22"/>
      <c r="AC157" s="22"/>
      <c r="AD157" s="22"/>
      <c r="AE157" s="1"/>
      <c r="AF157" s="1"/>
      <c r="AG157" s="1"/>
    </row>
    <row r="158" spans="1:33" s="5" customFormat="1">
      <c r="A158" s="56" t="s">
        <v>224</v>
      </c>
      <c r="B158" s="7" t="s">
        <v>80</v>
      </c>
      <c r="C158" s="79" t="s">
        <v>7</v>
      </c>
      <c r="D158" s="80">
        <v>40000</v>
      </c>
      <c r="E158" s="80">
        <v>40000</v>
      </c>
      <c r="F158" s="80"/>
      <c r="G158" s="26"/>
      <c r="H158" s="98">
        <v>50000</v>
      </c>
      <c r="I158" s="98">
        <v>40000</v>
      </c>
      <c r="J158" s="98">
        <v>30000</v>
      </c>
      <c r="K158" s="98">
        <v>25000</v>
      </c>
      <c r="L158" s="98">
        <v>30000</v>
      </c>
      <c r="M158" s="98">
        <v>40000</v>
      </c>
      <c r="N158" s="2"/>
      <c r="O158" s="2"/>
      <c r="P158" s="21">
        <v>125</v>
      </c>
      <c r="Q158" s="21">
        <v>100</v>
      </c>
      <c r="R158" s="21">
        <v>75</v>
      </c>
      <c r="S158" s="21">
        <v>62.5</v>
      </c>
      <c r="T158" s="21">
        <v>75</v>
      </c>
      <c r="U158" s="21">
        <v>100</v>
      </c>
      <c r="V158" s="27"/>
      <c r="W158" s="27"/>
      <c r="X158" s="27"/>
      <c r="Y158" s="27"/>
      <c r="Z158" s="27"/>
      <c r="AA158" s="27"/>
      <c r="AB158" s="27"/>
      <c r="AC158" s="27"/>
      <c r="AD158" s="27"/>
      <c r="AE158" s="1"/>
      <c r="AF158" s="1"/>
      <c r="AG158" s="1"/>
    </row>
    <row r="159" spans="1:33" s="5" customFormat="1">
      <c r="A159" s="56" t="s">
        <v>224</v>
      </c>
      <c r="B159" s="7" t="s">
        <v>78</v>
      </c>
      <c r="C159" s="79" t="s">
        <v>7</v>
      </c>
      <c r="D159" s="81">
        <v>8000</v>
      </c>
      <c r="E159" s="81">
        <v>8000</v>
      </c>
      <c r="F159" s="80"/>
      <c r="G159" s="26"/>
      <c r="H159" s="81">
        <v>10000</v>
      </c>
      <c r="I159" s="81">
        <v>8000</v>
      </c>
      <c r="J159" s="81">
        <v>6000</v>
      </c>
      <c r="K159" s="81">
        <v>5000</v>
      </c>
      <c r="L159" s="81">
        <v>6000</v>
      </c>
      <c r="M159" s="81">
        <v>8000</v>
      </c>
      <c r="N159" s="1"/>
      <c r="O159" s="1"/>
      <c r="P159" s="27">
        <v>125</v>
      </c>
      <c r="Q159" s="27">
        <v>100</v>
      </c>
      <c r="R159" s="27">
        <v>75</v>
      </c>
      <c r="S159" s="27">
        <v>62.5</v>
      </c>
      <c r="T159" s="27">
        <v>75</v>
      </c>
      <c r="U159" s="27">
        <v>100</v>
      </c>
      <c r="V159" s="27"/>
      <c r="W159" s="27"/>
      <c r="X159" s="27"/>
      <c r="Y159" s="27"/>
      <c r="Z159" s="27"/>
      <c r="AA159" s="27"/>
      <c r="AB159" s="27"/>
      <c r="AC159" s="27"/>
      <c r="AD159" s="27"/>
      <c r="AE159" s="1"/>
      <c r="AF159" s="1"/>
      <c r="AG159" s="1"/>
    </row>
    <row r="160" spans="1:33" s="5" customFormat="1" ht="6" customHeight="1">
      <c r="A160" s="56" t="s">
        <v>224</v>
      </c>
      <c r="B160" s="7"/>
      <c r="C160" s="82"/>
      <c r="D160" s="81"/>
      <c r="E160" s="81"/>
      <c r="F160" s="81"/>
      <c r="G160" s="57"/>
      <c r="H160" s="81"/>
      <c r="I160" s="81"/>
      <c r="J160" s="81"/>
      <c r="K160" s="81"/>
      <c r="L160" s="81"/>
      <c r="M160" s="81"/>
      <c r="N160" s="1"/>
      <c r="O160" s="1"/>
      <c r="P160" s="28"/>
      <c r="Q160" s="28"/>
      <c r="R160" s="28"/>
      <c r="S160" s="28"/>
      <c r="T160" s="28"/>
      <c r="U160" s="28"/>
      <c r="V160" s="27"/>
      <c r="W160" s="27"/>
      <c r="X160" s="27"/>
      <c r="Y160" s="27"/>
      <c r="Z160" s="27"/>
      <c r="AA160" s="27"/>
      <c r="AB160" s="27"/>
      <c r="AC160" s="27"/>
      <c r="AD160" s="27"/>
      <c r="AE160" s="1"/>
      <c r="AF160" s="1"/>
      <c r="AG160" s="1"/>
    </row>
    <row r="161" spans="1:33" s="5" customFormat="1" ht="11.25" customHeight="1">
      <c r="A161" s="56" t="s">
        <v>224</v>
      </c>
      <c r="B161" s="7" t="s">
        <v>74</v>
      </c>
      <c r="C161" s="79" t="s">
        <v>73</v>
      </c>
      <c r="D161" s="83">
        <v>1</v>
      </c>
      <c r="E161" s="83">
        <v>1</v>
      </c>
      <c r="F161" s="84"/>
      <c r="G161" s="6"/>
      <c r="H161" s="83">
        <v>1</v>
      </c>
      <c r="I161" s="83">
        <v>1</v>
      </c>
      <c r="J161" s="83">
        <v>1</v>
      </c>
      <c r="K161" s="83">
        <v>1</v>
      </c>
      <c r="L161" s="83">
        <v>0.2</v>
      </c>
      <c r="M161" s="83">
        <v>0.5</v>
      </c>
      <c r="N161" s="7"/>
      <c r="O161" s="7"/>
      <c r="P161" s="28">
        <v>100</v>
      </c>
      <c r="Q161" s="28">
        <v>100</v>
      </c>
      <c r="R161" s="28">
        <v>100</v>
      </c>
      <c r="S161" s="28">
        <v>100</v>
      </c>
      <c r="T161" s="28">
        <v>20</v>
      </c>
      <c r="U161" s="28">
        <v>50</v>
      </c>
      <c r="V161" s="12"/>
      <c r="W161" s="12"/>
      <c r="X161" s="12"/>
      <c r="Y161" s="12"/>
      <c r="Z161" s="12"/>
      <c r="AA161" s="12"/>
      <c r="AB161" s="12"/>
      <c r="AC161" s="12"/>
      <c r="AD161" s="12"/>
      <c r="AE161" s="1"/>
      <c r="AF161" s="1"/>
      <c r="AG161" s="1"/>
    </row>
    <row r="162" spans="1:33" s="5" customFormat="1" ht="11.25" customHeight="1">
      <c r="A162" s="56" t="s">
        <v>224</v>
      </c>
      <c r="B162" s="71" t="s">
        <v>47</v>
      </c>
      <c r="C162" s="85"/>
      <c r="D162" s="86"/>
      <c r="E162" s="86"/>
      <c r="F162" s="87"/>
      <c r="G162" s="1"/>
      <c r="H162" s="86"/>
      <c r="I162" s="86"/>
      <c r="J162" s="86"/>
      <c r="K162" s="86"/>
      <c r="L162" s="86"/>
      <c r="M162" s="86"/>
      <c r="N162" s="1"/>
      <c r="O162" s="1"/>
      <c r="P162" s="74"/>
      <c r="Q162" s="74"/>
      <c r="R162" s="74"/>
      <c r="S162" s="74"/>
      <c r="T162" s="74"/>
      <c r="U162" s="74"/>
      <c r="V162" s="25"/>
      <c r="W162" s="25"/>
      <c r="X162" s="25"/>
      <c r="Y162" s="25"/>
      <c r="Z162" s="25"/>
      <c r="AA162" s="25"/>
      <c r="AB162" s="25"/>
      <c r="AC162" s="25"/>
      <c r="AD162" s="25"/>
      <c r="AE162" s="1"/>
      <c r="AF162" s="1"/>
      <c r="AG162" s="1"/>
    </row>
    <row r="163" spans="1:33" s="8" customFormat="1" ht="11.25" customHeight="1">
      <c r="A163" s="56" t="s">
        <v>224</v>
      </c>
      <c r="B163" s="71" t="s">
        <v>46</v>
      </c>
      <c r="C163" s="88" t="s">
        <v>20</v>
      </c>
      <c r="D163" s="89">
        <v>5141.9142217879325</v>
      </c>
      <c r="E163" s="89">
        <v>6371.0119311395301</v>
      </c>
      <c r="F163" s="90">
        <v>123.90350473260558</v>
      </c>
      <c r="G163" s="6"/>
      <c r="H163" s="89">
        <v>6705.8346070634871</v>
      </c>
      <c r="I163" s="89">
        <v>6371.0119311395301</v>
      </c>
      <c r="J163" s="89">
        <v>5964.7990039881588</v>
      </c>
      <c r="K163" s="89">
        <v>5684.7020711605182</v>
      </c>
      <c r="L163" s="89">
        <v>6146.9125032424872</v>
      </c>
      <c r="M163" s="89">
        <v>6444.8857016599341</v>
      </c>
      <c r="N163" s="1"/>
      <c r="O163" s="7"/>
      <c r="P163" s="75">
        <v>105.2554080818378</v>
      </c>
      <c r="Q163" s="75">
        <v>100</v>
      </c>
      <c r="R163" s="75">
        <v>93.624043848263284</v>
      </c>
      <c r="S163" s="75">
        <v>89.227616155848935</v>
      </c>
      <c r="T163" s="75">
        <v>96.482514389877153</v>
      </c>
      <c r="U163" s="75">
        <v>101.15952962133585</v>
      </c>
      <c r="V163" s="6"/>
      <c r="W163" s="6"/>
      <c r="X163" s="6"/>
      <c r="Y163" s="6"/>
      <c r="Z163" s="6"/>
      <c r="AA163" s="6"/>
      <c r="AB163" s="6"/>
      <c r="AC163" s="6"/>
      <c r="AD163" s="6"/>
      <c r="AE163" s="7"/>
      <c r="AF163" s="7"/>
      <c r="AG163" s="7"/>
    </row>
    <row r="164" spans="1:33" s="5" customFormat="1" ht="11.25" customHeight="1">
      <c r="A164" s="56" t="s">
        <v>224</v>
      </c>
      <c r="B164" s="72" t="s">
        <v>45</v>
      </c>
      <c r="C164" s="85" t="s">
        <v>20</v>
      </c>
      <c r="D164" s="91">
        <v>2337</v>
      </c>
      <c r="E164" s="91">
        <v>2850</v>
      </c>
      <c r="F164" s="92">
        <v>121.95121951219512</v>
      </c>
      <c r="G164" s="6"/>
      <c r="H164" s="91">
        <v>2850</v>
      </c>
      <c r="I164" s="91">
        <v>2850</v>
      </c>
      <c r="J164" s="91">
        <v>2850</v>
      </c>
      <c r="K164" s="91">
        <v>2850</v>
      </c>
      <c r="L164" s="91">
        <v>2850</v>
      </c>
      <c r="M164" s="91">
        <v>2850</v>
      </c>
      <c r="N164" s="1"/>
      <c r="O164" s="1"/>
      <c r="P164" s="76">
        <v>100</v>
      </c>
      <c r="Q164" s="76">
        <v>100</v>
      </c>
      <c r="R164" s="76">
        <v>100</v>
      </c>
      <c r="S164" s="76">
        <v>100</v>
      </c>
      <c r="T164" s="76">
        <v>100</v>
      </c>
      <c r="U164" s="76">
        <v>100</v>
      </c>
      <c r="V164" s="4"/>
      <c r="W164" s="4"/>
      <c r="X164" s="4"/>
      <c r="Y164" s="4"/>
      <c r="Z164" s="4"/>
      <c r="AA164" s="4"/>
      <c r="AB164" s="4"/>
      <c r="AC164" s="4"/>
      <c r="AD164" s="4"/>
      <c r="AE164" s="1"/>
      <c r="AF164" s="1"/>
      <c r="AG164" s="1"/>
    </row>
    <row r="165" spans="1:33" s="5" customFormat="1" ht="11.25" customHeight="1">
      <c r="A165" s="56" t="s">
        <v>224</v>
      </c>
      <c r="B165" s="72" t="s">
        <v>44</v>
      </c>
      <c r="C165" s="85" t="s">
        <v>20</v>
      </c>
      <c r="D165" s="91">
        <v>407.89337477279923</v>
      </c>
      <c r="E165" s="91">
        <v>859.26170618407559</v>
      </c>
      <c r="F165" s="92">
        <v>210.65841205748762</v>
      </c>
      <c r="G165" s="6"/>
      <c r="H165" s="91">
        <v>976.45008863886915</v>
      </c>
      <c r="I165" s="91">
        <v>859.26170618407559</v>
      </c>
      <c r="J165" s="91">
        <v>734.90731186059793</v>
      </c>
      <c r="K165" s="91">
        <v>669.05299603828644</v>
      </c>
      <c r="L165" s="91">
        <v>734.90731186059793</v>
      </c>
      <c r="M165" s="91">
        <v>859.26170618407559</v>
      </c>
      <c r="N165" s="1"/>
      <c r="O165" s="1"/>
      <c r="P165" s="76">
        <v>113.63826429263553</v>
      </c>
      <c r="Q165" s="76">
        <v>100</v>
      </c>
      <c r="R165" s="76">
        <v>85.527762563081353</v>
      </c>
      <c r="S165" s="76">
        <v>77.863704529497369</v>
      </c>
      <c r="T165" s="76">
        <v>85.527762563081353</v>
      </c>
      <c r="U165" s="76">
        <v>100</v>
      </c>
      <c r="V165" s="4"/>
      <c r="W165" s="4"/>
      <c r="X165" s="4"/>
      <c r="Y165" s="4"/>
      <c r="Z165" s="4"/>
      <c r="AA165" s="4"/>
      <c r="AB165" s="4"/>
      <c r="AC165" s="4"/>
      <c r="AD165" s="4"/>
      <c r="AE165" s="1"/>
      <c r="AF165" s="1"/>
      <c r="AG165" s="1"/>
    </row>
    <row r="166" spans="1:33" s="5" customFormat="1" ht="11.25" customHeight="1">
      <c r="A166" s="56" t="s">
        <v>224</v>
      </c>
      <c r="B166" s="72" t="s">
        <v>43</v>
      </c>
      <c r="C166" s="85" t="s">
        <v>20</v>
      </c>
      <c r="D166" s="91">
        <v>532.30944</v>
      </c>
      <c r="E166" s="91">
        <v>555.27575999999999</v>
      </c>
      <c r="F166" s="92">
        <v>104.31446791550418</v>
      </c>
      <c r="G166" s="6"/>
      <c r="H166" s="91">
        <v>555.27575999999999</v>
      </c>
      <c r="I166" s="91">
        <v>555.27575999999999</v>
      </c>
      <c r="J166" s="91">
        <v>538.24685999999997</v>
      </c>
      <c r="K166" s="91">
        <v>468.20346000000006</v>
      </c>
      <c r="L166" s="91">
        <v>538.24685999999997</v>
      </c>
      <c r="M166" s="91">
        <v>555.27575999999999</v>
      </c>
      <c r="N166" s="1"/>
      <c r="O166" s="1"/>
      <c r="P166" s="76">
        <v>100</v>
      </c>
      <c r="Q166" s="76">
        <v>100</v>
      </c>
      <c r="R166" s="76">
        <v>96.93325348832083</v>
      </c>
      <c r="S166" s="76">
        <v>84.319088591225395</v>
      </c>
      <c r="T166" s="76">
        <v>96.93325348832083</v>
      </c>
      <c r="U166" s="76">
        <v>100</v>
      </c>
      <c r="V166" s="4"/>
      <c r="W166" s="4"/>
      <c r="X166" s="4"/>
      <c r="Y166" s="4"/>
      <c r="Z166" s="4"/>
      <c r="AA166" s="4"/>
      <c r="AB166" s="4"/>
      <c r="AC166" s="4"/>
      <c r="AD166" s="4"/>
      <c r="AE166" s="1"/>
      <c r="AF166" s="1"/>
      <c r="AG166" s="1"/>
    </row>
    <row r="167" spans="1:33" s="5" customFormat="1" ht="11.25" customHeight="1">
      <c r="A167" s="56" t="s">
        <v>224</v>
      </c>
      <c r="B167" s="72" t="s">
        <v>42</v>
      </c>
      <c r="C167" s="85" t="s">
        <v>20</v>
      </c>
      <c r="D167" s="91">
        <v>0</v>
      </c>
      <c r="E167" s="91">
        <v>0</v>
      </c>
      <c r="F167" s="92"/>
      <c r="G167" s="6"/>
      <c r="H167" s="91">
        <v>0</v>
      </c>
      <c r="I167" s="91">
        <v>0</v>
      </c>
      <c r="J167" s="91">
        <v>0</v>
      </c>
      <c r="K167" s="91">
        <v>0</v>
      </c>
      <c r="L167" s="91">
        <v>0</v>
      </c>
      <c r="M167" s="91">
        <v>0</v>
      </c>
      <c r="N167" s="1"/>
      <c r="O167" s="1"/>
      <c r="P167" s="76"/>
      <c r="Q167" s="76"/>
      <c r="R167" s="76"/>
      <c r="S167" s="76"/>
      <c r="T167" s="76"/>
      <c r="U167" s="76"/>
      <c r="V167" s="4"/>
      <c r="W167" s="4"/>
      <c r="X167" s="4"/>
      <c r="Y167" s="4"/>
      <c r="Z167" s="4"/>
      <c r="AA167" s="4"/>
      <c r="AB167" s="4"/>
      <c r="AC167" s="4"/>
      <c r="AD167" s="4"/>
      <c r="AE167" s="1"/>
      <c r="AF167" s="1"/>
      <c r="AG167" s="1"/>
    </row>
    <row r="168" spans="1:33" s="5" customFormat="1" ht="11.25" customHeight="1">
      <c r="A168" s="56" t="s">
        <v>224</v>
      </c>
      <c r="B168" s="72" t="s">
        <v>41</v>
      </c>
      <c r="C168" s="85" t="s">
        <v>20</v>
      </c>
      <c r="D168" s="91">
        <v>118.08000000000001</v>
      </c>
      <c r="E168" s="91">
        <v>118.08000000000001</v>
      </c>
      <c r="F168" s="92">
        <v>100</v>
      </c>
      <c r="G168" s="6"/>
      <c r="H168" s="91">
        <v>118.08000000000001</v>
      </c>
      <c r="I168" s="91">
        <v>118.08000000000001</v>
      </c>
      <c r="J168" s="91">
        <v>88.56</v>
      </c>
      <c r="K168" s="91">
        <v>73.800000000000011</v>
      </c>
      <c r="L168" s="91">
        <v>88.56</v>
      </c>
      <c r="M168" s="91">
        <v>118.08000000000001</v>
      </c>
      <c r="N168" s="1"/>
      <c r="O168" s="1"/>
      <c r="P168" s="76">
        <v>100</v>
      </c>
      <c r="Q168" s="76">
        <v>100</v>
      </c>
      <c r="R168" s="76">
        <v>74.999999999999986</v>
      </c>
      <c r="S168" s="76">
        <v>62.5</v>
      </c>
      <c r="T168" s="76">
        <v>74.999999999999986</v>
      </c>
      <c r="U168" s="76">
        <v>100</v>
      </c>
      <c r="V168" s="4"/>
      <c r="W168" s="4"/>
      <c r="X168" s="4"/>
      <c r="Y168" s="4"/>
      <c r="Z168" s="4"/>
      <c r="AA168" s="4"/>
      <c r="AB168" s="4"/>
      <c r="AC168" s="4"/>
      <c r="AD168" s="4"/>
      <c r="AE168" s="1"/>
      <c r="AF168" s="1"/>
      <c r="AG168" s="1"/>
    </row>
    <row r="169" spans="1:33" s="5" customFormat="1" ht="11.25" customHeight="1">
      <c r="A169" s="56" t="s">
        <v>224</v>
      </c>
      <c r="B169" s="72" t="s">
        <v>40</v>
      </c>
      <c r="C169" s="85" t="s">
        <v>20</v>
      </c>
      <c r="D169" s="91">
        <v>1257.6132691526827</v>
      </c>
      <c r="E169" s="91">
        <v>1443.6618748249532</v>
      </c>
      <c r="F169" s="92">
        <v>114.79378519897621</v>
      </c>
      <c r="G169" s="6"/>
      <c r="H169" s="91">
        <v>1558.4225324582499</v>
      </c>
      <c r="I169" s="91">
        <v>1443.6618748249532</v>
      </c>
      <c r="J169" s="91">
        <v>1311.8744620241168</v>
      </c>
      <c r="K169" s="91">
        <v>1235.0904221007429</v>
      </c>
      <c r="L169" s="91">
        <v>1488.0754228208118</v>
      </c>
      <c r="M169" s="91">
        <v>1515.0729645368631</v>
      </c>
      <c r="N169" s="1"/>
      <c r="O169" s="1"/>
      <c r="P169" s="76">
        <v>107.94927535557532</v>
      </c>
      <c r="Q169" s="76">
        <v>100</v>
      </c>
      <c r="R169" s="76">
        <v>90.871310304788935</v>
      </c>
      <c r="S169" s="76">
        <v>85.552610596612183</v>
      </c>
      <c r="T169" s="76">
        <v>103.07645084838468</v>
      </c>
      <c r="U169" s="76">
        <v>104.94652459535018</v>
      </c>
      <c r="V169" s="4"/>
      <c r="W169" s="4"/>
      <c r="X169" s="4"/>
      <c r="Y169" s="4"/>
      <c r="Z169" s="4"/>
      <c r="AA169" s="4"/>
      <c r="AB169" s="4"/>
      <c r="AC169" s="4"/>
      <c r="AD169" s="4"/>
      <c r="AE169" s="1"/>
      <c r="AF169" s="1"/>
      <c r="AG169" s="1"/>
    </row>
    <row r="170" spans="1:33" s="8" customFormat="1" ht="11.25" customHeight="1">
      <c r="A170" s="56" t="s">
        <v>224</v>
      </c>
      <c r="B170" s="72" t="s">
        <v>11</v>
      </c>
      <c r="C170" s="85" t="s">
        <v>20</v>
      </c>
      <c r="D170" s="91">
        <v>0</v>
      </c>
      <c r="E170" s="91">
        <v>0</v>
      </c>
      <c r="F170" s="92"/>
      <c r="G170" s="6"/>
      <c r="H170" s="91">
        <v>0</v>
      </c>
      <c r="I170" s="91">
        <v>0</v>
      </c>
      <c r="J170" s="91">
        <v>0</v>
      </c>
      <c r="K170" s="91">
        <v>0</v>
      </c>
      <c r="L170" s="91">
        <v>0</v>
      </c>
      <c r="M170" s="91">
        <v>0</v>
      </c>
      <c r="N170" s="1"/>
      <c r="O170" s="1"/>
      <c r="P170" s="76"/>
      <c r="Q170" s="76"/>
      <c r="R170" s="76"/>
      <c r="S170" s="76"/>
      <c r="T170" s="76"/>
      <c r="U170" s="76"/>
      <c r="V170" s="4"/>
      <c r="W170" s="4"/>
      <c r="X170" s="4"/>
      <c r="Y170" s="4"/>
      <c r="Z170" s="4"/>
      <c r="AA170" s="4"/>
      <c r="AB170" s="4"/>
      <c r="AC170" s="4"/>
      <c r="AD170" s="4"/>
      <c r="AE170" s="1"/>
      <c r="AF170" s="1"/>
      <c r="AG170" s="7"/>
    </row>
    <row r="171" spans="1:33" s="8" customFormat="1" ht="11.25" customHeight="1">
      <c r="A171" s="56" t="s">
        <v>224</v>
      </c>
      <c r="B171" s="71" t="s">
        <v>39</v>
      </c>
      <c r="C171" s="88" t="s">
        <v>20</v>
      </c>
      <c r="D171" s="89">
        <v>3279.781400444368</v>
      </c>
      <c r="E171" s="89">
        <v>3404.1822569702158</v>
      </c>
      <c r="F171" s="90">
        <v>103.7929618269374</v>
      </c>
      <c r="G171" s="6"/>
      <c r="H171" s="89">
        <v>3899.9512069278662</v>
      </c>
      <c r="I171" s="89">
        <v>3404.1822569702158</v>
      </c>
      <c r="J171" s="89">
        <v>2896.6123606487031</v>
      </c>
      <c r="K171" s="89">
        <v>2635.0939519481526</v>
      </c>
      <c r="L171" s="89">
        <v>3079.9114677049615</v>
      </c>
      <c r="M171" s="89">
        <v>3480.3435688317004</v>
      </c>
      <c r="N171" s="1"/>
      <c r="O171" s="7"/>
      <c r="P171" s="75">
        <v>114.563525467608</v>
      </c>
      <c r="Q171" s="75">
        <v>100</v>
      </c>
      <c r="R171" s="75">
        <v>85.089814292926278</v>
      </c>
      <c r="S171" s="75">
        <v>77.407546160393721</v>
      </c>
      <c r="T171" s="75">
        <v>90.474341125499507</v>
      </c>
      <c r="U171" s="75">
        <v>102.23728655260867</v>
      </c>
      <c r="V171" s="6"/>
      <c r="W171" s="6"/>
      <c r="X171" s="6"/>
      <c r="Y171" s="6"/>
      <c r="Z171" s="6"/>
      <c r="AA171" s="6"/>
      <c r="AB171" s="6"/>
      <c r="AC171" s="6"/>
      <c r="AD171" s="6"/>
      <c r="AE171" s="1"/>
      <c r="AF171" s="1"/>
      <c r="AG171" s="7"/>
    </row>
    <row r="172" spans="1:33" s="5" customFormat="1" ht="11.25" customHeight="1">
      <c r="A172" s="56" t="s">
        <v>224</v>
      </c>
      <c r="B172" s="72" t="s">
        <v>38</v>
      </c>
      <c r="C172" s="85" t="s">
        <v>20</v>
      </c>
      <c r="D172" s="91">
        <v>1745.8953465147122</v>
      </c>
      <c r="E172" s="91">
        <v>1784.3050441380358</v>
      </c>
      <c r="F172" s="92">
        <v>102.2</v>
      </c>
      <c r="G172" s="6"/>
      <c r="H172" s="91">
        <v>2053.3614129004354</v>
      </c>
      <c r="I172" s="91">
        <v>1784.3050441380358</v>
      </c>
      <c r="J172" s="91">
        <v>1509.934401716833</v>
      </c>
      <c r="K172" s="91">
        <v>1369.4930878436912</v>
      </c>
      <c r="L172" s="91">
        <v>1603.734988965911</v>
      </c>
      <c r="M172" s="91">
        <v>1823.3747106947774</v>
      </c>
      <c r="N172" s="1"/>
      <c r="O172" s="1"/>
      <c r="P172" s="76">
        <v>115.07905666950438</v>
      </c>
      <c r="Q172" s="76">
        <v>100</v>
      </c>
      <c r="R172" s="76">
        <v>84.62310896208075</v>
      </c>
      <c r="S172" s="76">
        <v>76.752183845630924</v>
      </c>
      <c r="T172" s="76">
        <v>89.8800905279425</v>
      </c>
      <c r="U172" s="76">
        <v>102.18962932852187</v>
      </c>
      <c r="V172" s="4"/>
      <c r="W172" s="4"/>
      <c r="X172" s="4"/>
      <c r="Y172" s="4"/>
      <c r="Z172" s="4"/>
      <c r="AA172" s="4"/>
      <c r="AB172" s="4"/>
      <c r="AC172" s="4"/>
      <c r="AD172" s="4"/>
      <c r="AE172" s="1"/>
      <c r="AF172" s="1"/>
      <c r="AG172" s="1"/>
    </row>
    <row r="173" spans="1:33" s="8" customFormat="1" ht="11.25" customHeight="1">
      <c r="A173" s="56" t="s">
        <v>224</v>
      </c>
      <c r="B173" s="71" t="s">
        <v>37</v>
      </c>
      <c r="C173" s="88" t="s">
        <v>20</v>
      </c>
      <c r="D173" s="89">
        <v>8421.6956222323006</v>
      </c>
      <c r="E173" s="89">
        <v>9775.1941881097464</v>
      </c>
      <c r="F173" s="90">
        <v>116.07156832294396</v>
      </c>
      <c r="G173" s="6"/>
      <c r="H173" s="89">
        <v>10605.785813991353</v>
      </c>
      <c r="I173" s="89">
        <v>9775.1941881097464</v>
      </c>
      <c r="J173" s="89">
        <v>8861.4113646368623</v>
      </c>
      <c r="K173" s="89">
        <v>8319.7960231086709</v>
      </c>
      <c r="L173" s="89">
        <v>9226.8239709474492</v>
      </c>
      <c r="M173" s="89">
        <v>9925.2292704916345</v>
      </c>
      <c r="N173" s="1"/>
      <c r="O173" s="7"/>
      <c r="P173" s="75">
        <v>108.49693223375463</v>
      </c>
      <c r="Q173" s="75">
        <v>100</v>
      </c>
      <c r="R173" s="75">
        <v>90.652023827983058</v>
      </c>
      <c r="S173" s="75">
        <v>85.111311990391172</v>
      </c>
      <c r="T173" s="75">
        <v>94.390185948128604</v>
      </c>
      <c r="U173" s="75">
        <v>101.53485526215312</v>
      </c>
      <c r="V173" s="6"/>
      <c r="W173" s="6"/>
      <c r="X173" s="6"/>
      <c r="Y173" s="6"/>
      <c r="Z173" s="6"/>
      <c r="AA173" s="6"/>
      <c r="AB173" s="6"/>
      <c r="AC173" s="6"/>
      <c r="AD173" s="6"/>
      <c r="AE173" s="1"/>
      <c r="AF173" s="1"/>
      <c r="AG173" s="7"/>
    </row>
    <row r="174" spans="1:33" s="5" customFormat="1" ht="11.25" customHeight="1">
      <c r="A174" s="56" t="s">
        <v>224</v>
      </c>
      <c r="B174" s="72" t="s">
        <v>4</v>
      </c>
      <c r="C174" s="85" t="s">
        <v>20</v>
      </c>
      <c r="D174" s="91">
        <v>579.20000000000005</v>
      </c>
      <c r="E174" s="91">
        <v>640.00000000000011</v>
      </c>
      <c r="F174" s="92">
        <v>110.49723756906079</v>
      </c>
      <c r="G174" s="6"/>
      <c r="H174" s="91">
        <v>800.00000000000011</v>
      </c>
      <c r="I174" s="91">
        <v>640.00000000000011</v>
      </c>
      <c r="J174" s="91">
        <v>480.00000000000011</v>
      </c>
      <c r="K174" s="91">
        <v>400.00000000000006</v>
      </c>
      <c r="L174" s="91">
        <v>480.00000000000011</v>
      </c>
      <c r="M174" s="91">
        <v>640.00000000000011</v>
      </c>
      <c r="N174" s="1"/>
      <c r="O174" s="1"/>
      <c r="P174" s="76">
        <v>125</v>
      </c>
      <c r="Q174" s="76">
        <v>100</v>
      </c>
      <c r="R174" s="76">
        <v>75</v>
      </c>
      <c r="S174" s="76">
        <v>62.5</v>
      </c>
      <c r="T174" s="76">
        <v>75</v>
      </c>
      <c r="U174" s="76">
        <v>100</v>
      </c>
      <c r="V174" s="4"/>
      <c r="W174" s="4"/>
      <c r="X174" s="251" t="s">
        <v>204</v>
      </c>
      <c r="Y174" s="252"/>
      <c r="Z174" s="252"/>
      <c r="AA174" s="252"/>
      <c r="AB174" s="252"/>
      <c r="AC174" s="252"/>
      <c r="AD174" s="252"/>
      <c r="AE174" s="252"/>
      <c r="AF174" s="252"/>
      <c r="AG174" s="1"/>
    </row>
    <row r="175" spans="1:33" s="5" customFormat="1" ht="11.25" customHeight="1">
      <c r="A175" s="56" t="s">
        <v>224</v>
      </c>
      <c r="B175" s="72" t="s">
        <v>36</v>
      </c>
      <c r="C175" s="85" t="s">
        <v>20</v>
      </c>
      <c r="D175" s="91">
        <v>7842.4956222323008</v>
      </c>
      <c r="E175" s="91">
        <v>9135.1941881097464</v>
      </c>
      <c r="F175" s="92">
        <v>116.48325517980321</v>
      </c>
      <c r="G175" s="6"/>
      <c r="H175" s="91">
        <v>9805.7858139913533</v>
      </c>
      <c r="I175" s="91">
        <v>9135.1941881097464</v>
      </c>
      <c r="J175" s="91">
        <v>8381.4113646368623</v>
      </c>
      <c r="K175" s="91">
        <v>7919.7960231086709</v>
      </c>
      <c r="L175" s="91">
        <v>8746.8239709474492</v>
      </c>
      <c r="M175" s="91">
        <v>9285.2292704916345</v>
      </c>
      <c r="N175" s="1"/>
      <c r="O175" s="1"/>
      <c r="P175" s="76">
        <v>107.34074845124191</v>
      </c>
      <c r="Q175" s="76">
        <v>100</v>
      </c>
      <c r="R175" s="76">
        <v>91.748584562613914</v>
      </c>
      <c r="S175" s="76">
        <v>86.695431536824657</v>
      </c>
      <c r="T175" s="76">
        <v>95.748637531232845</v>
      </c>
      <c r="U175" s="76">
        <v>101.64238525522723</v>
      </c>
      <c r="V175" s="4"/>
      <c r="W175" s="4"/>
      <c r="X175" s="112" t="s">
        <v>233</v>
      </c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s="5" customFormat="1" ht="11.25" customHeight="1">
      <c r="A176" s="56" t="s">
        <v>224</v>
      </c>
      <c r="B176" s="72" t="s">
        <v>35</v>
      </c>
      <c r="C176" s="85" t="s">
        <v>20</v>
      </c>
      <c r="D176" s="91">
        <v>307.73081779999995</v>
      </c>
      <c r="E176" s="91">
        <v>300.32983446666663</v>
      </c>
      <c r="F176" s="92">
        <v>97.594981423620894</v>
      </c>
      <c r="G176" s="6"/>
      <c r="H176" s="91">
        <v>300.32983446666663</v>
      </c>
      <c r="I176" s="91">
        <v>300.32983446666663</v>
      </c>
      <c r="J176" s="91">
        <v>300.32983446666663</v>
      </c>
      <c r="K176" s="91">
        <v>300.32983446666663</v>
      </c>
      <c r="L176" s="91">
        <v>300.32983446666663</v>
      </c>
      <c r="M176" s="91">
        <v>300.32983446666663</v>
      </c>
      <c r="N176" s="1"/>
      <c r="O176" s="1"/>
      <c r="P176" s="76">
        <v>100</v>
      </c>
      <c r="Q176" s="76">
        <v>100</v>
      </c>
      <c r="R176" s="76">
        <v>100</v>
      </c>
      <c r="S176" s="76">
        <v>100</v>
      </c>
      <c r="T176" s="76">
        <v>100</v>
      </c>
      <c r="U176" s="76">
        <v>100</v>
      </c>
      <c r="V176" s="4"/>
      <c r="W176" s="4"/>
      <c r="X176" s="4"/>
      <c r="Y176" s="4"/>
      <c r="Z176" s="4"/>
      <c r="AA176" s="4"/>
      <c r="AB176" s="4"/>
      <c r="AC176" s="4"/>
      <c r="AD176" s="4"/>
      <c r="AE176" s="1"/>
      <c r="AF176" s="1"/>
      <c r="AG176" s="1"/>
    </row>
    <row r="177" spans="1:33" s="5" customFormat="1" ht="11.25" customHeight="1">
      <c r="A177" s="56" t="s">
        <v>224</v>
      </c>
      <c r="B177" s="71" t="s">
        <v>34</v>
      </c>
      <c r="C177" s="88" t="s">
        <v>20</v>
      </c>
      <c r="D177" s="89">
        <v>7534.7648044323005</v>
      </c>
      <c r="E177" s="89">
        <v>8834.8643536430791</v>
      </c>
      <c r="F177" s="90">
        <v>117.2546799131142</v>
      </c>
      <c r="G177" s="6"/>
      <c r="H177" s="89">
        <v>9505.455979524686</v>
      </c>
      <c r="I177" s="89">
        <v>8834.8643536430791</v>
      </c>
      <c r="J177" s="89">
        <v>8081.0815301701959</v>
      </c>
      <c r="K177" s="89">
        <v>7619.4661886420045</v>
      </c>
      <c r="L177" s="89">
        <v>8446.4941364807819</v>
      </c>
      <c r="M177" s="89">
        <v>8984.8994360249671</v>
      </c>
      <c r="N177" s="7"/>
      <c r="O177" s="7"/>
      <c r="P177" s="75">
        <v>107.59028774001591</v>
      </c>
      <c r="Q177" s="75">
        <v>100</v>
      </c>
      <c r="R177" s="75">
        <v>91.468088322577827</v>
      </c>
      <c r="S177" s="75">
        <v>86.243159868098004</v>
      </c>
      <c r="T177" s="75">
        <v>95.604117939828342</v>
      </c>
      <c r="U177" s="75">
        <v>101.69821602659945</v>
      </c>
      <c r="V177" s="4"/>
      <c r="W177" s="4"/>
      <c r="X177" s="4"/>
      <c r="Y177" s="4"/>
      <c r="Z177" s="4"/>
      <c r="AA177" s="4"/>
      <c r="AB177" s="4"/>
      <c r="AC177" s="4"/>
      <c r="AD177" s="4"/>
      <c r="AE177" s="1"/>
      <c r="AF177" s="1"/>
      <c r="AG177" s="1"/>
    </row>
    <row r="178" spans="1:33" s="3" customFormat="1" ht="11.25" customHeight="1">
      <c r="A178" s="56" t="s">
        <v>224</v>
      </c>
      <c r="B178" s="73" t="s">
        <v>33</v>
      </c>
      <c r="C178" s="93" t="s">
        <v>31</v>
      </c>
      <c r="D178" s="94">
        <v>0.1883691201108075</v>
      </c>
      <c r="E178" s="94">
        <v>0.22087160884107698</v>
      </c>
      <c r="F178" s="90">
        <v>117.2546799131142</v>
      </c>
      <c r="G178" s="6"/>
      <c r="H178" s="94">
        <v>0.19010911959049373</v>
      </c>
      <c r="I178" s="94">
        <v>0.22087160884107698</v>
      </c>
      <c r="J178" s="94">
        <v>0.26936938433900653</v>
      </c>
      <c r="K178" s="94">
        <v>0.30477864754568018</v>
      </c>
      <c r="L178" s="94">
        <v>0.28154980454935941</v>
      </c>
      <c r="M178" s="94">
        <v>0.22462248590062417</v>
      </c>
      <c r="N178" s="1"/>
      <c r="O178" s="10"/>
      <c r="P178" s="77">
        <v>86.072230192012739</v>
      </c>
      <c r="Q178" s="77">
        <v>100</v>
      </c>
      <c r="R178" s="77">
        <v>121.95745109677043</v>
      </c>
      <c r="S178" s="77">
        <v>137.98905578895682</v>
      </c>
      <c r="T178" s="77">
        <v>127.47215725310446</v>
      </c>
      <c r="U178" s="77">
        <v>101.69821602659943</v>
      </c>
      <c r="V178" s="4"/>
      <c r="W178" s="4"/>
      <c r="X178" s="4"/>
      <c r="Y178" s="4"/>
      <c r="Z178" s="4"/>
      <c r="AA178" s="4"/>
      <c r="AB178" s="4"/>
      <c r="AC178" s="4"/>
      <c r="AD178" s="4"/>
      <c r="AE178" s="1"/>
      <c r="AF178" s="1"/>
      <c r="AG178" s="10"/>
    </row>
    <row r="179" spans="1:33" s="3" customFormat="1" ht="11.25" customHeight="1">
      <c r="A179" s="56" t="s">
        <v>224</v>
      </c>
      <c r="B179" s="10" t="s">
        <v>32</v>
      </c>
      <c r="C179" s="95" t="s">
        <v>31</v>
      </c>
      <c r="D179" s="96">
        <v>0.36199999999999993</v>
      </c>
      <c r="E179" s="96">
        <v>0.4</v>
      </c>
      <c r="F179" s="84">
        <v>110.4972375690608</v>
      </c>
      <c r="G179" s="6"/>
      <c r="H179" s="96">
        <v>0.4</v>
      </c>
      <c r="I179" s="96">
        <v>0.4</v>
      </c>
      <c r="J179" s="96">
        <v>0.4</v>
      </c>
      <c r="K179" s="96">
        <v>0.4</v>
      </c>
      <c r="L179" s="96">
        <v>0.4</v>
      </c>
      <c r="M179" s="96">
        <v>0.4</v>
      </c>
      <c r="N179" s="1"/>
      <c r="O179" s="10"/>
      <c r="P179" s="24">
        <v>100</v>
      </c>
      <c r="Q179" s="24">
        <v>100</v>
      </c>
      <c r="R179" s="24">
        <v>100</v>
      </c>
      <c r="S179" s="24">
        <v>100</v>
      </c>
      <c r="T179" s="24">
        <v>100</v>
      </c>
      <c r="U179" s="24">
        <v>100</v>
      </c>
      <c r="V179" s="4"/>
      <c r="W179" s="4"/>
      <c r="X179" s="4"/>
      <c r="Y179" s="4"/>
      <c r="Z179" s="4"/>
      <c r="AA179" s="4"/>
      <c r="AB179" s="4"/>
      <c r="AC179" s="4"/>
      <c r="AD179" s="4"/>
      <c r="AE179" s="1"/>
      <c r="AF179" s="1"/>
      <c r="AG179" s="10"/>
    </row>
    <row r="180" spans="1:33" s="8" customFormat="1" ht="11.25" customHeight="1">
      <c r="A180" s="56" t="s">
        <v>224</v>
      </c>
      <c r="B180" s="7" t="s">
        <v>30</v>
      </c>
      <c r="C180" s="79" t="s">
        <v>20</v>
      </c>
      <c r="D180" s="83">
        <v>15366.930817799999</v>
      </c>
      <c r="E180" s="83">
        <v>16940.329834466665</v>
      </c>
      <c r="F180" s="84">
        <v>110.23886314919923</v>
      </c>
      <c r="G180" s="6"/>
      <c r="H180" s="83">
        <v>21100.329834466665</v>
      </c>
      <c r="I180" s="83">
        <v>16940.329834466665</v>
      </c>
      <c r="J180" s="83">
        <v>12780.329834466667</v>
      </c>
      <c r="K180" s="83">
        <v>10700.329834466667</v>
      </c>
      <c r="L180" s="83">
        <v>12780.329834466667</v>
      </c>
      <c r="M180" s="83">
        <v>16940.329834466665</v>
      </c>
      <c r="N180" s="1"/>
      <c r="O180" s="7"/>
      <c r="P180" s="6">
        <v>124.5567827819745</v>
      </c>
      <c r="Q180" s="6">
        <v>100</v>
      </c>
      <c r="R180" s="6">
        <v>75.443217218025509</v>
      </c>
      <c r="S180" s="6">
        <v>63.16482582703825</v>
      </c>
      <c r="T180" s="6">
        <v>75.443217218025509</v>
      </c>
      <c r="U180" s="6">
        <v>100</v>
      </c>
      <c r="V180" s="6"/>
      <c r="W180" s="6"/>
      <c r="X180" s="6"/>
      <c r="Y180" s="6"/>
      <c r="Z180" s="6"/>
      <c r="AA180" s="6"/>
      <c r="AB180" s="6"/>
      <c r="AC180" s="6"/>
      <c r="AD180" s="6"/>
      <c r="AE180" s="1"/>
      <c r="AF180" s="1"/>
      <c r="AG180" s="7"/>
    </row>
    <row r="181" spans="1:33" s="5" customFormat="1" ht="11.25" customHeight="1">
      <c r="A181" s="56"/>
      <c r="B181" s="1" t="s">
        <v>29</v>
      </c>
      <c r="C181" s="82" t="s">
        <v>20</v>
      </c>
      <c r="D181" s="97">
        <v>0</v>
      </c>
      <c r="E181" s="97">
        <v>0</v>
      </c>
      <c r="F181" s="84"/>
      <c r="G181" s="6"/>
      <c r="H181" s="97">
        <v>0</v>
      </c>
      <c r="I181" s="97">
        <v>0</v>
      </c>
      <c r="J181" s="97">
        <v>0</v>
      </c>
      <c r="K181" s="97">
        <v>0</v>
      </c>
      <c r="L181" s="97">
        <v>0</v>
      </c>
      <c r="M181" s="97">
        <v>0</v>
      </c>
      <c r="N181" s="1"/>
      <c r="O181" s="1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1"/>
      <c r="AF181" s="1"/>
      <c r="AG181" s="1"/>
    </row>
    <row r="182" spans="1:33" s="5" customFormat="1" ht="11.25" customHeight="1">
      <c r="A182" s="56" t="s">
        <v>224</v>
      </c>
      <c r="B182" s="71" t="s">
        <v>28</v>
      </c>
      <c r="C182" s="85"/>
      <c r="D182" s="91"/>
      <c r="E182" s="91"/>
      <c r="F182" s="90"/>
      <c r="G182" s="6"/>
      <c r="H182" s="91"/>
      <c r="I182" s="91"/>
      <c r="J182" s="91"/>
      <c r="K182" s="91"/>
      <c r="L182" s="91"/>
      <c r="M182" s="91"/>
      <c r="N182" s="1"/>
      <c r="O182" s="1"/>
      <c r="P182" s="76"/>
      <c r="Q182" s="76"/>
      <c r="R182" s="76"/>
      <c r="S182" s="76"/>
      <c r="T182" s="76"/>
      <c r="U182" s="76"/>
      <c r="V182" s="4"/>
      <c r="W182" s="4"/>
      <c r="X182" s="4"/>
      <c r="Y182" s="4"/>
      <c r="Z182" s="4"/>
      <c r="AA182" s="4"/>
      <c r="AB182" s="4"/>
      <c r="AC182" s="4"/>
      <c r="AD182" s="4"/>
      <c r="AE182" s="1"/>
      <c r="AF182" s="1"/>
      <c r="AG182" s="1"/>
    </row>
    <row r="183" spans="1:33" s="5" customFormat="1" ht="11.25" customHeight="1">
      <c r="A183" s="56" t="s">
        <v>224</v>
      </c>
      <c r="B183" s="72" t="s">
        <v>27</v>
      </c>
      <c r="C183" s="85" t="s">
        <v>20</v>
      </c>
      <c r="D183" s="91">
        <v>15366.930817799999</v>
      </c>
      <c r="E183" s="91">
        <v>16940.329834466665</v>
      </c>
      <c r="F183" s="92">
        <v>110.23886314919923</v>
      </c>
      <c r="G183" s="6"/>
      <c r="H183" s="91">
        <v>21100.329834466665</v>
      </c>
      <c r="I183" s="91">
        <v>16940.329834466665</v>
      </c>
      <c r="J183" s="91">
        <v>12780.329834466667</v>
      </c>
      <c r="K183" s="91">
        <v>10700.329834466667</v>
      </c>
      <c r="L183" s="91">
        <v>12780.329834466667</v>
      </c>
      <c r="M183" s="91">
        <v>16940.329834466665</v>
      </c>
      <c r="N183" s="1"/>
      <c r="O183" s="1"/>
      <c r="P183" s="76">
        <v>124.5567827819745</v>
      </c>
      <c r="Q183" s="76">
        <v>100</v>
      </c>
      <c r="R183" s="76">
        <v>75.443217218025509</v>
      </c>
      <c r="S183" s="76">
        <v>63.16482582703825</v>
      </c>
      <c r="T183" s="76">
        <v>75.443217218025509</v>
      </c>
      <c r="U183" s="76">
        <v>100</v>
      </c>
      <c r="V183" s="4"/>
      <c r="W183" s="4"/>
      <c r="X183" s="4"/>
      <c r="Y183" s="4"/>
      <c r="Z183" s="4"/>
      <c r="AA183" s="4"/>
      <c r="AB183" s="4"/>
      <c r="AC183" s="4"/>
      <c r="AD183" s="4"/>
      <c r="AE183" s="1"/>
      <c r="AF183" s="1"/>
      <c r="AG183" s="1"/>
    </row>
    <row r="184" spans="1:33" s="5" customFormat="1" ht="11.25" customHeight="1">
      <c r="A184" s="56" t="s">
        <v>224</v>
      </c>
      <c r="B184" s="72" t="s">
        <v>26</v>
      </c>
      <c r="C184" s="85" t="s">
        <v>20</v>
      </c>
      <c r="D184" s="91">
        <v>8421.6956222322988</v>
      </c>
      <c r="E184" s="91">
        <v>9775.1941881097464</v>
      </c>
      <c r="F184" s="92">
        <v>116.071568322944</v>
      </c>
      <c r="G184" s="6"/>
      <c r="H184" s="91">
        <v>10605.785813991355</v>
      </c>
      <c r="I184" s="91">
        <v>9775.1941881097464</v>
      </c>
      <c r="J184" s="91">
        <v>8861.4113646368587</v>
      </c>
      <c r="K184" s="91">
        <v>8319.7960231086727</v>
      </c>
      <c r="L184" s="91">
        <v>9226.8239709474474</v>
      </c>
      <c r="M184" s="91">
        <v>9925.2292704916345</v>
      </c>
      <c r="N184" s="1"/>
      <c r="O184" s="1"/>
      <c r="P184" s="76">
        <v>108.49693223375465</v>
      </c>
      <c r="Q184" s="76">
        <v>100</v>
      </c>
      <c r="R184" s="76">
        <v>90.652023827983015</v>
      </c>
      <c r="S184" s="76">
        <v>85.111311990391187</v>
      </c>
      <c r="T184" s="76">
        <v>94.390185948128575</v>
      </c>
      <c r="U184" s="76">
        <v>101.53485526215312</v>
      </c>
      <c r="V184" s="4"/>
      <c r="W184" s="4"/>
      <c r="X184" s="4"/>
      <c r="Y184" s="4"/>
      <c r="Z184" s="4"/>
      <c r="AA184" s="4"/>
      <c r="AB184" s="4"/>
      <c r="AC184" s="4"/>
      <c r="AD184" s="4"/>
      <c r="AE184" s="1"/>
      <c r="AF184" s="1"/>
      <c r="AG184" s="1"/>
    </row>
    <row r="185" spans="1:33" s="5" customFormat="1" ht="11.25" customHeight="1">
      <c r="A185" s="56" t="s">
        <v>224</v>
      </c>
      <c r="B185" s="72" t="s">
        <v>25</v>
      </c>
      <c r="C185" s="85" t="s">
        <v>20</v>
      </c>
      <c r="D185" s="91">
        <v>4426.9043320159153</v>
      </c>
      <c r="E185" s="91">
        <v>5582.4772819929285</v>
      </c>
      <c r="F185" s="92">
        <v>126.10340913897254</v>
      </c>
      <c r="G185" s="6"/>
      <c r="H185" s="91">
        <v>5831.4561484603037</v>
      </c>
      <c r="I185" s="91">
        <v>5582.4772819929285</v>
      </c>
      <c r="J185" s="91">
        <v>5269.6606165261455</v>
      </c>
      <c r="K185" s="91">
        <v>5040.9174323605521</v>
      </c>
      <c r="L185" s="91">
        <v>5374.9959550404719</v>
      </c>
      <c r="M185" s="91">
        <v>5625.2427490895889</v>
      </c>
      <c r="N185" s="1"/>
      <c r="O185" s="1"/>
      <c r="P185" s="76">
        <v>104.46000680146952</v>
      </c>
      <c r="Q185" s="76">
        <v>100</v>
      </c>
      <c r="R185" s="76">
        <v>94.3964543039733</v>
      </c>
      <c r="S185" s="76">
        <v>90.298933210543382</v>
      </c>
      <c r="T185" s="76">
        <v>96.283346685140714</v>
      </c>
      <c r="U185" s="76">
        <v>100.76606611968859</v>
      </c>
      <c r="V185" s="4"/>
      <c r="W185" s="4"/>
      <c r="X185" s="4"/>
      <c r="Y185" s="4"/>
      <c r="Z185" s="4"/>
      <c r="AA185" s="4"/>
      <c r="AB185" s="4"/>
      <c r="AC185" s="4"/>
      <c r="AD185" s="4"/>
      <c r="AE185" s="1"/>
      <c r="AF185" s="1"/>
      <c r="AG185" s="1"/>
    </row>
    <row r="186" spans="1:33" s="5" customFormat="1" ht="11.25" customHeight="1">
      <c r="A186" s="56" t="s">
        <v>224</v>
      </c>
      <c r="B186" s="72" t="s">
        <v>24</v>
      </c>
      <c r="C186" s="85" t="s">
        <v>20</v>
      </c>
      <c r="D186" s="91">
        <v>512.5734568241021</v>
      </c>
      <c r="E186" s="91">
        <v>576.22928826603061</v>
      </c>
      <c r="F186" s="92">
        <v>112.41887003598259</v>
      </c>
      <c r="G186" s="6"/>
      <c r="H186" s="91">
        <v>638.47013461063329</v>
      </c>
      <c r="I186" s="91">
        <v>576.22928826603061</v>
      </c>
      <c r="J186" s="91">
        <v>508.28006756803296</v>
      </c>
      <c r="K186" s="91">
        <v>470.79234358187699</v>
      </c>
      <c r="L186" s="91">
        <v>563.33294099347461</v>
      </c>
      <c r="M186" s="91">
        <v>598.44868078962008</v>
      </c>
      <c r="N186" s="1"/>
      <c r="O186" s="1"/>
      <c r="P186" s="76">
        <v>110.80140277699104</v>
      </c>
      <c r="Q186" s="76">
        <v>100</v>
      </c>
      <c r="R186" s="76">
        <v>88.207954353991951</v>
      </c>
      <c r="S186" s="76">
        <v>81.702258661403548</v>
      </c>
      <c r="T186" s="76">
        <v>97.761941724384883</v>
      </c>
      <c r="U186" s="76">
        <v>103.8559984672857</v>
      </c>
      <c r="V186" s="4"/>
      <c r="W186" s="4"/>
      <c r="X186" s="4"/>
      <c r="Y186" s="4"/>
      <c r="Z186" s="4"/>
      <c r="AA186" s="4"/>
      <c r="AB186" s="4"/>
      <c r="AC186" s="4"/>
      <c r="AD186" s="4"/>
      <c r="AE186" s="1"/>
      <c r="AF186" s="1"/>
      <c r="AG186" s="1"/>
    </row>
    <row r="187" spans="1:33" s="8" customFormat="1" ht="11.25" customHeight="1">
      <c r="A187" s="56" t="s">
        <v>224</v>
      </c>
      <c r="B187" s="71" t="s">
        <v>23</v>
      </c>
      <c r="C187" s="88" t="s">
        <v>20</v>
      </c>
      <c r="D187" s="89">
        <v>3482.2178333922811</v>
      </c>
      <c r="E187" s="89">
        <v>3616.4876178507875</v>
      </c>
      <c r="F187" s="90">
        <v>103.8558697612465</v>
      </c>
      <c r="G187" s="6"/>
      <c r="H187" s="89">
        <v>4135.8595309204184</v>
      </c>
      <c r="I187" s="89">
        <v>3616.4876178507875</v>
      </c>
      <c r="J187" s="89">
        <v>3083.4706805426804</v>
      </c>
      <c r="K187" s="89">
        <v>2808.0862471662435</v>
      </c>
      <c r="L187" s="89">
        <v>3288.495074913501</v>
      </c>
      <c r="M187" s="89">
        <v>3701.5378406124255</v>
      </c>
      <c r="N187" s="1"/>
      <c r="O187" s="7"/>
      <c r="P187" s="75">
        <v>114.36122470061945</v>
      </c>
      <c r="Q187" s="75">
        <v>100</v>
      </c>
      <c r="R187" s="75">
        <v>85.261474844344434</v>
      </c>
      <c r="S187" s="75">
        <v>77.646781736668515</v>
      </c>
      <c r="T187" s="75">
        <v>90.930632768702623</v>
      </c>
      <c r="U187" s="75">
        <v>102.35173548892674</v>
      </c>
      <c r="V187" s="6"/>
      <c r="W187" s="6"/>
      <c r="X187" s="6"/>
      <c r="Y187" s="6"/>
      <c r="Z187" s="6"/>
      <c r="AA187" s="6"/>
      <c r="AB187" s="6"/>
      <c r="AC187" s="6"/>
      <c r="AD187" s="6"/>
      <c r="AE187" s="1"/>
      <c r="AF187" s="1"/>
      <c r="AG187" s="7"/>
    </row>
    <row r="188" spans="1:33" s="5" customFormat="1" ht="11.25" customHeight="1">
      <c r="A188" s="56" t="s">
        <v>224</v>
      </c>
      <c r="B188" s="72" t="s">
        <v>22</v>
      </c>
      <c r="C188" s="85" t="s">
        <v>20</v>
      </c>
      <c r="D188" s="91">
        <v>10940.026485784085</v>
      </c>
      <c r="E188" s="91">
        <v>11357.852552473738</v>
      </c>
      <c r="F188" s="92">
        <v>103.81924182023319</v>
      </c>
      <c r="G188" s="6"/>
      <c r="H188" s="91">
        <v>15268.873686006362</v>
      </c>
      <c r="I188" s="91">
        <v>11357.852552473738</v>
      </c>
      <c r="J188" s="91">
        <v>7510.6692179405218</v>
      </c>
      <c r="K188" s="91">
        <v>5659.4124021061152</v>
      </c>
      <c r="L188" s="91">
        <v>7405.3338794261954</v>
      </c>
      <c r="M188" s="91">
        <v>11315.087085377076</v>
      </c>
      <c r="N188" s="1"/>
      <c r="O188" s="1"/>
      <c r="P188" s="76">
        <v>134.43451229414669</v>
      </c>
      <c r="Q188" s="76">
        <v>100</v>
      </c>
      <c r="R188" s="76">
        <v>66.127546411092482</v>
      </c>
      <c r="S188" s="76">
        <v>49.828190460823478</v>
      </c>
      <c r="T188" s="76">
        <v>65.200123396683068</v>
      </c>
      <c r="U188" s="76">
        <v>99.623472246191923</v>
      </c>
      <c r="V188" s="4"/>
      <c r="W188" s="4"/>
      <c r="X188" s="4"/>
      <c r="Y188" s="4"/>
      <c r="Z188" s="4"/>
      <c r="AA188" s="4"/>
      <c r="AB188" s="4"/>
      <c r="AC188" s="4"/>
      <c r="AD188" s="4"/>
      <c r="AE188" s="1"/>
      <c r="AF188" s="1"/>
      <c r="AG188" s="1"/>
    </row>
    <row r="189" spans="1:33" s="8" customFormat="1" ht="11.25" customHeight="1">
      <c r="A189" s="56" t="s">
        <v>224</v>
      </c>
      <c r="B189" s="71" t="s">
        <v>21</v>
      </c>
      <c r="C189" s="88" t="s">
        <v>20</v>
      </c>
      <c r="D189" s="89">
        <v>10427.453028959982</v>
      </c>
      <c r="E189" s="89">
        <v>10781.623264207707</v>
      </c>
      <c r="F189" s="90">
        <v>103.3965171961369</v>
      </c>
      <c r="G189" s="6"/>
      <c r="H189" s="89">
        <v>14630.403551395728</v>
      </c>
      <c r="I189" s="89">
        <v>10781.623264207707</v>
      </c>
      <c r="J189" s="89">
        <v>7002.389150372489</v>
      </c>
      <c r="K189" s="89">
        <v>5188.6200585242386</v>
      </c>
      <c r="L189" s="89">
        <v>6842.0009384327204</v>
      </c>
      <c r="M189" s="89">
        <v>10716.638404587455</v>
      </c>
      <c r="N189" s="1"/>
      <c r="O189" s="7"/>
      <c r="P189" s="75">
        <v>135.69759574112564</v>
      </c>
      <c r="Q189" s="75">
        <v>100</v>
      </c>
      <c r="R189" s="75">
        <v>64.94744788216326</v>
      </c>
      <c r="S189" s="75">
        <v>48.124664824351264</v>
      </c>
      <c r="T189" s="75">
        <v>63.459840608106319</v>
      </c>
      <c r="U189" s="75">
        <v>99.397262749515789</v>
      </c>
      <c r="V189" s="6"/>
      <c r="W189" s="6"/>
      <c r="X189" s="6"/>
      <c r="Y189" s="6"/>
      <c r="Z189" s="6"/>
      <c r="AA189" s="6"/>
      <c r="AB189" s="6"/>
      <c r="AC189" s="6"/>
      <c r="AD189" s="6"/>
      <c r="AE189" s="1"/>
      <c r="AF189" s="1"/>
      <c r="AG189" s="7"/>
    </row>
    <row r="190" spans="1:33" s="5" customFormat="1" ht="11.25" customHeight="1">
      <c r="A190" s="56" t="s">
        <v>224</v>
      </c>
      <c r="B190" s="72" t="s">
        <v>19</v>
      </c>
      <c r="C190" s="87" t="s">
        <v>18</v>
      </c>
      <c r="D190" s="91">
        <v>40.931788732308945</v>
      </c>
      <c r="E190" s="91">
        <v>42.278492581782658</v>
      </c>
      <c r="F190" s="92">
        <v>103.29011726871029</v>
      </c>
      <c r="G190" s="6"/>
      <c r="H190" s="91">
        <v>49.960493771137571</v>
      </c>
      <c r="I190" s="91">
        <v>42.278492581782658</v>
      </c>
      <c r="J190" s="91">
        <v>32.367639501805769</v>
      </c>
      <c r="K190" s="91">
        <v>26.407903313056593</v>
      </c>
      <c r="L190" s="91">
        <v>29.678803870903469</v>
      </c>
      <c r="M190" s="91">
        <v>41.073263630926895</v>
      </c>
      <c r="N190" s="1"/>
      <c r="O190" s="1"/>
      <c r="P190" s="76">
        <v>118.16999784108909</v>
      </c>
      <c r="Q190" s="76">
        <v>100</v>
      </c>
      <c r="R190" s="76">
        <v>76.558168291346874</v>
      </c>
      <c r="S190" s="76">
        <v>62.461790145364525</v>
      </c>
      <c r="T190" s="76">
        <v>70.198349228022721</v>
      </c>
      <c r="U190" s="76">
        <v>97.149309548999668</v>
      </c>
      <c r="V190" s="4"/>
      <c r="W190" s="4"/>
      <c r="X190" s="251" t="s">
        <v>213</v>
      </c>
      <c r="Y190" s="252"/>
      <c r="Z190" s="252"/>
      <c r="AA190" s="252"/>
      <c r="AB190" s="252"/>
      <c r="AC190" s="252"/>
      <c r="AD190" s="252"/>
      <c r="AE190" s="252"/>
      <c r="AF190" s="252"/>
      <c r="AG190" s="1"/>
    </row>
    <row r="191" spans="1:33" s="5" customFormat="1" ht="11.25" customHeight="1">
      <c r="A191" s="56" t="s">
        <v>224</v>
      </c>
      <c r="B191" s="1"/>
      <c r="C191" s="11"/>
      <c r="D191" s="17">
        <v>3.2502488730269424E-2</v>
      </c>
      <c r="E191" s="17">
        <v>0</v>
      </c>
      <c r="F191" s="18"/>
      <c r="G191" s="18"/>
      <c r="H191" s="17">
        <v>0</v>
      </c>
      <c r="I191" s="17">
        <v>0</v>
      </c>
      <c r="J191" s="17">
        <v>0</v>
      </c>
      <c r="K191" s="17">
        <v>0</v>
      </c>
      <c r="L191" s="17">
        <v>0</v>
      </c>
      <c r="M191" s="17">
        <v>0</v>
      </c>
      <c r="N191" s="17"/>
      <c r="O191" s="1"/>
      <c r="P191" s="4"/>
      <c r="Q191" s="4"/>
      <c r="R191" s="4"/>
      <c r="S191" s="4"/>
      <c r="T191" s="4"/>
      <c r="U191" s="4"/>
      <c r="V191" s="4"/>
      <c r="W191" s="4"/>
      <c r="X191" s="112" t="s">
        <v>234</v>
      </c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s="5" customFormat="1">
      <c r="A192" s="56" t="s">
        <v>225</v>
      </c>
      <c r="B192" s="61" t="s">
        <v>131</v>
      </c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  <c r="AA192" s="60"/>
      <c r="AB192" s="60"/>
      <c r="AC192" s="60"/>
      <c r="AD192" s="60"/>
      <c r="AE192" s="60"/>
      <c r="AF192" s="60"/>
      <c r="AG192" s="1"/>
    </row>
    <row r="193" spans="1:33" s="5" customFormat="1">
      <c r="A193" s="56" t="s">
        <v>225</v>
      </c>
      <c r="B193" s="61" t="s">
        <v>132</v>
      </c>
      <c r="C193" s="60"/>
      <c r="D193" s="63" t="s">
        <v>16</v>
      </c>
      <c r="E193" s="63" t="s">
        <v>16</v>
      </c>
      <c r="F193" s="60"/>
      <c r="G193" s="60"/>
      <c r="H193" s="63" t="s">
        <v>123</v>
      </c>
      <c r="I193" s="63" t="s">
        <v>124</v>
      </c>
      <c r="J193" s="63" t="s">
        <v>187</v>
      </c>
      <c r="K193" s="63" t="s">
        <v>122</v>
      </c>
      <c r="L193" s="63" t="s">
        <v>188</v>
      </c>
      <c r="M193" s="60"/>
      <c r="N193" s="60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60"/>
      <c r="AA193" s="60"/>
      <c r="AB193" s="60"/>
      <c r="AC193" s="60"/>
      <c r="AD193" s="60"/>
      <c r="AE193" s="60"/>
      <c r="AF193" s="60"/>
      <c r="AG193" s="1"/>
    </row>
    <row r="194" spans="1:33" s="5" customFormat="1" ht="12" customHeight="1">
      <c r="A194" s="56" t="s">
        <v>225</v>
      </c>
      <c r="B194" s="69" t="s">
        <v>225</v>
      </c>
      <c r="C194" s="78"/>
      <c r="D194" s="105">
        <v>2021</v>
      </c>
      <c r="E194" s="105">
        <v>2022</v>
      </c>
      <c r="F194" s="253" t="s">
        <v>235</v>
      </c>
      <c r="G194" s="106"/>
      <c r="H194" s="99"/>
      <c r="I194" s="99"/>
      <c r="J194" s="99" t="s">
        <v>231</v>
      </c>
      <c r="K194" s="99"/>
      <c r="L194" s="99"/>
      <c r="M194" s="99"/>
      <c r="N194" s="62"/>
      <c r="O194" s="62"/>
      <c r="P194" s="99"/>
      <c r="Q194" s="99"/>
      <c r="R194" s="99" t="s">
        <v>200</v>
      </c>
      <c r="S194" s="99"/>
      <c r="T194" s="99"/>
      <c r="U194" s="143"/>
      <c r="V194" s="22"/>
      <c r="W194" s="22"/>
      <c r="X194" s="22"/>
      <c r="Y194" s="22"/>
      <c r="Z194" s="22"/>
      <c r="AA194" s="22"/>
      <c r="AB194" s="22"/>
      <c r="AC194" s="22"/>
      <c r="AD194" s="22"/>
      <c r="AE194" s="1"/>
      <c r="AF194" s="1"/>
      <c r="AG194" s="1"/>
    </row>
    <row r="195" spans="1:33" s="5" customFormat="1" ht="12">
      <c r="A195" s="56" t="s">
        <v>225</v>
      </c>
      <c r="B195" s="70" t="s">
        <v>68</v>
      </c>
      <c r="C195" s="78"/>
      <c r="D195" s="105"/>
      <c r="E195" s="249" t="s">
        <v>232</v>
      </c>
      <c r="F195" s="254"/>
      <c r="G195" s="106"/>
      <c r="H195" s="107" t="s">
        <v>67</v>
      </c>
      <c r="I195" s="105" t="s">
        <v>66</v>
      </c>
      <c r="J195" s="105" t="s">
        <v>65</v>
      </c>
      <c r="K195" s="134" t="s">
        <v>64</v>
      </c>
      <c r="L195" s="105" t="s">
        <v>63</v>
      </c>
      <c r="M195" s="125"/>
      <c r="N195" s="111"/>
      <c r="O195" s="111"/>
      <c r="P195" s="108" t="s">
        <v>67</v>
      </c>
      <c r="Q195" s="105" t="s">
        <v>66</v>
      </c>
      <c r="R195" s="105" t="s">
        <v>65</v>
      </c>
      <c r="S195" s="134" t="s">
        <v>64</v>
      </c>
      <c r="T195" s="105" t="s">
        <v>63</v>
      </c>
      <c r="U195" s="143"/>
      <c r="V195" s="22"/>
      <c r="W195" s="22"/>
      <c r="X195" s="22"/>
      <c r="Y195" s="22"/>
      <c r="Z195" s="22"/>
      <c r="AA195" s="22"/>
      <c r="AB195" s="22"/>
      <c r="AC195" s="22"/>
      <c r="AD195" s="22"/>
      <c r="AE195" s="1"/>
      <c r="AF195" s="1"/>
      <c r="AG195" s="1"/>
    </row>
    <row r="196" spans="1:33" s="5" customFormat="1">
      <c r="A196" s="56" t="s">
        <v>225</v>
      </c>
      <c r="B196" s="7" t="s">
        <v>8</v>
      </c>
      <c r="C196" s="79" t="s">
        <v>7</v>
      </c>
      <c r="D196" s="80">
        <v>40000</v>
      </c>
      <c r="E196" s="80">
        <v>40000</v>
      </c>
      <c r="F196" s="80"/>
      <c r="G196" s="26"/>
      <c r="H196" s="98">
        <v>60000</v>
      </c>
      <c r="I196" s="98">
        <v>55000</v>
      </c>
      <c r="J196" s="98">
        <v>45000</v>
      </c>
      <c r="K196" s="98">
        <v>40000</v>
      </c>
      <c r="L196" s="98">
        <v>35000</v>
      </c>
      <c r="M196" s="98"/>
      <c r="N196" s="2"/>
      <c r="O196" s="2"/>
      <c r="P196" s="21">
        <v>150</v>
      </c>
      <c r="Q196" s="21">
        <v>137.5</v>
      </c>
      <c r="R196" s="21">
        <v>112.5</v>
      </c>
      <c r="S196" s="21">
        <v>100</v>
      </c>
      <c r="T196" s="21">
        <v>87.5</v>
      </c>
      <c r="U196" s="21"/>
      <c r="V196" s="27"/>
      <c r="W196" s="27"/>
      <c r="X196" s="27"/>
      <c r="Y196" s="27"/>
      <c r="Z196" s="27"/>
      <c r="AA196" s="27"/>
      <c r="AB196" s="27"/>
      <c r="AC196" s="27"/>
      <c r="AD196" s="27"/>
      <c r="AE196" s="1"/>
      <c r="AF196" s="1"/>
      <c r="AG196" s="1"/>
    </row>
    <row r="197" spans="1:33" s="5" customFormat="1">
      <c r="A197" s="56" t="s">
        <v>225</v>
      </c>
      <c r="B197" s="7" t="s">
        <v>190</v>
      </c>
      <c r="C197" s="79" t="s">
        <v>189</v>
      </c>
      <c r="D197" s="80">
        <v>3000</v>
      </c>
      <c r="E197" s="80">
        <v>3000</v>
      </c>
      <c r="F197" s="80"/>
      <c r="G197" s="26"/>
      <c r="H197" s="98">
        <v>3000</v>
      </c>
      <c r="I197" s="98">
        <v>3000</v>
      </c>
      <c r="J197" s="98">
        <v>3000</v>
      </c>
      <c r="K197" s="98">
        <v>3000</v>
      </c>
      <c r="L197" s="98">
        <v>3000</v>
      </c>
      <c r="M197" s="98"/>
      <c r="N197" s="1"/>
      <c r="O197" s="1"/>
      <c r="P197" s="21">
        <v>100</v>
      </c>
      <c r="Q197" s="21">
        <v>100</v>
      </c>
      <c r="R197" s="21">
        <v>100</v>
      </c>
      <c r="S197" s="21">
        <v>100</v>
      </c>
      <c r="T197" s="21">
        <v>100</v>
      </c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1"/>
      <c r="AF197" s="1"/>
      <c r="AG197" s="1"/>
    </row>
    <row r="198" spans="1:33" s="5" customFormat="1" ht="6" customHeight="1">
      <c r="A198" s="56" t="s">
        <v>225</v>
      </c>
      <c r="B198" s="7"/>
      <c r="C198" s="82"/>
      <c r="D198" s="81"/>
      <c r="E198" s="81"/>
      <c r="F198" s="81"/>
      <c r="G198" s="57"/>
      <c r="H198" s="81"/>
      <c r="I198" s="81"/>
      <c r="J198" s="81"/>
      <c r="K198" s="81"/>
      <c r="L198" s="81"/>
      <c r="M198" s="81"/>
      <c r="N198" s="1"/>
      <c r="O198" s="1"/>
      <c r="P198" s="28"/>
      <c r="Q198" s="102"/>
      <c r="R198" s="102"/>
      <c r="S198" s="102"/>
      <c r="T198" s="102"/>
      <c r="U198" s="28"/>
      <c r="V198" s="27"/>
      <c r="W198" s="27"/>
      <c r="X198" s="27"/>
      <c r="Y198" s="27"/>
      <c r="Z198" s="27"/>
      <c r="AA198" s="27"/>
      <c r="AB198" s="27"/>
      <c r="AC198" s="27"/>
      <c r="AD198" s="27"/>
      <c r="AE198" s="1"/>
      <c r="AF198" s="1"/>
      <c r="AG198" s="1"/>
    </row>
    <row r="199" spans="1:33" s="5" customFormat="1" ht="6" customHeight="1">
      <c r="A199" s="56" t="s">
        <v>225</v>
      </c>
      <c r="B199" s="7"/>
      <c r="C199" s="79"/>
      <c r="D199" s="83"/>
      <c r="E199" s="83"/>
      <c r="F199" s="84"/>
      <c r="G199" s="6"/>
      <c r="H199" s="97"/>
      <c r="I199" s="97"/>
      <c r="J199" s="97"/>
      <c r="K199" s="97"/>
      <c r="L199" s="97"/>
      <c r="M199" s="97"/>
      <c r="N199" s="1"/>
      <c r="O199" s="1"/>
      <c r="P199" s="28"/>
      <c r="Q199" s="102"/>
      <c r="R199" s="102"/>
      <c r="S199" s="102"/>
      <c r="T199" s="102"/>
      <c r="U199" s="28"/>
      <c r="V199" s="12"/>
      <c r="W199" s="12"/>
      <c r="X199" s="12"/>
      <c r="Y199" s="12"/>
      <c r="Z199" s="12"/>
      <c r="AA199" s="12"/>
      <c r="AB199" s="12"/>
      <c r="AC199" s="12"/>
      <c r="AD199" s="12"/>
      <c r="AE199" s="1"/>
      <c r="AF199" s="1"/>
      <c r="AG199" s="1"/>
    </row>
    <row r="200" spans="1:33" s="5" customFormat="1" ht="11.25" customHeight="1">
      <c r="A200" s="56" t="s">
        <v>225</v>
      </c>
      <c r="B200" s="71" t="s">
        <v>47</v>
      </c>
      <c r="C200" s="85"/>
      <c r="D200" s="86"/>
      <c r="E200" s="86"/>
      <c r="F200" s="87"/>
      <c r="G200" s="1"/>
      <c r="H200" s="86"/>
      <c r="I200" s="86"/>
      <c r="J200" s="86"/>
      <c r="K200" s="86"/>
      <c r="L200" s="86"/>
      <c r="M200" s="138"/>
      <c r="N200" s="1"/>
      <c r="O200" s="1"/>
      <c r="P200" s="74"/>
      <c r="Q200" s="74"/>
      <c r="R200" s="74"/>
      <c r="S200" s="74"/>
      <c r="T200" s="74"/>
      <c r="U200" s="28"/>
      <c r="V200" s="25"/>
      <c r="W200" s="25"/>
      <c r="X200" s="25"/>
      <c r="Y200" s="25"/>
      <c r="Z200" s="25"/>
      <c r="AA200" s="25"/>
      <c r="AB200" s="25"/>
      <c r="AC200" s="25"/>
      <c r="AD200" s="25"/>
      <c r="AE200" s="1"/>
      <c r="AF200" s="1"/>
      <c r="AG200" s="1"/>
    </row>
    <row r="201" spans="1:33" s="5" customFormat="1" ht="11.25" customHeight="1">
      <c r="A201" s="56" t="s">
        <v>225</v>
      </c>
      <c r="B201" s="71" t="s">
        <v>46</v>
      </c>
      <c r="C201" s="88" t="s">
        <v>20</v>
      </c>
      <c r="D201" s="89">
        <v>9262.6086290622807</v>
      </c>
      <c r="E201" s="89">
        <v>10610.388492267401</v>
      </c>
      <c r="F201" s="90">
        <v>114.55075904833481</v>
      </c>
      <c r="G201" s="6"/>
      <c r="H201" s="89">
        <v>13203.890549594391</v>
      </c>
      <c r="I201" s="89">
        <v>12626.95244151264</v>
      </c>
      <c r="J201" s="89">
        <v>11436.727850349142</v>
      </c>
      <c r="K201" s="89">
        <v>10610.388492267401</v>
      </c>
      <c r="L201" s="89">
        <v>9579.1114465265455</v>
      </c>
      <c r="M201" s="83"/>
      <c r="N201" s="1"/>
      <c r="O201" s="7"/>
      <c r="P201" s="75">
        <v>124.44304522136088</v>
      </c>
      <c r="Q201" s="75">
        <v>119.00556186717257</v>
      </c>
      <c r="R201" s="75">
        <v>107.78802169858301</v>
      </c>
      <c r="S201" s="75">
        <v>100</v>
      </c>
      <c r="T201" s="75">
        <v>90.280496831078096</v>
      </c>
      <c r="U201" s="28"/>
      <c r="V201" s="6"/>
      <c r="W201" s="6"/>
      <c r="X201" s="6"/>
      <c r="Y201" s="6"/>
      <c r="Z201" s="6"/>
      <c r="AA201" s="6"/>
      <c r="AB201" s="6"/>
      <c r="AC201" s="6"/>
      <c r="AD201" s="6"/>
      <c r="AE201" s="7"/>
      <c r="AF201" s="7"/>
      <c r="AG201" s="1"/>
    </row>
    <row r="202" spans="1:33" s="5" customFormat="1" ht="11.25" customHeight="1">
      <c r="A202" s="56" t="s">
        <v>225</v>
      </c>
      <c r="B202" s="72" t="s">
        <v>45</v>
      </c>
      <c r="C202" s="85" t="s">
        <v>20</v>
      </c>
      <c r="D202" s="91">
        <v>0</v>
      </c>
      <c r="E202" s="91">
        <v>0</v>
      </c>
      <c r="F202" s="92"/>
      <c r="G202" s="6"/>
      <c r="H202" s="91">
        <v>0</v>
      </c>
      <c r="I202" s="91">
        <v>0</v>
      </c>
      <c r="J202" s="91">
        <v>0</v>
      </c>
      <c r="K202" s="91">
        <v>0</v>
      </c>
      <c r="L202" s="91">
        <v>0</v>
      </c>
      <c r="M202" s="97"/>
      <c r="N202" s="1"/>
      <c r="O202" s="1"/>
      <c r="P202" s="76"/>
      <c r="Q202" s="76"/>
      <c r="R202" s="76"/>
      <c r="S202" s="76"/>
      <c r="T202" s="76"/>
      <c r="U202" s="28"/>
      <c r="V202" s="4"/>
      <c r="W202" s="4"/>
      <c r="X202" s="4"/>
      <c r="Y202" s="4"/>
      <c r="Z202" s="4"/>
      <c r="AA202" s="4"/>
      <c r="AB202" s="4"/>
      <c r="AC202" s="4"/>
      <c r="AD202" s="4"/>
      <c r="AE202" s="1"/>
      <c r="AF202" s="1"/>
      <c r="AG202" s="1"/>
    </row>
    <row r="203" spans="1:33" s="5" customFormat="1" ht="11.25" customHeight="1">
      <c r="A203" s="56" t="s">
        <v>225</v>
      </c>
      <c r="B203" s="72" t="s">
        <v>44</v>
      </c>
      <c r="C203" s="85" t="s">
        <v>20</v>
      </c>
      <c r="D203" s="91">
        <v>166.60037084619984</v>
      </c>
      <c r="E203" s="91">
        <v>326.22615607080854</v>
      </c>
      <c r="F203" s="92">
        <v>195.81358337549571</v>
      </c>
      <c r="G203" s="6"/>
      <c r="H203" s="91">
        <v>442.25891981878283</v>
      </c>
      <c r="I203" s="91">
        <v>413.2507288817892</v>
      </c>
      <c r="J203" s="91">
        <v>355.23434700780211</v>
      </c>
      <c r="K203" s="91">
        <v>326.22615607080854</v>
      </c>
      <c r="L203" s="91">
        <v>297.21796513381491</v>
      </c>
      <c r="M203" s="97"/>
      <c r="N203" s="1"/>
      <c r="O203" s="1"/>
      <c r="P203" s="76">
        <v>135.56819757971491</v>
      </c>
      <c r="Q203" s="76">
        <v>126.67614818478616</v>
      </c>
      <c r="R203" s="76">
        <v>108.89204939492873</v>
      </c>
      <c r="S203" s="76">
        <v>100</v>
      </c>
      <c r="T203" s="76">
        <v>91.107950605071252</v>
      </c>
      <c r="U203" s="28"/>
      <c r="V203" s="4"/>
      <c r="W203" s="4"/>
      <c r="X203" s="4"/>
      <c r="Y203" s="4"/>
      <c r="Z203" s="4"/>
      <c r="AA203" s="4"/>
      <c r="AB203" s="4"/>
      <c r="AC203" s="4"/>
      <c r="AD203" s="4"/>
      <c r="AE203" s="1"/>
      <c r="AF203" s="1"/>
      <c r="AG203" s="1"/>
    </row>
    <row r="204" spans="1:33" s="5" customFormat="1" ht="11.25" customHeight="1">
      <c r="A204" s="56" t="s">
        <v>225</v>
      </c>
      <c r="B204" s="72" t="s">
        <v>43</v>
      </c>
      <c r="C204" s="85" t="s">
        <v>20</v>
      </c>
      <c r="D204" s="91">
        <v>1427.24163</v>
      </c>
      <c r="E204" s="91">
        <v>1626.5684149999997</v>
      </c>
      <c r="F204" s="92">
        <v>113.96587521063269</v>
      </c>
      <c r="G204" s="6"/>
      <c r="H204" s="91">
        <v>1626.5684149999997</v>
      </c>
      <c r="I204" s="91">
        <v>1626.5684149999997</v>
      </c>
      <c r="J204" s="91">
        <v>1626.5684149999997</v>
      </c>
      <c r="K204" s="91">
        <v>1626.5684149999997</v>
      </c>
      <c r="L204" s="91">
        <v>1518.3351949999999</v>
      </c>
      <c r="M204" s="97"/>
      <c r="N204" s="1"/>
      <c r="O204" s="1"/>
      <c r="P204" s="76">
        <v>100</v>
      </c>
      <c r="Q204" s="76">
        <v>100</v>
      </c>
      <c r="R204" s="76">
        <v>100</v>
      </c>
      <c r="S204" s="76">
        <v>100</v>
      </c>
      <c r="T204" s="76">
        <v>93.345916531890865</v>
      </c>
      <c r="U204" s="28"/>
      <c r="V204" s="4"/>
      <c r="W204" s="4"/>
      <c r="X204" s="4"/>
      <c r="Y204" s="4"/>
      <c r="Z204" s="4"/>
      <c r="AA204" s="4"/>
      <c r="AB204" s="4"/>
      <c r="AC204" s="4"/>
      <c r="AD204" s="4"/>
      <c r="AE204" s="1"/>
      <c r="AF204" s="1"/>
      <c r="AG204" s="1"/>
    </row>
    <row r="205" spans="1:33" s="5" customFormat="1" ht="11.25" customHeight="1">
      <c r="A205" s="56" t="s">
        <v>225</v>
      </c>
      <c r="B205" s="72" t="s">
        <v>42</v>
      </c>
      <c r="C205" s="85" t="s">
        <v>20</v>
      </c>
      <c r="D205" s="91">
        <v>2295.7103448275861</v>
      </c>
      <c r="E205" s="91">
        <v>2408.2051724137928</v>
      </c>
      <c r="F205" s="92">
        <v>104.90021869874246</v>
      </c>
      <c r="G205" s="6"/>
      <c r="H205" s="91">
        <v>3457.9356321839077</v>
      </c>
      <c r="I205" s="91">
        <v>3195.503017241379</v>
      </c>
      <c r="J205" s="91">
        <v>2670.6377873563215</v>
      </c>
      <c r="K205" s="91">
        <v>2408.2051724137928</v>
      </c>
      <c r="L205" s="91">
        <v>2145.772557471264</v>
      </c>
      <c r="M205" s="97"/>
      <c r="N205" s="1"/>
      <c r="O205" s="1"/>
      <c r="P205" s="76">
        <v>143.58974358974359</v>
      </c>
      <c r="Q205" s="76">
        <v>132.69230769230768</v>
      </c>
      <c r="R205" s="76">
        <v>110.8974358974359</v>
      </c>
      <c r="S205" s="76">
        <v>100</v>
      </c>
      <c r="T205" s="76">
        <v>89.102564102564102</v>
      </c>
      <c r="U205" s="28"/>
      <c r="V205" s="4"/>
      <c r="W205" s="4"/>
      <c r="X205" s="4"/>
      <c r="Y205" s="4"/>
      <c r="Z205" s="4"/>
      <c r="AA205" s="4"/>
      <c r="AB205" s="4"/>
      <c r="AC205" s="4"/>
      <c r="AD205" s="4"/>
      <c r="AE205" s="1"/>
      <c r="AF205" s="1"/>
      <c r="AG205" s="1"/>
    </row>
    <row r="206" spans="1:33" s="5" customFormat="1" ht="11.25" customHeight="1">
      <c r="A206" s="56" t="s">
        <v>225</v>
      </c>
      <c r="B206" s="72" t="s">
        <v>41</v>
      </c>
      <c r="C206" s="85" t="s">
        <v>20</v>
      </c>
      <c r="D206" s="91">
        <v>1578.1632843200002</v>
      </c>
      <c r="E206" s="91">
        <v>2012.3160399999999</v>
      </c>
      <c r="F206" s="92">
        <v>127.5100022914972</v>
      </c>
      <c r="G206" s="6"/>
      <c r="H206" s="91">
        <v>2305.8990600000002</v>
      </c>
      <c r="I206" s="91">
        <v>2303.7608050000003</v>
      </c>
      <c r="J206" s="91">
        <v>2263.8555449999999</v>
      </c>
      <c r="K206" s="91">
        <v>2012.3160399999999</v>
      </c>
      <c r="L206" s="91">
        <v>1760.7765350000002</v>
      </c>
      <c r="M206" s="97"/>
      <c r="N206" s="1"/>
      <c r="O206" s="1"/>
      <c r="P206" s="76">
        <v>114.58930973884203</v>
      </c>
      <c r="Q206" s="76">
        <v>114.48305133024732</v>
      </c>
      <c r="R206" s="76">
        <v>112.5</v>
      </c>
      <c r="S206" s="76">
        <v>100</v>
      </c>
      <c r="T206" s="76">
        <v>87.500000000000014</v>
      </c>
      <c r="U206" s="28"/>
      <c r="V206" s="4"/>
      <c r="W206" s="4"/>
      <c r="X206" s="4"/>
      <c r="Y206" s="4"/>
      <c r="Z206" s="4"/>
      <c r="AA206" s="4"/>
      <c r="AB206" s="4"/>
      <c r="AC206" s="4"/>
      <c r="AD206" s="4"/>
      <c r="AE206" s="1"/>
      <c r="AF206" s="1"/>
      <c r="AG206" s="1"/>
    </row>
    <row r="207" spans="1:33" s="5" customFormat="1" ht="11.25" customHeight="1">
      <c r="A207" s="56" t="s">
        <v>225</v>
      </c>
      <c r="B207" s="72" t="s">
        <v>40</v>
      </c>
      <c r="C207" s="85" t="s">
        <v>20</v>
      </c>
      <c r="D207" s="91">
        <v>1353.0670788056268</v>
      </c>
      <c r="E207" s="91">
        <v>1559.7483600413705</v>
      </c>
      <c r="F207" s="92">
        <v>115.27502105942777</v>
      </c>
      <c r="G207" s="6"/>
      <c r="H207" s="91">
        <v>1630.1873526094703</v>
      </c>
      <c r="I207" s="91">
        <v>1612.5776044674453</v>
      </c>
      <c r="J207" s="91">
        <v>1577.358108183395</v>
      </c>
      <c r="K207" s="91">
        <v>1559.7483600413705</v>
      </c>
      <c r="L207" s="91">
        <v>1448.436107232211</v>
      </c>
      <c r="M207" s="97"/>
      <c r="N207" s="1"/>
      <c r="O207" s="1"/>
      <c r="P207" s="76">
        <v>104.51604850966034</v>
      </c>
      <c r="Q207" s="76">
        <v>103.38703638224524</v>
      </c>
      <c r="R207" s="76">
        <v>101.12901212741505</v>
      </c>
      <c r="S207" s="76">
        <v>100</v>
      </c>
      <c r="T207" s="76">
        <v>92.863447998354872</v>
      </c>
      <c r="U207" s="28"/>
      <c r="V207" s="4"/>
      <c r="W207" s="4"/>
      <c r="X207" s="4"/>
      <c r="Y207" s="4"/>
      <c r="Z207" s="4"/>
      <c r="AA207" s="4"/>
      <c r="AB207" s="4"/>
      <c r="AC207" s="4"/>
      <c r="AD207" s="4"/>
      <c r="AE207" s="1"/>
      <c r="AF207" s="1"/>
      <c r="AG207" s="1"/>
    </row>
    <row r="208" spans="1:33" s="5" customFormat="1" ht="11.25" customHeight="1">
      <c r="A208" s="56" t="s">
        <v>225</v>
      </c>
      <c r="B208" s="72" t="s">
        <v>11</v>
      </c>
      <c r="C208" s="85" t="s">
        <v>20</v>
      </c>
      <c r="D208" s="91">
        <v>2823.0619213657305</v>
      </c>
      <c r="E208" s="91">
        <v>3616.3774489615762</v>
      </c>
      <c r="F208" s="92">
        <v>128.1012443117811</v>
      </c>
      <c r="G208" s="6"/>
      <c r="H208" s="91">
        <v>3974.5441156282432</v>
      </c>
      <c r="I208" s="91">
        <v>3885.0024489615762</v>
      </c>
      <c r="J208" s="91">
        <v>3705.9191156282432</v>
      </c>
      <c r="K208" s="91">
        <v>3616.3774489615762</v>
      </c>
      <c r="L208" s="91">
        <v>3526.8357822949097</v>
      </c>
      <c r="M208" s="97"/>
      <c r="N208" s="1"/>
      <c r="O208" s="1"/>
      <c r="P208" s="76">
        <v>109.90401781123573</v>
      </c>
      <c r="Q208" s="76">
        <v>107.4280133584268</v>
      </c>
      <c r="R208" s="76">
        <v>102.47600445280894</v>
      </c>
      <c r="S208" s="76">
        <v>100</v>
      </c>
      <c r="T208" s="76">
        <v>97.523995547191078</v>
      </c>
      <c r="U208" s="28"/>
      <c r="V208" s="4"/>
      <c r="W208" s="4"/>
      <c r="X208" s="4"/>
      <c r="Y208" s="4"/>
      <c r="Z208" s="4"/>
      <c r="AA208" s="4"/>
      <c r="AB208" s="4"/>
      <c r="AC208" s="4"/>
      <c r="AD208" s="4"/>
      <c r="AE208" s="1"/>
      <c r="AF208" s="1"/>
      <c r="AG208" s="1"/>
    </row>
    <row r="209" spans="1:33" s="5" customFormat="1" ht="11.25" customHeight="1">
      <c r="A209" s="56" t="s">
        <v>225</v>
      </c>
      <c r="B209" s="71" t="s">
        <v>39</v>
      </c>
      <c r="C209" s="88" t="s">
        <v>20</v>
      </c>
      <c r="D209" s="89">
        <v>6944.5931170536942</v>
      </c>
      <c r="E209" s="89">
        <v>7346.2411923793334</v>
      </c>
      <c r="F209" s="90">
        <v>105.78360846424999</v>
      </c>
      <c r="G209" s="6"/>
      <c r="H209" s="89">
        <v>8454.0280284106811</v>
      </c>
      <c r="I209" s="89">
        <v>8178.2411424277807</v>
      </c>
      <c r="J209" s="89">
        <v>7626.0851192440841</v>
      </c>
      <c r="K209" s="89">
        <v>7346.2411923793334</v>
      </c>
      <c r="L209" s="89">
        <v>7002.8826119698588</v>
      </c>
      <c r="M209" s="83"/>
      <c r="N209" s="1"/>
      <c r="O209" s="7"/>
      <c r="P209" s="75">
        <v>115.07964150674113</v>
      </c>
      <c r="Q209" s="75">
        <v>111.32551910916739</v>
      </c>
      <c r="R209" s="75">
        <v>103.80934847544958</v>
      </c>
      <c r="S209" s="75">
        <v>100</v>
      </c>
      <c r="T209" s="75">
        <v>95.326064426448994</v>
      </c>
      <c r="U209" s="28"/>
      <c r="V209" s="6"/>
      <c r="W209" s="6"/>
      <c r="X209" s="6"/>
      <c r="Y209" s="6"/>
      <c r="Z209" s="6"/>
      <c r="AA209" s="6"/>
      <c r="AB209" s="6"/>
      <c r="AC209" s="6"/>
      <c r="AD209" s="6"/>
      <c r="AE209" s="1"/>
      <c r="AF209" s="1"/>
      <c r="AG209" s="1"/>
    </row>
    <row r="210" spans="1:33" s="5" customFormat="1" ht="11.25" customHeight="1">
      <c r="A210" s="56" t="s">
        <v>225</v>
      </c>
      <c r="B210" s="72" t="s">
        <v>38</v>
      </c>
      <c r="C210" s="85" t="s">
        <v>20</v>
      </c>
      <c r="D210" s="91">
        <v>3399.9871468954607</v>
      </c>
      <c r="E210" s="91">
        <v>3474.7868641271607</v>
      </c>
      <c r="F210" s="92">
        <v>102.2</v>
      </c>
      <c r="G210" s="6"/>
      <c r="H210" s="91">
        <v>4042.3626483844259</v>
      </c>
      <c r="I210" s="91">
        <v>3900.4687023201095</v>
      </c>
      <c r="J210" s="91">
        <v>3616.6808101914771</v>
      </c>
      <c r="K210" s="91">
        <v>3474.7868641271607</v>
      </c>
      <c r="L210" s="91">
        <v>3302.438571443603</v>
      </c>
      <c r="M210" s="97"/>
      <c r="N210" s="1"/>
      <c r="O210" s="1"/>
      <c r="P210" s="76">
        <v>116.33411793157092</v>
      </c>
      <c r="Q210" s="76">
        <v>112.25058844867819</v>
      </c>
      <c r="R210" s="76">
        <v>104.08352948289273</v>
      </c>
      <c r="S210" s="76">
        <v>100</v>
      </c>
      <c r="T210" s="76">
        <v>95.0400326862393</v>
      </c>
      <c r="U210" s="28"/>
      <c r="V210" s="4"/>
      <c r="W210" s="4"/>
      <c r="X210" s="4"/>
      <c r="Y210" s="4"/>
      <c r="Z210" s="4"/>
      <c r="AA210" s="4"/>
      <c r="AB210" s="4"/>
      <c r="AC210" s="4"/>
      <c r="AD210" s="4"/>
      <c r="AE210" s="1"/>
      <c r="AF210" s="1"/>
      <c r="AG210" s="1"/>
    </row>
    <row r="211" spans="1:33" s="5" customFormat="1" ht="11.25" customHeight="1">
      <c r="A211" s="56" t="s">
        <v>225</v>
      </c>
      <c r="B211" s="71" t="s">
        <v>37</v>
      </c>
      <c r="C211" s="88" t="s">
        <v>20</v>
      </c>
      <c r="D211" s="89">
        <v>19030.263667481704</v>
      </c>
      <c r="E211" s="89">
        <v>21573.007133608309</v>
      </c>
      <c r="F211" s="90">
        <v>113.3615776983246</v>
      </c>
      <c r="G211" s="6"/>
      <c r="H211" s="89">
        <v>25632.462693633315</v>
      </c>
      <c r="I211" s="89">
        <v>24690.196032901997</v>
      </c>
      <c r="J211" s="89">
        <v>22768.732085221469</v>
      </c>
      <c r="K211" s="89">
        <v>21573.007133608309</v>
      </c>
      <c r="L211" s="89">
        <v>20108.829840791313</v>
      </c>
      <c r="M211" s="83"/>
      <c r="N211" s="1"/>
      <c r="O211" s="7"/>
      <c r="P211" s="75">
        <v>118.81729114018988</v>
      </c>
      <c r="Q211" s="75">
        <v>114.4494871762104</v>
      </c>
      <c r="R211" s="75">
        <v>105.54269019709521</v>
      </c>
      <c r="S211" s="75">
        <v>100</v>
      </c>
      <c r="T211" s="75">
        <v>93.212919813408988</v>
      </c>
      <c r="U211" s="28"/>
      <c r="V211" s="6"/>
      <c r="W211" s="6"/>
      <c r="X211" s="6"/>
      <c r="Y211" s="6"/>
      <c r="Z211" s="6"/>
      <c r="AA211" s="6"/>
      <c r="AB211" s="6"/>
      <c r="AC211" s="6"/>
      <c r="AD211" s="6"/>
      <c r="AE211" s="1"/>
      <c r="AF211" s="1"/>
      <c r="AG211" s="1"/>
    </row>
    <row r="212" spans="1:33" s="5" customFormat="1" ht="11.25" customHeight="1">
      <c r="A212" s="56" t="s">
        <v>225</v>
      </c>
      <c r="B212" s="72" t="s">
        <v>4</v>
      </c>
      <c r="C212" s="85" t="s">
        <v>20</v>
      </c>
      <c r="D212" s="91">
        <v>0</v>
      </c>
      <c r="E212" s="91">
        <v>0</v>
      </c>
      <c r="F212" s="92"/>
      <c r="G212" s="6"/>
      <c r="H212" s="91">
        <v>0</v>
      </c>
      <c r="I212" s="91">
        <v>0</v>
      </c>
      <c r="J212" s="91">
        <v>0</v>
      </c>
      <c r="K212" s="91">
        <v>0</v>
      </c>
      <c r="L212" s="91">
        <v>0</v>
      </c>
      <c r="M212" s="97"/>
      <c r="N212" s="1"/>
      <c r="O212" s="1"/>
      <c r="P212" s="76"/>
      <c r="Q212" s="76"/>
      <c r="R212" s="76"/>
      <c r="S212" s="76"/>
      <c r="T212" s="76"/>
      <c r="U212" s="28"/>
      <c r="V212" s="4"/>
      <c r="W212" s="4"/>
      <c r="X212" s="251" t="s">
        <v>205</v>
      </c>
      <c r="Y212" s="252"/>
      <c r="Z212" s="252"/>
      <c r="AA212" s="252"/>
      <c r="AB212" s="252"/>
      <c r="AC212" s="252"/>
      <c r="AD212" s="252"/>
      <c r="AE212" s="252"/>
      <c r="AF212" s="252"/>
      <c r="AG212" s="1"/>
    </row>
    <row r="213" spans="1:33" s="5" customFormat="1" ht="11.25" customHeight="1">
      <c r="A213" s="56" t="s">
        <v>225</v>
      </c>
      <c r="B213" s="72" t="s">
        <v>36</v>
      </c>
      <c r="C213" s="85" t="s">
        <v>20</v>
      </c>
      <c r="D213" s="91">
        <v>19030.263667481704</v>
      </c>
      <c r="E213" s="91">
        <v>21573.007133608309</v>
      </c>
      <c r="F213" s="92">
        <v>113.3615776983246</v>
      </c>
      <c r="G213" s="6"/>
      <c r="H213" s="91">
        <v>25632.462693633315</v>
      </c>
      <c r="I213" s="91">
        <v>24690.196032901997</v>
      </c>
      <c r="J213" s="91">
        <v>22768.732085221469</v>
      </c>
      <c r="K213" s="91">
        <v>21573.007133608309</v>
      </c>
      <c r="L213" s="91">
        <v>20108.829840791313</v>
      </c>
      <c r="M213" s="97"/>
      <c r="N213" s="1"/>
      <c r="O213" s="1"/>
      <c r="P213" s="76">
        <v>118.81729114018988</v>
      </c>
      <c r="Q213" s="76">
        <v>114.4494871762104</v>
      </c>
      <c r="R213" s="76">
        <v>105.54269019709521</v>
      </c>
      <c r="S213" s="76">
        <v>100</v>
      </c>
      <c r="T213" s="76">
        <v>93.212919813408988</v>
      </c>
      <c r="U213" s="28"/>
      <c r="V213" s="4"/>
      <c r="W213" s="4"/>
      <c r="X213" s="112" t="s">
        <v>233</v>
      </c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s="5" customFormat="1" ht="11.25" customHeight="1">
      <c r="A214" s="56" t="s">
        <v>225</v>
      </c>
      <c r="B214" s="72" t="s">
        <v>35</v>
      </c>
      <c r="C214" s="85" t="s">
        <v>20</v>
      </c>
      <c r="D214" s="91">
        <v>367.43199779999998</v>
      </c>
      <c r="E214" s="91">
        <v>351.8899328</v>
      </c>
      <c r="F214" s="92">
        <v>95.770083963003188</v>
      </c>
      <c r="G214" s="6"/>
      <c r="H214" s="91">
        <v>351.8899328</v>
      </c>
      <c r="I214" s="91">
        <v>351.8899328</v>
      </c>
      <c r="J214" s="91">
        <v>351.8899328</v>
      </c>
      <c r="K214" s="91">
        <v>351.8899328</v>
      </c>
      <c r="L214" s="91">
        <v>347.15819727760885</v>
      </c>
      <c r="M214" s="97"/>
      <c r="N214" s="1"/>
      <c r="O214" s="1"/>
      <c r="P214" s="76">
        <v>100</v>
      </c>
      <c r="Q214" s="76">
        <v>100</v>
      </c>
      <c r="R214" s="76">
        <v>100</v>
      </c>
      <c r="S214" s="76">
        <v>100</v>
      </c>
      <c r="T214" s="76">
        <v>98.655336489810736</v>
      </c>
      <c r="U214" s="28"/>
      <c r="V214" s="4"/>
      <c r="W214" s="4"/>
      <c r="X214" s="4"/>
      <c r="Y214" s="4"/>
      <c r="Z214" s="4"/>
      <c r="AA214" s="4"/>
      <c r="AB214" s="4"/>
      <c r="AC214" s="4"/>
      <c r="AD214" s="4"/>
      <c r="AE214" s="1"/>
      <c r="AF214" s="1"/>
      <c r="AG214" s="1"/>
    </row>
    <row r="215" spans="1:33" s="5" customFormat="1" ht="11.25" customHeight="1">
      <c r="A215" s="56" t="s">
        <v>225</v>
      </c>
      <c r="B215" s="71" t="s">
        <v>34</v>
      </c>
      <c r="C215" s="88" t="s">
        <v>20</v>
      </c>
      <c r="D215" s="89">
        <v>18662.831669681706</v>
      </c>
      <c r="E215" s="89">
        <v>21221.117200808309</v>
      </c>
      <c r="F215" s="90">
        <v>113.70791730004515</v>
      </c>
      <c r="G215" s="6"/>
      <c r="H215" s="89">
        <v>25280.572760833315</v>
      </c>
      <c r="I215" s="89">
        <v>24338.306100101996</v>
      </c>
      <c r="J215" s="89">
        <v>22416.842152421468</v>
      </c>
      <c r="K215" s="89">
        <v>21221.117200808309</v>
      </c>
      <c r="L215" s="89">
        <v>19761.671643513706</v>
      </c>
      <c r="M215" s="83"/>
      <c r="N215" s="7"/>
      <c r="O215" s="7"/>
      <c r="P215" s="75">
        <v>119.1293206743629</v>
      </c>
      <c r="Q215" s="75">
        <v>114.68908950361461</v>
      </c>
      <c r="R215" s="75">
        <v>105.63459944308499</v>
      </c>
      <c r="S215" s="75">
        <v>100</v>
      </c>
      <c r="T215" s="75">
        <v>93.122673309400454</v>
      </c>
      <c r="U215" s="28"/>
      <c r="V215" s="4"/>
      <c r="W215" s="4"/>
      <c r="X215" s="4"/>
      <c r="Y215" s="4"/>
      <c r="Z215" s="4"/>
      <c r="AA215" s="4"/>
      <c r="AB215" s="4"/>
      <c r="AC215" s="4"/>
      <c r="AD215" s="4"/>
      <c r="AE215" s="1"/>
      <c r="AF215" s="1"/>
      <c r="AG215" s="1"/>
    </row>
    <row r="216" spans="1:33" s="5" customFormat="1" ht="11.25" customHeight="1">
      <c r="A216" s="56" t="s">
        <v>225</v>
      </c>
      <c r="B216" s="73" t="s">
        <v>33</v>
      </c>
      <c r="C216" s="93" t="s">
        <v>31</v>
      </c>
      <c r="D216" s="94">
        <v>0.46657079174204263</v>
      </c>
      <c r="E216" s="94">
        <v>0.53052793002020771</v>
      </c>
      <c r="F216" s="90">
        <v>113.70791730004515</v>
      </c>
      <c r="G216" s="6"/>
      <c r="H216" s="94">
        <v>0.42134287934722192</v>
      </c>
      <c r="I216" s="94">
        <v>0.44251465636549081</v>
      </c>
      <c r="J216" s="94">
        <v>0.49815204783158817</v>
      </c>
      <c r="K216" s="248">
        <v>0.53052793002020771</v>
      </c>
      <c r="L216" s="94">
        <v>0.56461918981467729</v>
      </c>
      <c r="M216" s="141"/>
      <c r="N216" s="1"/>
      <c r="O216" s="10"/>
      <c r="P216" s="77">
        <v>79.419547116241944</v>
      </c>
      <c r="Q216" s="77">
        <v>83.41024691171971</v>
      </c>
      <c r="R216" s="77">
        <v>93.897421727186668</v>
      </c>
      <c r="S216" s="77">
        <v>100</v>
      </c>
      <c r="T216" s="77">
        <v>106.42591235360051</v>
      </c>
      <c r="U216" s="28"/>
      <c r="V216" s="4"/>
      <c r="W216" s="4"/>
      <c r="X216" s="4"/>
      <c r="Y216" s="4"/>
      <c r="Z216" s="4"/>
      <c r="AA216" s="4"/>
      <c r="AB216" s="4"/>
      <c r="AC216" s="4"/>
      <c r="AD216" s="4"/>
      <c r="AE216" s="1"/>
      <c r="AF216" s="1"/>
      <c r="AG216" s="1"/>
    </row>
    <row r="217" spans="1:33" s="5" customFormat="1" ht="11.25" customHeight="1">
      <c r="A217" s="56" t="s">
        <v>225</v>
      </c>
      <c r="B217" s="10" t="s">
        <v>32</v>
      </c>
      <c r="C217" s="95" t="s">
        <v>31</v>
      </c>
      <c r="D217" s="96">
        <v>0.64600000000000013</v>
      </c>
      <c r="E217" s="96">
        <v>0.47399999999999998</v>
      </c>
      <c r="F217" s="84">
        <v>73.374613003095959</v>
      </c>
      <c r="G217" s="6"/>
      <c r="H217" s="96">
        <v>0.47399999999999998</v>
      </c>
      <c r="I217" s="96">
        <v>0.47399999999999998</v>
      </c>
      <c r="J217" s="96">
        <v>0.47399999999999998</v>
      </c>
      <c r="K217" s="96">
        <v>0.47399999999999998</v>
      </c>
      <c r="L217" s="96">
        <v>0.47399999999999998</v>
      </c>
      <c r="M217" s="96"/>
      <c r="N217" s="1"/>
      <c r="O217" s="10"/>
      <c r="P217" s="24">
        <v>100</v>
      </c>
      <c r="Q217" s="24">
        <v>100</v>
      </c>
      <c r="R217" s="24">
        <v>100</v>
      </c>
      <c r="S217" s="24">
        <v>100</v>
      </c>
      <c r="T217" s="24">
        <v>100</v>
      </c>
      <c r="U217" s="28"/>
      <c r="V217" s="4"/>
      <c r="W217" s="4"/>
      <c r="X217" s="4"/>
      <c r="Y217" s="4"/>
      <c r="Z217" s="4"/>
      <c r="AA217" s="4"/>
      <c r="AB217" s="4"/>
      <c r="AC217" s="4"/>
      <c r="AD217" s="4"/>
      <c r="AE217" s="1"/>
      <c r="AF217" s="1"/>
      <c r="AG217" s="1"/>
    </row>
    <row r="218" spans="1:33" s="5" customFormat="1" ht="11.25" customHeight="1">
      <c r="A218" s="56" t="s">
        <v>225</v>
      </c>
      <c r="B218" s="7" t="s">
        <v>30</v>
      </c>
      <c r="C218" s="79" t="s">
        <v>20</v>
      </c>
      <c r="D218" s="83">
        <v>26207.431997800002</v>
      </c>
      <c r="E218" s="83">
        <v>19311.889932800001</v>
      </c>
      <c r="F218" s="84">
        <v>73.688600754248441</v>
      </c>
      <c r="G218" s="6"/>
      <c r="H218" s="83">
        <v>28791.889932800001</v>
      </c>
      <c r="I218" s="83">
        <v>26421.889932800001</v>
      </c>
      <c r="J218" s="83">
        <v>21681.889932800001</v>
      </c>
      <c r="K218" s="83">
        <v>19311.889932800001</v>
      </c>
      <c r="L218" s="83">
        <v>16937.158197277608</v>
      </c>
      <c r="M218" s="83"/>
      <c r="N218" s="1"/>
      <c r="O218" s="7"/>
      <c r="P218" s="6">
        <v>149.08892932275276</v>
      </c>
      <c r="Q218" s="6">
        <v>136.81669699206458</v>
      </c>
      <c r="R218" s="6">
        <v>112.2722323306882</v>
      </c>
      <c r="S218" s="6">
        <v>100</v>
      </c>
      <c r="T218" s="6">
        <v>87.703265999413844</v>
      </c>
      <c r="U218" s="28"/>
      <c r="V218" s="6"/>
      <c r="W218" s="6"/>
      <c r="X218" s="6"/>
      <c r="Y218" s="6"/>
      <c r="Z218" s="6"/>
      <c r="AA218" s="6"/>
      <c r="AB218" s="6"/>
      <c r="AC218" s="6"/>
      <c r="AD218" s="6"/>
      <c r="AE218" s="1"/>
      <c r="AF218" s="1"/>
      <c r="AG218" s="1"/>
    </row>
    <row r="219" spans="1:33" s="5" customFormat="1" ht="11.25" customHeight="1">
      <c r="A219" s="56" t="s">
        <v>225</v>
      </c>
      <c r="B219" s="1" t="s">
        <v>29</v>
      </c>
      <c r="C219" s="82" t="s">
        <v>20</v>
      </c>
      <c r="D219" s="97">
        <v>0</v>
      </c>
      <c r="E219" s="97">
        <v>0</v>
      </c>
      <c r="F219" s="84"/>
      <c r="G219" s="6"/>
      <c r="H219" s="97">
        <v>0</v>
      </c>
      <c r="I219" s="97">
        <v>0</v>
      </c>
      <c r="J219" s="97">
        <v>0</v>
      </c>
      <c r="K219" s="97">
        <v>0</v>
      </c>
      <c r="L219" s="97">
        <v>0</v>
      </c>
      <c r="M219" s="97"/>
      <c r="N219" s="1"/>
      <c r="O219" s="1"/>
      <c r="P219" s="4"/>
      <c r="Q219" s="4"/>
      <c r="R219" s="4"/>
      <c r="S219" s="4"/>
      <c r="T219" s="4"/>
      <c r="U219" s="28"/>
      <c r="V219" s="4"/>
      <c r="W219" s="4"/>
      <c r="X219" s="4"/>
      <c r="Y219" s="4"/>
      <c r="Z219" s="4"/>
      <c r="AA219" s="4"/>
      <c r="AB219" s="4"/>
      <c r="AC219" s="4"/>
      <c r="AD219" s="4"/>
      <c r="AE219" s="1"/>
      <c r="AF219" s="1"/>
      <c r="AG219" s="1"/>
    </row>
    <row r="220" spans="1:33" s="5" customFormat="1" ht="11.25" customHeight="1">
      <c r="A220" s="56" t="s">
        <v>225</v>
      </c>
      <c r="B220" s="71" t="s">
        <v>28</v>
      </c>
      <c r="C220" s="85"/>
      <c r="D220" s="91"/>
      <c r="E220" s="91"/>
      <c r="F220" s="90"/>
      <c r="G220" s="6"/>
      <c r="H220" s="91"/>
      <c r="I220" s="91"/>
      <c r="J220" s="91"/>
      <c r="K220" s="91"/>
      <c r="L220" s="91"/>
      <c r="M220" s="97"/>
      <c r="N220" s="1"/>
      <c r="O220" s="1"/>
      <c r="P220" s="76"/>
      <c r="Q220" s="76"/>
      <c r="R220" s="76"/>
      <c r="S220" s="76"/>
      <c r="T220" s="76"/>
      <c r="U220" s="28"/>
      <c r="V220" s="4"/>
      <c r="W220" s="4"/>
      <c r="X220" s="4"/>
      <c r="Y220" s="4"/>
      <c r="Z220" s="4"/>
      <c r="AA220" s="4"/>
      <c r="AB220" s="4"/>
      <c r="AC220" s="4"/>
      <c r="AD220" s="4"/>
      <c r="AE220" s="1"/>
      <c r="AF220" s="1"/>
      <c r="AG220" s="1"/>
    </row>
    <row r="221" spans="1:33" s="5" customFormat="1" ht="11.25" customHeight="1">
      <c r="A221" s="56" t="s">
        <v>225</v>
      </c>
      <c r="B221" s="72" t="s">
        <v>27</v>
      </c>
      <c r="C221" s="85" t="s">
        <v>20</v>
      </c>
      <c r="D221" s="91">
        <v>26207.431997800002</v>
      </c>
      <c r="E221" s="91">
        <v>19311.889932800001</v>
      </c>
      <c r="F221" s="92">
        <v>73.688600754248441</v>
      </c>
      <c r="G221" s="6"/>
      <c r="H221" s="91">
        <v>28791.889932800001</v>
      </c>
      <c r="I221" s="91">
        <v>26421.889932800001</v>
      </c>
      <c r="J221" s="91">
        <v>21681.889932800001</v>
      </c>
      <c r="K221" s="91">
        <v>19311.889932800001</v>
      </c>
      <c r="L221" s="91">
        <v>16937.158197277608</v>
      </c>
      <c r="M221" s="97"/>
      <c r="N221" s="1"/>
      <c r="O221" s="1"/>
      <c r="P221" s="76">
        <v>149.08892932275276</v>
      </c>
      <c r="Q221" s="76">
        <v>136.81669699206458</v>
      </c>
      <c r="R221" s="76">
        <v>112.2722323306882</v>
      </c>
      <c r="S221" s="76">
        <v>100</v>
      </c>
      <c r="T221" s="76">
        <v>87.703265999413844</v>
      </c>
      <c r="U221" s="28"/>
      <c r="V221" s="4"/>
      <c r="W221" s="4"/>
      <c r="X221" s="4"/>
      <c r="Y221" s="4"/>
      <c r="Z221" s="4"/>
      <c r="AA221" s="4"/>
      <c r="AB221" s="4"/>
      <c r="AC221" s="4"/>
      <c r="AD221" s="4"/>
      <c r="AE221" s="1"/>
      <c r="AF221" s="1"/>
      <c r="AG221" s="1"/>
    </row>
    <row r="222" spans="1:33" s="5" customFormat="1" ht="11.25" customHeight="1">
      <c r="A222" s="56" t="s">
        <v>225</v>
      </c>
      <c r="B222" s="72" t="s">
        <v>26</v>
      </c>
      <c r="C222" s="85" t="s">
        <v>20</v>
      </c>
      <c r="D222" s="91">
        <v>19030.263667481704</v>
      </c>
      <c r="E222" s="91">
        <v>21573.007133608306</v>
      </c>
      <c r="F222" s="92">
        <v>113.36157769832458</v>
      </c>
      <c r="G222" s="6"/>
      <c r="H222" s="91">
        <v>25632.462693633319</v>
      </c>
      <c r="I222" s="91">
        <v>24690.196032902008</v>
      </c>
      <c r="J222" s="91">
        <v>22768.732085221469</v>
      </c>
      <c r="K222" s="91">
        <v>21573.007133608306</v>
      </c>
      <c r="L222" s="91">
        <v>20108.82984079131</v>
      </c>
      <c r="M222" s="97"/>
      <c r="N222" s="1"/>
      <c r="O222" s="1"/>
      <c r="P222" s="76">
        <v>118.81729114018991</v>
      </c>
      <c r="Q222" s="76">
        <v>114.44948717621047</v>
      </c>
      <c r="R222" s="76">
        <v>105.54269019709524</v>
      </c>
      <c r="S222" s="76">
        <v>100</v>
      </c>
      <c r="T222" s="76">
        <v>93.212919813408973</v>
      </c>
      <c r="U222" s="28"/>
      <c r="V222" s="4"/>
      <c r="W222" s="4"/>
      <c r="X222" s="4"/>
      <c r="Y222" s="4"/>
      <c r="Z222" s="4"/>
      <c r="AA222" s="4"/>
      <c r="AB222" s="4"/>
      <c r="AC222" s="4"/>
      <c r="AD222" s="4"/>
      <c r="AE222" s="1"/>
      <c r="AF222" s="1"/>
      <c r="AG222" s="1"/>
    </row>
    <row r="223" spans="1:33" s="5" customFormat="1" ht="11.25" customHeight="1">
      <c r="A223" s="56" t="s">
        <v>225</v>
      </c>
      <c r="B223" s="72" t="s">
        <v>25</v>
      </c>
      <c r="C223" s="85" t="s">
        <v>20</v>
      </c>
      <c r="D223" s="91">
        <v>8354.5773943868626</v>
      </c>
      <c r="E223" s="91">
        <v>9681.3249753518521</v>
      </c>
      <c r="F223" s="92">
        <v>115.88048704721299</v>
      </c>
      <c r="G223" s="6"/>
      <c r="H223" s="91">
        <v>12156.635659150254</v>
      </c>
      <c r="I223" s="91">
        <v>11609.245394450654</v>
      </c>
      <c r="J223" s="91">
        <v>10478.116490051449</v>
      </c>
      <c r="K223" s="91">
        <v>9681.3249753518521</v>
      </c>
      <c r="L223" s="91">
        <v>8720.4023689089026</v>
      </c>
      <c r="M223" s="97"/>
      <c r="N223" s="1"/>
      <c r="O223" s="1"/>
      <c r="P223" s="76">
        <v>125.56789168941663</v>
      </c>
      <c r="Q223" s="76">
        <v>119.91380750059714</v>
      </c>
      <c r="R223" s="76">
        <v>108.23019077169897</v>
      </c>
      <c r="S223" s="76">
        <v>100</v>
      </c>
      <c r="T223" s="76">
        <v>90.074472152423269</v>
      </c>
      <c r="U223" s="28"/>
      <c r="V223" s="4"/>
      <c r="W223" s="4"/>
      <c r="X223" s="4"/>
      <c r="Y223" s="4"/>
      <c r="Z223" s="4"/>
      <c r="AA223" s="4"/>
      <c r="AB223" s="4"/>
      <c r="AC223" s="4"/>
      <c r="AD223" s="4"/>
      <c r="AE223" s="1"/>
      <c r="AF223" s="1"/>
      <c r="AG223" s="1"/>
    </row>
    <row r="224" spans="1:33" s="5" customFormat="1" ht="11.25" customHeight="1">
      <c r="A224" s="56" t="s">
        <v>225</v>
      </c>
      <c r="B224" s="72" t="s">
        <v>24</v>
      </c>
      <c r="C224" s="85" t="s">
        <v>20</v>
      </c>
      <c r="D224" s="91">
        <v>3437.071594448209</v>
      </c>
      <c r="E224" s="91">
        <v>4240.0884822830685</v>
      </c>
      <c r="F224" s="92">
        <v>123.36340299492005</v>
      </c>
      <c r="G224" s="6"/>
      <c r="H224" s="91">
        <v>4684.8044290546759</v>
      </c>
      <c r="I224" s="91">
        <v>4573.6254423617738</v>
      </c>
      <c r="J224" s="91">
        <v>4351.2674689759697</v>
      </c>
      <c r="K224" s="91">
        <v>4240.0884822830685</v>
      </c>
      <c r="L224" s="91">
        <v>4098.6895106238717</v>
      </c>
      <c r="M224" s="97"/>
      <c r="N224" s="1"/>
      <c r="O224" s="1"/>
      <c r="P224" s="76">
        <v>110.48836477422167</v>
      </c>
      <c r="Q224" s="76">
        <v>107.86627358066625</v>
      </c>
      <c r="R224" s="76">
        <v>102.62209119355541</v>
      </c>
      <c r="S224" s="76">
        <v>100</v>
      </c>
      <c r="T224" s="76">
        <v>96.665188185340398</v>
      </c>
      <c r="U224" s="28"/>
      <c r="V224" s="4"/>
      <c r="W224" s="4"/>
      <c r="X224" s="4"/>
      <c r="Y224" s="4"/>
      <c r="Z224" s="4"/>
      <c r="AA224" s="4"/>
      <c r="AB224" s="4"/>
      <c r="AC224" s="4"/>
      <c r="AD224" s="4"/>
      <c r="AE224" s="1"/>
      <c r="AF224" s="1"/>
      <c r="AG224" s="1"/>
    </row>
    <row r="225" spans="1:33" s="5" customFormat="1" ht="11.25" customHeight="1">
      <c r="A225" s="56" t="s">
        <v>225</v>
      </c>
      <c r="B225" s="71" t="s">
        <v>23</v>
      </c>
      <c r="C225" s="88" t="s">
        <v>20</v>
      </c>
      <c r="D225" s="89">
        <v>7238.6146786466325</v>
      </c>
      <c r="E225" s="89">
        <v>7651.593675973385</v>
      </c>
      <c r="F225" s="90">
        <v>105.70522144996902</v>
      </c>
      <c r="G225" s="6"/>
      <c r="H225" s="89">
        <v>8791.0226054283885</v>
      </c>
      <c r="I225" s="89">
        <v>8507.3251960895795</v>
      </c>
      <c r="J225" s="89">
        <v>7939.3481261940506</v>
      </c>
      <c r="K225" s="89">
        <v>7651.593675973385</v>
      </c>
      <c r="L225" s="89">
        <v>7289.7379612585355</v>
      </c>
      <c r="M225" s="83"/>
      <c r="N225" s="1"/>
      <c r="O225" s="7"/>
      <c r="P225" s="75">
        <v>114.89139358030604</v>
      </c>
      <c r="Q225" s="75">
        <v>111.183703112768</v>
      </c>
      <c r="R225" s="75">
        <v>103.76071263590796</v>
      </c>
      <c r="S225" s="75">
        <v>100</v>
      </c>
      <c r="T225" s="75">
        <v>95.270845133202712</v>
      </c>
      <c r="U225" s="28"/>
      <c r="V225" s="6"/>
      <c r="W225" s="6"/>
      <c r="X225" s="6"/>
      <c r="Y225" s="6"/>
      <c r="Z225" s="6"/>
      <c r="AA225" s="6"/>
      <c r="AB225" s="6"/>
      <c r="AC225" s="6"/>
      <c r="AD225" s="6"/>
      <c r="AE225" s="1"/>
      <c r="AF225" s="1"/>
      <c r="AG225" s="1"/>
    </row>
    <row r="226" spans="1:33" s="5" customFormat="1" ht="11.25" customHeight="1">
      <c r="A226" s="56" t="s">
        <v>225</v>
      </c>
      <c r="B226" s="72" t="s">
        <v>22</v>
      </c>
      <c r="C226" s="85" t="s">
        <v>20</v>
      </c>
      <c r="D226" s="91">
        <v>17852.85460341314</v>
      </c>
      <c r="E226" s="91">
        <v>9630.5649574481486</v>
      </c>
      <c r="F226" s="92">
        <v>53.944118021366513</v>
      </c>
      <c r="G226" s="6"/>
      <c r="H226" s="91">
        <v>16635.254273649749</v>
      </c>
      <c r="I226" s="91">
        <v>14812.644538349346</v>
      </c>
      <c r="J226" s="91">
        <v>11203.773442748552</v>
      </c>
      <c r="K226" s="91">
        <v>9630.5649574481486</v>
      </c>
      <c r="L226" s="91">
        <v>8216.7558283687049</v>
      </c>
      <c r="M226" s="97"/>
      <c r="N226" s="1"/>
      <c r="O226" s="1"/>
      <c r="P226" s="76">
        <v>172.73393977561273</v>
      </c>
      <c r="Q226" s="76">
        <v>153.80867689276576</v>
      </c>
      <c r="R226" s="76">
        <v>116.33557836172119</v>
      </c>
      <c r="S226" s="76">
        <v>100</v>
      </c>
      <c r="T226" s="76">
        <v>85.319561881091687</v>
      </c>
      <c r="U226" s="28"/>
      <c r="V226" s="4"/>
      <c r="W226" s="4"/>
      <c r="X226" s="4"/>
      <c r="Y226" s="4"/>
      <c r="Z226" s="4"/>
      <c r="AA226" s="4"/>
      <c r="AB226" s="4"/>
      <c r="AC226" s="4"/>
      <c r="AD226" s="4"/>
      <c r="AE226" s="1"/>
      <c r="AF226" s="1"/>
      <c r="AG226" s="1"/>
    </row>
    <row r="227" spans="1:33" s="5" customFormat="1" ht="11.25" customHeight="1">
      <c r="A227" s="56" t="s">
        <v>225</v>
      </c>
      <c r="B227" s="71" t="s">
        <v>21</v>
      </c>
      <c r="C227" s="88" t="s">
        <v>20</v>
      </c>
      <c r="D227" s="89">
        <v>14415.783008964931</v>
      </c>
      <c r="E227" s="89">
        <v>5390.47647516508</v>
      </c>
      <c r="F227" s="90">
        <v>37.392880232817284</v>
      </c>
      <c r="G227" s="6"/>
      <c r="H227" s="89">
        <v>11950.449844595074</v>
      </c>
      <c r="I227" s="89">
        <v>10239.019095987573</v>
      </c>
      <c r="J227" s="89">
        <v>6852.5059737725824</v>
      </c>
      <c r="K227" s="89">
        <v>5390.47647516508</v>
      </c>
      <c r="L227" s="89">
        <v>4118.0663177448332</v>
      </c>
      <c r="M227" s="83"/>
      <c r="N227" s="1"/>
      <c r="O227" s="7"/>
      <c r="P227" s="75">
        <v>221.69561261704791</v>
      </c>
      <c r="Q227" s="75">
        <v>189.94645729669026</v>
      </c>
      <c r="R227" s="75">
        <v>127.12245393043347</v>
      </c>
      <c r="S227" s="75">
        <v>100</v>
      </c>
      <c r="T227" s="75">
        <v>76.395219174362865</v>
      </c>
      <c r="U227" s="28"/>
      <c r="V227" s="6"/>
      <c r="W227" s="6"/>
      <c r="X227" s="6"/>
      <c r="Y227" s="6"/>
      <c r="Z227" s="6"/>
      <c r="AA227" s="6"/>
      <c r="AB227" s="6"/>
      <c r="AC227" s="6"/>
      <c r="AD227" s="6"/>
      <c r="AE227" s="1"/>
      <c r="AF227" s="1"/>
      <c r="AG227" s="1"/>
    </row>
    <row r="228" spans="1:33" s="5" customFormat="1" ht="11.25" customHeight="1">
      <c r="A228" s="56" t="s">
        <v>225</v>
      </c>
      <c r="B228" s="72" t="s">
        <v>19</v>
      </c>
      <c r="C228" s="87" t="s">
        <v>18</v>
      </c>
      <c r="D228" s="91">
        <v>29.517380201823769</v>
      </c>
      <c r="E228" s="91">
        <v>11.03385864103241</v>
      </c>
      <c r="F228" s="92">
        <v>37.380887347010109</v>
      </c>
      <c r="G228" s="6"/>
      <c r="H228" s="91">
        <v>21.077553366015877</v>
      </c>
      <c r="I228" s="91">
        <v>18.705973307796601</v>
      </c>
      <c r="J228" s="91">
        <v>13.485243746091218</v>
      </c>
      <c r="K228" s="91">
        <v>11.03385864103241</v>
      </c>
      <c r="L228" s="91">
        <v>8.8740408899387582</v>
      </c>
      <c r="M228" s="97"/>
      <c r="N228" s="1"/>
      <c r="O228" s="1"/>
      <c r="P228" s="76">
        <v>191.02613194293835</v>
      </c>
      <c r="Q228" s="76">
        <v>169.53247196980885</v>
      </c>
      <c r="R228" s="76">
        <v>122.21693411897326</v>
      </c>
      <c r="S228" s="76">
        <v>100</v>
      </c>
      <c r="T228" s="76">
        <v>80.425544486660542</v>
      </c>
      <c r="U228" s="28"/>
      <c r="V228" s="4"/>
      <c r="W228" s="4"/>
      <c r="X228" s="251" t="s">
        <v>212</v>
      </c>
      <c r="Y228" s="252"/>
      <c r="Z228" s="252"/>
      <c r="AA228" s="252"/>
      <c r="AB228" s="252"/>
      <c r="AC228" s="252"/>
      <c r="AD228" s="252"/>
      <c r="AE228" s="252"/>
      <c r="AF228" s="252"/>
      <c r="AG228" s="1"/>
    </row>
    <row r="229" spans="1:33" s="5" customFormat="1" ht="11.25" customHeight="1">
      <c r="A229" s="56" t="s">
        <v>225</v>
      </c>
      <c r="B229" s="1"/>
      <c r="C229" s="11"/>
      <c r="D229" s="17">
        <v>0</v>
      </c>
      <c r="E229" s="17">
        <v>0</v>
      </c>
      <c r="F229" s="18"/>
      <c r="G229" s="18"/>
      <c r="H229" s="17">
        <v>0</v>
      </c>
      <c r="I229" s="17">
        <v>0</v>
      </c>
      <c r="J229" s="17">
        <v>0</v>
      </c>
      <c r="K229" s="17">
        <v>0</v>
      </c>
      <c r="L229" s="17"/>
      <c r="M229" s="17"/>
      <c r="N229" s="17"/>
      <c r="O229" s="1"/>
      <c r="P229" s="4"/>
      <c r="Q229" s="4"/>
      <c r="R229" s="4"/>
      <c r="S229" s="4"/>
      <c r="T229" s="4"/>
      <c r="U229" s="28"/>
      <c r="V229" s="4"/>
      <c r="W229" s="4"/>
      <c r="X229" s="112" t="s">
        <v>234</v>
      </c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s="5" customFormat="1">
      <c r="A230" s="56" t="s">
        <v>226</v>
      </c>
      <c r="B230" s="61" t="s">
        <v>131</v>
      </c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  <c r="AA230" s="60"/>
      <c r="AB230" s="60"/>
      <c r="AC230" s="60"/>
      <c r="AD230" s="60"/>
      <c r="AE230" s="60"/>
      <c r="AF230" s="60"/>
      <c r="AG230" s="1"/>
    </row>
    <row r="231" spans="1:33" s="5" customFormat="1">
      <c r="A231" s="56" t="s">
        <v>226</v>
      </c>
      <c r="B231" s="61" t="s">
        <v>132</v>
      </c>
      <c r="C231" s="60"/>
      <c r="D231" s="60" t="s">
        <v>105</v>
      </c>
      <c r="E231" s="60" t="s">
        <v>105</v>
      </c>
      <c r="F231" s="60"/>
      <c r="G231" s="60"/>
      <c r="H231" s="63" t="s">
        <v>121</v>
      </c>
      <c r="I231" s="63" t="s">
        <v>191</v>
      </c>
      <c r="J231" s="63" t="s">
        <v>192</v>
      </c>
      <c r="K231" s="63" t="s">
        <v>120</v>
      </c>
      <c r="L231" s="63" t="s">
        <v>193</v>
      </c>
      <c r="M231" s="60"/>
      <c r="N231" s="60"/>
      <c r="O231" s="60"/>
      <c r="P231" s="60"/>
      <c r="Q231" s="60"/>
      <c r="R231" s="60"/>
      <c r="S231" s="60"/>
      <c r="T231" s="60"/>
      <c r="U231" s="60"/>
      <c r="V231" s="60"/>
      <c r="W231" s="60"/>
      <c r="X231" s="60"/>
      <c r="Y231" s="60"/>
      <c r="Z231" s="60"/>
      <c r="AA231" s="60"/>
      <c r="AB231" s="60"/>
      <c r="AC231" s="60"/>
      <c r="AD231" s="60"/>
      <c r="AE231" s="60"/>
      <c r="AF231" s="60"/>
      <c r="AG231" s="1"/>
    </row>
    <row r="232" spans="1:33" s="5" customFormat="1" ht="12.75" customHeight="1">
      <c r="A232" s="56" t="s">
        <v>226</v>
      </c>
      <c r="B232" s="69" t="s">
        <v>226</v>
      </c>
      <c r="C232" s="78"/>
      <c r="D232" s="105">
        <v>2021</v>
      </c>
      <c r="E232" s="105">
        <v>2022</v>
      </c>
      <c r="F232" s="253" t="s">
        <v>235</v>
      </c>
      <c r="G232" s="106"/>
      <c r="H232" s="99"/>
      <c r="I232" s="99"/>
      <c r="J232" s="99" t="s">
        <v>231</v>
      </c>
      <c r="K232" s="99"/>
      <c r="L232" s="99"/>
      <c r="M232" s="99"/>
      <c r="N232" s="62"/>
      <c r="O232" s="62"/>
      <c r="P232" s="99"/>
      <c r="Q232" s="99"/>
      <c r="R232" s="99" t="s">
        <v>200</v>
      </c>
      <c r="S232" s="99"/>
      <c r="T232" s="99"/>
      <c r="U232" s="99"/>
      <c r="V232" s="22"/>
      <c r="W232" s="22"/>
      <c r="X232" s="22"/>
      <c r="Y232" s="22"/>
      <c r="Z232" s="22"/>
      <c r="AA232" s="22"/>
      <c r="AB232" s="22"/>
      <c r="AC232" s="22"/>
      <c r="AD232" s="22"/>
      <c r="AE232" s="1"/>
      <c r="AF232" s="1"/>
      <c r="AG232" s="1"/>
    </row>
    <row r="233" spans="1:33" s="5" customFormat="1" ht="12">
      <c r="A233" s="56" t="s">
        <v>226</v>
      </c>
      <c r="B233" s="70" t="s">
        <v>68</v>
      </c>
      <c r="C233" s="78"/>
      <c r="D233" s="105"/>
      <c r="E233" s="249" t="s">
        <v>232</v>
      </c>
      <c r="F233" s="254"/>
      <c r="G233" s="106"/>
      <c r="H233" s="107" t="s">
        <v>67</v>
      </c>
      <c r="I233" s="105" t="s">
        <v>66</v>
      </c>
      <c r="J233" s="105" t="s">
        <v>65</v>
      </c>
      <c r="K233" s="134" t="s">
        <v>64</v>
      </c>
      <c r="L233" s="105" t="s">
        <v>63</v>
      </c>
      <c r="M233" s="125"/>
      <c r="N233" s="111"/>
      <c r="O233" s="111"/>
      <c r="P233" s="108" t="s">
        <v>67</v>
      </c>
      <c r="Q233" s="105" t="s">
        <v>66</v>
      </c>
      <c r="R233" s="105" t="s">
        <v>65</v>
      </c>
      <c r="S233" s="134" t="s">
        <v>64</v>
      </c>
      <c r="T233" s="105" t="s">
        <v>63</v>
      </c>
      <c r="U233" s="108"/>
      <c r="V233" s="22"/>
      <c r="W233" s="22"/>
      <c r="X233" s="22"/>
      <c r="Y233" s="22"/>
      <c r="Z233" s="22"/>
      <c r="AA233" s="22"/>
      <c r="AB233" s="22"/>
      <c r="AC233" s="22"/>
      <c r="AD233" s="22"/>
      <c r="AE233" s="1"/>
      <c r="AF233" s="1"/>
      <c r="AG233" s="1"/>
    </row>
    <row r="234" spans="1:33" s="5" customFormat="1">
      <c r="A234" s="56" t="s">
        <v>226</v>
      </c>
      <c r="B234" s="7" t="s">
        <v>8</v>
      </c>
      <c r="C234" s="79" t="s">
        <v>7</v>
      </c>
      <c r="D234" s="80">
        <v>25000</v>
      </c>
      <c r="E234" s="80">
        <v>25000</v>
      </c>
      <c r="F234" s="80"/>
      <c r="G234" s="26"/>
      <c r="H234" s="98">
        <v>40000</v>
      </c>
      <c r="I234" s="98">
        <v>35000</v>
      </c>
      <c r="J234" s="98">
        <v>30000</v>
      </c>
      <c r="K234" s="98">
        <v>25000</v>
      </c>
      <c r="L234" s="98">
        <v>20000</v>
      </c>
      <c r="M234" s="98"/>
      <c r="N234" s="2"/>
      <c r="O234" s="2"/>
      <c r="P234" s="6">
        <v>160</v>
      </c>
      <c r="Q234" s="6">
        <v>140</v>
      </c>
      <c r="R234" s="6">
        <v>120</v>
      </c>
      <c r="S234" s="6">
        <v>100</v>
      </c>
      <c r="T234" s="6">
        <v>80</v>
      </c>
      <c r="U234" s="21"/>
      <c r="V234" s="27"/>
      <c r="W234" s="27"/>
      <c r="X234" s="27"/>
      <c r="Y234" s="27"/>
      <c r="Z234" s="27"/>
      <c r="AA234" s="27"/>
      <c r="AB234" s="27"/>
      <c r="AC234" s="27"/>
      <c r="AD234" s="27"/>
      <c r="AE234" s="1"/>
      <c r="AF234" s="1"/>
      <c r="AG234" s="1"/>
    </row>
    <row r="235" spans="1:33" s="5" customFormat="1">
      <c r="A235" s="56" t="s">
        <v>226</v>
      </c>
      <c r="B235" s="7" t="s">
        <v>190</v>
      </c>
      <c r="C235" s="79" t="s">
        <v>189</v>
      </c>
      <c r="D235" s="80">
        <v>2200</v>
      </c>
      <c r="E235" s="80">
        <v>2200</v>
      </c>
      <c r="F235" s="80"/>
      <c r="G235" s="26"/>
      <c r="H235" s="81">
        <v>2200</v>
      </c>
      <c r="I235" s="81">
        <v>2200</v>
      </c>
      <c r="J235" s="81">
        <v>2200</v>
      </c>
      <c r="K235" s="81">
        <v>2200</v>
      </c>
      <c r="L235" s="81">
        <v>2200</v>
      </c>
      <c r="M235" s="83"/>
      <c r="N235" s="7"/>
      <c r="O235" s="7"/>
      <c r="P235" s="6">
        <v>100</v>
      </c>
      <c r="Q235" s="6">
        <v>100</v>
      </c>
      <c r="R235" s="6">
        <v>100</v>
      </c>
      <c r="S235" s="6">
        <v>100</v>
      </c>
      <c r="T235" s="6">
        <v>100</v>
      </c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1"/>
      <c r="AF235" s="1"/>
      <c r="AG235" s="1"/>
    </row>
    <row r="236" spans="1:33" s="5" customFormat="1" ht="6" customHeight="1">
      <c r="A236" s="56" t="s">
        <v>226</v>
      </c>
      <c r="B236" s="7"/>
      <c r="C236" s="82"/>
      <c r="D236" s="81"/>
      <c r="E236" s="81"/>
      <c r="F236" s="81"/>
      <c r="G236" s="57"/>
      <c r="H236" s="81"/>
      <c r="I236" s="81"/>
      <c r="J236" s="81"/>
      <c r="K236" s="81"/>
      <c r="L236" s="81"/>
      <c r="M236" s="81"/>
      <c r="N236" s="1"/>
      <c r="O236" s="1"/>
      <c r="P236" s="28"/>
      <c r="Q236" s="102"/>
      <c r="R236" s="102"/>
      <c r="S236" s="102"/>
      <c r="T236" s="102"/>
      <c r="U236" s="28"/>
      <c r="V236" s="27"/>
      <c r="W236" s="27"/>
      <c r="X236" s="27"/>
      <c r="Y236" s="27"/>
      <c r="Z236" s="27"/>
      <c r="AA236" s="27"/>
      <c r="AB236" s="27"/>
      <c r="AC236" s="27"/>
      <c r="AD236" s="27"/>
      <c r="AE236" s="1"/>
      <c r="AF236" s="1"/>
      <c r="AG236" s="1"/>
    </row>
    <row r="237" spans="1:33" s="5" customFormat="1" ht="6" customHeight="1">
      <c r="A237" s="56" t="s">
        <v>226</v>
      </c>
      <c r="B237" s="7"/>
      <c r="C237" s="79"/>
      <c r="D237" s="83"/>
      <c r="E237" s="83"/>
      <c r="F237" s="84"/>
      <c r="G237" s="6"/>
      <c r="H237" s="97"/>
      <c r="I237" s="97"/>
      <c r="J237" s="97"/>
      <c r="K237" s="97"/>
      <c r="L237" s="97"/>
      <c r="M237" s="97"/>
      <c r="N237" s="1"/>
      <c r="O237" s="1"/>
      <c r="P237" s="28"/>
      <c r="Q237" s="102"/>
      <c r="R237" s="102"/>
      <c r="S237" s="102"/>
      <c r="T237" s="102"/>
      <c r="U237" s="28"/>
      <c r="V237" s="12"/>
      <c r="W237" s="12"/>
      <c r="X237" s="12"/>
      <c r="Y237" s="12"/>
      <c r="Z237" s="12"/>
      <c r="AA237" s="12"/>
      <c r="AB237" s="12"/>
      <c r="AC237" s="12"/>
      <c r="AD237" s="12"/>
      <c r="AE237" s="1"/>
      <c r="AF237" s="1"/>
      <c r="AG237" s="1"/>
    </row>
    <row r="238" spans="1:33" s="5" customFormat="1" ht="11.25" customHeight="1">
      <c r="A238" s="56" t="s">
        <v>226</v>
      </c>
      <c r="B238" s="71" t="s">
        <v>47</v>
      </c>
      <c r="C238" s="85"/>
      <c r="D238" s="86"/>
      <c r="E238" s="86"/>
      <c r="F238" s="87"/>
      <c r="G238" s="1"/>
      <c r="H238" s="86"/>
      <c r="I238" s="86"/>
      <c r="J238" s="86"/>
      <c r="K238" s="86"/>
      <c r="L238" s="86"/>
      <c r="M238" s="86"/>
      <c r="N238" s="1"/>
      <c r="O238" s="1"/>
      <c r="P238" s="74"/>
      <c r="Q238" s="74"/>
      <c r="R238" s="74"/>
      <c r="S238" s="74"/>
      <c r="T238" s="74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1"/>
      <c r="AF238" s="1"/>
      <c r="AG238" s="1"/>
    </row>
    <row r="239" spans="1:33" s="5" customFormat="1" ht="11.25" customHeight="1">
      <c r="A239" s="56" t="s">
        <v>226</v>
      </c>
      <c r="B239" s="71" t="s">
        <v>46</v>
      </c>
      <c r="C239" s="88" t="s">
        <v>20</v>
      </c>
      <c r="D239" s="89">
        <v>7163.1904869417813</v>
      </c>
      <c r="E239" s="89">
        <v>8079.247930187963</v>
      </c>
      <c r="F239" s="90">
        <v>112.78839987455476</v>
      </c>
      <c r="G239" s="6"/>
      <c r="H239" s="89">
        <v>10813.248499362766</v>
      </c>
      <c r="I239" s="89">
        <v>10146.530391281016</v>
      </c>
      <c r="J239" s="89">
        <v>9143.2815904697109</v>
      </c>
      <c r="K239" s="89">
        <v>8079.247930187963</v>
      </c>
      <c r="L239" s="89">
        <v>6785.4716000062181</v>
      </c>
      <c r="M239" s="89"/>
      <c r="N239" s="1"/>
      <c r="O239" s="7"/>
      <c r="P239" s="75">
        <v>133.83979044583171</v>
      </c>
      <c r="Q239" s="75">
        <v>125.58756061153527</v>
      </c>
      <c r="R239" s="75">
        <v>113.16995925209827</v>
      </c>
      <c r="S239" s="75">
        <v>100</v>
      </c>
      <c r="T239" s="75">
        <v>83.986426195097025</v>
      </c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7"/>
      <c r="AF239" s="7"/>
      <c r="AG239" s="1"/>
    </row>
    <row r="240" spans="1:33" s="5" customFormat="1" ht="11.25" customHeight="1">
      <c r="A240" s="56" t="s">
        <v>226</v>
      </c>
      <c r="B240" s="72" t="s">
        <v>45</v>
      </c>
      <c r="C240" s="85" t="s">
        <v>20</v>
      </c>
      <c r="D240" s="91">
        <v>0</v>
      </c>
      <c r="E240" s="91">
        <v>0</v>
      </c>
      <c r="F240" s="92"/>
      <c r="G240" s="6"/>
      <c r="H240" s="91">
        <v>0</v>
      </c>
      <c r="I240" s="91">
        <v>0</v>
      </c>
      <c r="J240" s="91">
        <v>0</v>
      </c>
      <c r="K240" s="91">
        <v>0</v>
      </c>
      <c r="L240" s="91">
        <v>0</v>
      </c>
      <c r="M240" s="91"/>
      <c r="N240" s="91"/>
      <c r="O240" s="91"/>
      <c r="P240" s="76"/>
      <c r="Q240" s="76"/>
      <c r="R240" s="76"/>
      <c r="S240" s="76"/>
      <c r="T240" s="76"/>
      <c r="U240" s="97"/>
      <c r="V240" s="4"/>
      <c r="W240" s="4"/>
      <c r="X240" s="4"/>
      <c r="Y240" s="4"/>
      <c r="Z240" s="4"/>
      <c r="AA240" s="4"/>
      <c r="AB240" s="4"/>
      <c r="AC240" s="4"/>
      <c r="AD240" s="4"/>
      <c r="AE240" s="1"/>
      <c r="AF240" s="1"/>
      <c r="AG240" s="1"/>
    </row>
    <row r="241" spans="1:33" s="5" customFormat="1" ht="11.25" customHeight="1">
      <c r="A241" s="56" t="s">
        <v>226</v>
      </c>
      <c r="B241" s="72" t="s">
        <v>44</v>
      </c>
      <c r="C241" s="85" t="s">
        <v>20</v>
      </c>
      <c r="D241" s="91">
        <v>100.16696442434417</v>
      </c>
      <c r="E241" s="91">
        <v>213.45158325982771</v>
      </c>
      <c r="F241" s="92">
        <v>213.0957891022515</v>
      </c>
      <c r="G241" s="6"/>
      <c r="H241" s="91">
        <v>300.47615607080854</v>
      </c>
      <c r="I241" s="91">
        <v>271.46796513381491</v>
      </c>
      <c r="J241" s="91">
        <v>242.45977419682134</v>
      </c>
      <c r="K241" s="91">
        <v>213.45158325982771</v>
      </c>
      <c r="L241" s="91">
        <v>184.44339232283414</v>
      </c>
      <c r="M241" s="91"/>
      <c r="N241" s="1"/>
      <c r="O241" s="1"/>
      <c r="P241" s="76">
        <v>140.770169741514</v>
      </c>
      <c r="Q241" s="76">
        <v>127.18011316100932</v>
      </c>
      <c r="R241" s="76">
        <v>113.59005658050467</v>
      </c>
      <c r="S241" s="76">
        <v>100</v>
      </c>
      <c r="T241" s="76">
        <v>86.409943419495349</v>
      </c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1"/>
      <c r="AF241" s="1"/>
      <c r="AG241" s="1"/>
    </row>
    <row r="242" spans="1:33" s="5" customFormat="1" ht="11.25" customHeight="1">
      <c r="A242" s="56" t="s">
        <v>226</v>
      </c>
      <c r="B242" s="72" t="s">
        <v>43</v>
      </c>
      <c r="C242" s="85" t="s">
        <v>20</v>
      </c>
      <c r="D242" s="91">
        <v>1228.79808</v>
      </c>
      <c r="E242" s="91">
        <v>1395.111545</v>
      </c>
      <c r="F242" s="92">
        <v>113.53464557822225</v>
      </c>
      <c r="G242" s="6"/>
      <c r="H242" s="91">
        <v>1503.3447649999998</v>
      </c>
      <c r="I242" s="91">
        <v>1503.3447649999998</v>
      </c>
      <c r="J242" s="91">
        <v>1503.3447649999998</v>
      </c>
      <c r="K242" s="91">
        <v>1395.111545</v>
      </c>
      <c r="L242" s="91">
        <v>1059.410335</v>
      </c>
      <c r="M242" s="91"/>
      <c r="N242" s="1"/>
      <c r="O242" s="1"/>
      <c r="P242" s="76">
        <v>107.75803342663902</v>
      </c>
      <c r="Q242" s="76">
        <v>107.75803342663902</v>
      </c>
      <c r="R242" s="76">
        <v>107.75803342663902</v>
      </c>
      <c r="S242" s="76">
        <v>100</v>
      </c>
      <c r="T242" s="76">
        <v>75.937321198212871</v>
      </c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1"/>
      <c r="AF242" s="1"/>
      <c r="AG242" s="1"/>
    </row>
    <row r="243" spans="1:33" s="5" customFormat="1" ht="11.25" customHeight="1">
      <c r="A243" s="56" t="s">
        <v>226</v>
      </c>
      <c r="B243" s="72" t="s">
        <v>42</v>
      </c>
      <c r="C243" s="85" t="s">
        <v>20</v>
      </c>
      <c r="D243" s="91">
        <v>1520.662835249042</v>
      </c>
      <c r="E243" s="91">
        <v>1595.1786398467432</v>
      </c>
      <c r="F243" s="92">
        <v>104.90021869874249</v>
      </c>
      <c r="G243" s="6"/>
      <c r="H243" s="91">
        <v>2382.4764846743292</v>
      </c>
      <c r="I243" s="91">
        <v>2120.0438697318004</v>
      </c>
      <c r="J243" s="91">
        <v>1857.6112547892719</v>
      </c>
      <c r="K243" s="91">
        <v>1595.1786398467432</v>
      </c>
      <c r="L243" s="91">
        <v>1332.7460249042144</v>
      </c>
      <c r="M243" s="91"/>
      <c r="N243" s="1"/>
      <c r="O243" s="1"/>
      <c r="P243" s="76">
        <v>149.35483870967741</v>
      </c>
      <c r="Q243" s="76">
        <v>132.90322580645159</v>
      </c>
      <c r="R243" s="76">
        <v>116.45161290322581</v>
      </c>
      <c r="S243" s="76">
        <v>100</v>
      </c>
      <c r="T243" s="76">
        <v>83.548387096774192</v>
      </c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1"/>
      <c r="AF243" s="1"/>
      <c r="AG243" s="1"/>
    </row>
    <row r="244" spans="1:33" s="5" customFormat="1" ht="11.25" customHeight="1">
      <c r="A244" s="56" t="s">
        <v>226</v>
      </c>
      <c r="B244" s="72" t="s">
        <v>41</v>
      </c>
      <c r="C244" s="85" t="s">
        <v>20</v>
      </c>
      <c r="D244" s="91">
        <v>1571.4083026999999</v>
      </c>
      <c r="E244" s="91">
        <v>1810.6912750000001</v>
      </c>
      <c r="F244" s="92">
        <v>115.22729464321037</v>
      </c>
      <c r="G244" s="6"/>
      <c r="H244" s="91">
        <v>2609.1060400000006</v>
      </c>
      <c r="I244" s="91">
        <v>2534.9677850000003</v>
      </c>
      <c r="J244" s="91">
        <v>2172.8295300000004</v>
      </c>
      <c r="K244" s="91">
        <v>1810.6912750000001</v>
      </c>
      <c r="L244" s="91">
        <v>1448.5530200000003</v>
      </c>
      <c r="M244" s="91"/>
      <c r="N244" s="1"/>
      <c r="O244" s="1"/>
      <c r="P244" s="76">
        <v>144.0944724273883</v>
      </c>
      <c r="Q244" s="76">
        <v>140</v>
      </c>
      <c r="R244" s="76">
        <v>120.00000000000001</v>
      </c>
      <c r="S244" s="76">
        <v>100</v>
      </c>
      <c r="T244" s="76">
        <v>80.000000000000014</v>
      </c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1"/>
      <c r="AF244" s="1"/>
      <c r="AG244" s="1"/>
    </row>
    <row r="245" spans="1:33" s="5" customFormat="1" ht="11.25" customHeight="1">
      <c r="A245" s="56" t="s">
        <v>226</v>
      </c>
      <c r="B245" s="72" t="s">
        <v>40</v>
      </c>
      <c r="C245" s="85" t="s">
        <v>20</v>
      </c>
      <c r="D245" s="91">
        <v>1063.2123475146411</v>
      </c>
      <c r="E245" s="91">
        <v>1225.8116016138924</v>
      </c>
      <c r="F245" s="92">
        <v>115.2932059601586</v>
      </c>
      <c r="G245" s="6"/>
      <c r="H245" s="91">
        <v>1325.4920983735346</v>
      </c>
      <c r="I245" s="91">
        <v>1307.8823502315095</v>
      </c>
      <c r="J245" s="91">
        <v>1243.4213497559172</v>
      </c>
      <c r="K245" s="91">
        <v>1225.8116016138924</v>
      </c>
      <c r="L245" s="91">
        <v>1208.2018534718673</v>
      </c>
      <c r="M245" s="91"/>
      <c r="N245" s="1"/>
      <c r="O245" s="1"/>
      <c r="P245" s="76">
        <v>108.13179583456412</v>
      </c>
      <c r="Q245" s="76">
        <v>106.69521715323656</v>
      </c>
      <c r="R245" s="76">
        <v>101.43657868132753</v>
      </c>
      <c r="S245" s="76">
        <v>100</v>
      </c>
      <c r="T245" s="76">
        <v>98.563421318672425</v>
      </c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1"/>
      <c r="AF245" s="1"/>
      <c r="AG245" s="1"/>
    </row>
    <row r="246" spans="1:33" s="5" customFormat="1" ht="11.25" customHeight="1">
      <c r="A246" s="56" t="s">
        <v>226</v>
      </c>
      <c r="B246" s="72" t="s">
        <v>11</v>
      </c>
      <c r="C246" s="85" t="s">
        <v>20</v>
      </c>
      <c r="D246" s="91">
        <v>2303.2166480935116</v>
      </c>
      <c r="E246" s="91">
        <v>2836.1170350266798</v>
      </c>
      <c r="F246" s="92">
        <v>123.13722364651527</v>
      </c>
      <c r="G246" s="6"/>
      <c r="H246" s="91">
        <v>3104.7420350266793</v>
      </c>
      <c r="I246" s="91">
        <v>3015.2003683600128</v>
      </c>
      <c r="J246" s="91">
        <v>2925.6587016933463</v>
      </c>
      <c r="K246" s="91">
        <v>2836.1170350266798</v>
      </c>
      <c r="L246" s="91">
        <v>2746.5753683600128</v>
      </c>
      <c r="M246" s="91"/>
      <c r="N246" s="1"/>
      <c r="O246" s="1"/>
      <c r="P246" s="76">
        <v>109.47157669032768</v>
      </c>
      <c r="Q246" s="76">
        <v>106.31438446021846</v>
      </c>
      <c r="R246" s="76">
        <v>103.15719223010922</v>
      </c>
      <c r="S246" s="76">
        <v>100</v>
      </c>
      <c r="T246" s="76">
        <v>96.842807769890754</v>
      </c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1"/>
      <c r="AF246" s="1"/>
      <c r="AG246" s="1"/>
    </row>
    <row r="247" spans="1:33" s="5" customFormat="1" ht="11.25" customHeight="1">
      <c r="A247" s="56" t="s">
        <v>226</v>
      </c>
      <c r="B247" s="71" t="s">
        <v>39</v>
      </c>
      <c r="C247" s="88" t="s">
        <v>20</v>
      </c>
      <c r="D247" s="89">
        <v>5365.7712257478388</v>
      </c>
      <c r="E247" s="89">
        <v>5654.6676841311291</v>
      </c>
      <c r="F247" s="90">
        <v>105.38406216420503</v>
      </c>
      <c r="G247" s="6"/>
      <c r="H247" s="89">
        <v>6523.7841460531827</v>
      </c>
      <c r="I247" s="89">
        <v>6247.7368088460171</v>
      </c>
      <c r="J247" s="89">
        <v>5936.3913298490379</v>
      </c>
      <c r="K247" s="89">
        <v>5654.6676841311291</v>
      </c>
      <c r="L247" s="89">
        <v>5370.1039213880795</v>
      </c>
      <c r="M247" s="89"/>
      <c r="N247" s="1"/>
      <c r="O247" s="7"/>
      <c r="P247" s="75">
        <v>115.36989458038502</v>
      </c>
      <c r="Q247" s="75">
        <v>110.48813401323719</v>
      </c>
      <c r="R247" s="75">
        <v>104.98214327445834</v>
      </c>
      <c r="S247" s="75">
        <v>100</v>
      </c>
      <c r="T247" s="75">
        <v>94.967630661274228</v>
      </c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1"/>
      <c r="AF247" s="1"/>
      <c r="AG247" s="1"/>
    </row>
    <row r="248" spans="1:33" s="5" customFormat="1" ht="11.25" customHeight="1">
      <c r="A248" s="56" t="s">
        <v>226</v>
      </c>
      <c r="B248" s="72" t="s">
        <v>38</v>
      </c>
      <c r="C248" s="85" t="s">
        <v>20</v>
      </c>
      <c r="D248" s="91">
        <v>2608.13321717601</v>
      </c>
      <c r="E248" s="91">
        <v>2665.512147953882</v>
      </c>
      <c r="F248" s="92">
        <v>102.2</v>
      </c>
      <c r="G248" s="6"/>
      <c r="H248" s="91">
        <v>3106.4211594564522</v>
      </c>
      <c r="I248" s="91">
        <v>2964.5272133921353</v>
      </c>
      <c r="J248" s="91">
        <v>2807.4060940181989</v>
      </c>
      <c r="K248" s="91">
        <v>2665.512147953882</v>
      </c>
      <c r="L248" s="91">
        <v>2523.6182018895665</v>
      </c>
      <c r="M248" s="91"/>
      <c r="N248" s="1"/>
      <c r="O248" s="1"/>
      <c r="P248" s="76">
        <v>116.5412493745723</v>
      </c>
      <c r="Q248" s="76">
        <v>111.21792169162632</v>
      </c>
      <c r="R248" s="76">
        <v>105.32332768294597</v>
      </c>
      <c r="S248" s="76">
        <v>100</v>
      </c>
      <c r="T248" s="76">
        <v>94.676672317054084</v>
      </c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1"/>
      <c r="AF248" s="1"/>
      <c r="AG248" s="1"/>
    </row>
    <row r="249" spans="1:33" s="5" customFormat="1" ht="11.25" customHeight="1">
      <c r="A249" s="56" t="s">
        <v>226</v>
      </c>
      <c r="B249" s="71" t="s">
        <v>37</v>
      </c>
      <c r="C249" s="88" t="s">
        <v>20</v>
      </c>
      <c r="D249" s="89">
        <v>14832.178360783131</v>
      </c>
      <c r="E249" s="89">
        <v>16570.032649345772</v>
      </c>
      <c r="F249" s="90">
        <v>111.71678391595935</v>
      </c>
      <c r="G249" s="6"/>
      <c r="H249" s="89">
        <v>20441.774680442628</v>
      </c>
      <c r="I249" s="89">
        <v>19409.467568487045</v>
      </c>
      <c r="J249" s="89">
        <v>18005.331622012094</v>
      </c>
      <c r="K249" s="89">
        <v>16570.032649345772</v>
      </c>
      <c r="L249" s="89">
        <v>14902.15088975431</v>
      </c>
      <c r="M249" s="89"/>
      <c r="N249" s="1"/>
      <c r="O249" s="7"/>
      <c r="P249" s="75">
        <v>123.3659288006878</v>
      </c>
      <c r="Q249" s="75">
        <v>117.13596454050065</v>
      </c>
      <c r="R249" s="75">
        <v>108.66201656351589</v>
      </c>
      <c r="S249" s="75">
        <v>100</v>
      </c>
      <c r="T249" s="75">
        <v>89.934348381279051</v>
      </c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1"/>
      <c r="AF249" s="1"/>
      <c r="AG249" s="1"/>
    </row>
    <row r="250" spans="1:33" s="5" customFormat="1" ht="11.25" customHeight="1">
      <c r="A250" s="56" t="s">
        <v>226</v>
      </c>
      <c r="B250" s="72" t="s">
        <v>4</v>
      </c>
      <c r="C250" s="85" t="s">
        <v>20</v>
      </c>
      <c r="D250" s="91">
        <v>0</v>
      </c>
      <c r="E250" s="91">
        <v>0</v>
      </c>
      <c r="F250" s="92"/>
      <c r="G250" s="6"/>
      <c r="H250" s="91">
        <v>0</v>
      </c>
      <c r="I250" s="91">
        <v>0</v>
      </c>
      <c r="J250" s="91">
        <v>0</v>
      </c>
      <c r="K250" s="91">
        <v>0</v>
      </c>
      <c r="L250" s="91">
        <v>0</v>
      </c>
      <c r="M250" s="91"/>
      <c r="N250" s="91"/>
      <c r="O250" s="91"/>
      <c r="P250" s="76"/>
      <c r="Q250" s="76"/>
      <c r="R250" s="76"/>
      <c r="S250" s="76"/>
      <c r="T250" s="76"/>
      <c r="U250" s="4"/>
      <c r="V250" s="4"/>
      <c r="W250" s="4"/>
      <c r="X250" s="251" t="s">
        <v>206</v>
      </c>
      <c r="Y250" s="252"/>
      <c r="Z250" s="252"/>
      <c r="AA250" s="252"/>
      <c r="AB250" s="252"/>
      <c r="AC250" s="252"/>
      <c r="AD250" s="252"/>
      <c r="AE250" s="252"/>
      <c r="AF250" s="252"/>
      <c r="AG250" s="1"/>
    </row>
    <row r="251" spans="1:33" s="5" customFormat="1" ht="11.25" customHeight="1">
      <c r="A251" s="56" t="s">
        <v>226</v>
      </c>
      <c r="B251" s="72" t="s">
        <v>36</v>
      </c>
      <c r="C251" s="85" t="s">
        <v>20</v>
      </c>
      <c r="D251" s="91">
        <v>14832.178360783131</v>
      </c>
      <c r="E251" s="91">
        <v>16570.032649345772</v>
      </c>
      <c r="F251" s="92">
        <v>111.71678391595935</v>
      </c>
      <c r="G251" s="6"/>
      <c r="H251" s="91">
        <v>20441.774680442628</v>
      </c>
      <c r="I251" s="91">
        <v>19409.467568487045</v>
      </c>
      <c r="J251" s="91">
        <v>18005.331622012094</v>
      </c>
      <c r="K251" s="91">
        <v>16570.032649345772</v>
      </c>
      <c r="L251" s="91">
        <v>14902.15088975431</v>
      </c>
      <c r="M251" s="91"/>
      <c r="N251" s="1"/>
      <c r="O251" s="1"/>
      <c r="P251" s="76">
        <v>123.3659288006878</v>
      </c>
      <c r="Q251" s="76">
        <v>117.13596454050065</v>
      </c>
      <c r="R251" s="76">
        <v>108.66201656351589</v>
      </c>
      <c r="S251" s="76">
        <v>100</v>
      </c>
      <c r="T251" s="76">
        <v>89.934348381279051</v>
      </c>
      <c r="U251" s="4"/>
      <c r="V251" s="4"/>
      <c r="W251" s="4"/>
      <c r="X251" s="112" t="s">
        <v>233</v>
      </c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s="5" customFormat="1" ht="11.25" customHeight="1">
      <c r="A252" s="56" t="s">
        <v>226</v>
      </c>
      <c r="B252" s="72" t="s">
        <v>35</v>
      </c>
      <c r="C252" s="85" t="s">
        <v>20</v>
      </c>
      <c r="D252" s="91">
        <v>345.67422888095666</v>
      </c>
      <c r="E252" s="91">
        <v>333.09913662177007</v>
      </c>
      <c r="F252" s="92">
        <v>96.362155113531117</v>
      </c>
      <c r="G252" s="6"/>
      <c r="H252" s="91">
        <v>339.50384929475115</v>
      </c>
      <c r="I252" s="91">
        <v>338.34787029114261</v>
      </c>
      <c r="J252" s="91">
        <v>334.25511562537861</v>
      </c>
      <c r="K252" s="91">
        <v>333.09913662177007</v>
      </c>
      <c r="L252" s="91">
        <v>331.94315761816154</v>
      </c>
      <c r="M252" s="91"/>
      <c r="N252" s="1"/>
      <c r="O252" s="1"/>
      <c r="P252" s="76">
        <v>101.9227647174161</v>
      </c>
      <c r="Q252" s="76">
        <v>101.57572719119126</v>
      </c>
      <c r="R252" s="76">
        <v>100.34703752622485</v>
      </c>
      <c r="S252" s="76">
        <v>100</v>
      </c>
      <c r="T252" s="76">
        <v>99.652962473775148</v>
      </c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1"/>
      <c r="AF252" s="1"/>
      <c r="AG252" s="1"/>
    </row>
    <row r="253" spans="1:33" s="5" customFormat="1" ht="11.25" customHeight="1">
      <c r="A253" s="56" t="s">
        <v>226</v>
      </c>
      <c r="B253" s="71" t="s">
        <v>34</v>
      </c>
      <c r="C253" s="88" t="s">
        <v>20</v>
      </c>
      <c r="D253" s="89">
        <v>14486.504131902175</v>
      </c>
      <c r="E253" s="89">
        <v>16236.933512724003</v>
      </c>
      <c r="F253" s="90">
        <v>112.08317317196655</v>
      </c>
      <c r="G253" s="6"/>
      <c r="H253" s="89">
        <v>20102.270831147878</v>
      </c>
      <c r="I253" s="89">
        <v>19071.119698195904</v>
      </c>
      <c r="J253" s="89">
        <v>17671.076506386715</v>
      </c>
      <c r="K253" s="89">
        <v>16236.933512724003</v>
      </c>
      <c r="L253" s="89">
        <v>14570.207732136148</v>
      </c>
      <c r="M253" s="89"/>
      <c r="N253" s="7"/>
      <c r="O253" s="7"/>
      <c r="P253" s="75">
        <v>123.80583325906225</v>
      </c>
      <c r="Q253" s="75">
        <v>117.45518132011135</v>
      </c>
      <c r="R253" s="75">
        <v>108.83259756245754</v>
      </c>
      <c r="S253" s="75">
        <v>100</v>
      </c>
      <c r="T253" s="75">
        <v>89.734971943552438</v>
      </c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1"/>
      <c r="AF253" s="1"/>
      <c r="AG253" s="1"/>
    </row>
    <row r="254" spans="1:33" s="5" customFormat="1" ht="11.25" customHeight="1">
      <c r="A254" s="56" t="s">
        <v>226</v>
      </c>
      <c r="B254" s="73" t="s">
        <v>33</v>
      </c>
      <c r="C254" s="93" t="s">
        <v>31</v>
      </c>
      <c r="D254" s="94">
        <v>0.57946016527608701</v>
      </c>
      <c r="E254" s="94">
        <v>0.64947734050896011</v>
      </c>
      <c r="F254" s="90">
        <v>112.08317317196655</v>
      </c>
      <c r="G254" s="6"/>
      <c r="H254" s="94">
        <v>0.50255677077869698</v>
      </c>
      <c r="I254" s="94">
        <v>0.54488913423416863</v>
      </c>
      <c r="J254" s="94">
        <v>0.58903588354622383</v>
      </c>
      <c r="K254" s="94">
        <v>0.64947734050896011</v>
      </c>
      <c r="L254" s="94">
        <v>0.72851038660680745</v>
      </c>
      <c r="M254" s="94"/>
      <c r="N254" s="1"/>
      <c r="O254" s="10"/>
      <c r="P254" s="77">
        <v>77.378645786913907</v>
      </c>
      <c r="Q254" s="77">
        <v>83.896558085793814</v>
      </c>
      <c r="R254" s="77">
        <v>90.693831302047954</v>
      </c>
      <c r="S254" s="77">
        <v>100</v>
      </c>
      <c r="T254" s="77">
        <v>112.16871492944055</v>
      </c>
      <c r="U254" s="24"/>
      <c r="V254" s="4"/>
      <c r="W254" s="4"/>
      <c r="X254" s="4"/>
      <c r="Y254" s="4"/>
      <c r="Z254" s="4"/>
      <c r="AA254" s="4"/>
      <c r="AB254" s="4"/>
      <c r="AC254" s="4"/>
      <c r="AD254" s="4"/>
      <c r="AE254" s="1"/>
      <c r="AF254" s="1"/>
      <c r="AG254" s="1"/>
    </row>
    <row r="255" spans="1:33" s="5" customFormat="1" ht="11.25" customHeight="1">
      <c r="A255" s="56" t="s">
        <v>226</v>
      </c>
      <c r="B255" s="10" t="s">
        <v>32</v>
      </c>
      <c r="C255" s="95" t="s">
        <v>31</v>
      </c>
      <c r="D255" s="96">
        <v>1.0860000000000001</v>
      </c>
      <c r="E255" s="96">
        <v>0.98199999999999998</v>
      </c>
      <c r="F255" s="84">
        <v>90.42357274401472</v>
      </c>
      <c r="G255" s="6"/>
      <c r="H255" s="96">
        <v>0.98199999999999998</v>
      </c>
      <c r="I255" s="96">
        <v>0.98199999999999998</v>
      </c>
      <c r="J255" s="96">
        <v>0.98199999999999998</v>
      </c>
      <c r="K255" s="96">
        <v>0.98199999999999998</v>
      </c>
      <c r="L255" s="96">
        <v>0.98199999999999998</v>
      </c>
      <c r="M255" s="96"/>
      <c r="N255" s="1"/>
      <c r="O255" s="10"/>
      <c r="P255" s="24">
        <v>100</v>
      </c>
      <c r="Q255" s="24">
        <v>100</v>
      </c>
      <c r="R255" s="24">
        <v>100</v>
      </c>
      <c r="S255" s="24">
        <v>100</v>
      </c>
      <c r="T255" s="24">
        <v>100</v>
      </c>
      <c r="U255" s="24"/>
      <c r="V255" s="4"/>
      <c r="W255" s="4"/>
      <c r="X255" s="4"/>
      <c r="Y255" s="4"/>
      <c r="Z255" s="4"/>
      <c r="AA255" s="4"/>
      <c r="AB255" s="4"/>
      <c r="AC255" s="4"/>
      <c r="AD255" s="4"/>
      <c r="AE255" s="1"/>
      <c r="AF255" s="1"/>
      <c r="AG255" s="1"/>
    </row>
    <row r="256" spans="1:33" s="5" customFormat="1" ht="11.25" customHeight="1">
      <c r="A256" s="56" t="s">
        <v>226</v>
      </c>
      <c r="B256" s="7" t="s">
        <v>30</v>
      </c>
      <c r="C256" s="79" t="s">
        <v>20</v>
      </c>
      <c r="D256" s="83">
        <v>27495.674228880962</v>
      </c>
      <c r="E256" s="83">
        <v>24883.099136621771</v>
      </c>
      <c r="F256" s="84">
        <v>90.498232301883363</v>
      </c>
      <c r="G256" s="6"/>
      <c r="H256" s="83">
        <v>39619.50384929475</v>
      </c>
      <c r="I256" s="83">
        <v>34708.347870291145</v>
      </c>
      <c r="J256" s="83">
        <v>29794.255115625379</v>
      </c>
      <c r="K256" s="83">
        <v>24883.099136621771</v>
      </c>
      <c r="L256" s="83">
        <v>19971.943157618163</v>
      </c>
      <c r="M256" s="83"/>
      <c r="N256" s="1"/>
      <c r="O256" s="7"/>
      <c r="P256" s="6">
        <v>159.22254551879607</v>
      </c>
      <c r="Q256" s="6">
        <v>139.48563110938636</v>
      </c>
      <c r="R256" s="6">
        <v>119.73691440940972</v>
      </c>
      <c r="S256" s="6">
        <v>100</v>
      </c>
      <c r="T256" s="6">
        <v>80.263085590590279</v>
      </c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1"/>
      <c r="AF256" s="1"/>
      <c r="AG256" s="1"/>
    </row>
    <row r="257" spans="1:33" s="5" customFormat="1" ht="11.25" customHeight="1">
      <c r="A257" s="56" t="s">
        <v>226</v>
      </c>
      <c r="B257" s="1" t="s">
        <v>29</v>
      </c>
      <c r="C257" s="82" t="s">
        <v>20</v>
      </c>
      <c r="D257" s="97">
        <v>0</v>
      </c>
      <c r="E257" s="97">
        <v>0</v>
      </c>
      <c r="F257" s="84"/>
      <c r="G257" s="6"/>
      <c r="H257" s="97">
        <v>0</v>
      </c>
      <c r="I257" s="97">
        <v>0</v>
      </c>
      <c r="J257" s="97">
        <v>0</v>
      </c>
      <c r="K257" s="97">
        <v>0</v>
      </c>
      <c r="L257" s="97">
        <v>0</v>
      </c>
      <c r="M257" s="97"/>
      <c r="N257" s="97"/>
      <c r="O257" s="97"/>
      <c r="P257" s="4"/>
      <c r="Q257" s="4"/>
      <c r="R257" s="4"/>
      <c r="S257" s="4"/>
      <c r="T257" s="4"/>
      <c r="U257" s="97"/>
      <c r="V257" s="4"/>
      <c r="W257" s="4"/>
      <c r="X257" s="4"/>
      <c r="Y257" s="4"/>
      <c r="Z257" s="4"/>
      <c r="AA257" s="4"/>
      <c r="AB257" s="4"/>
      <c r="AC257" s="4"/>
      <c r="AD257" s="4"/>
      <c r="AE257" s="1"/>
      <c r="AF257" s="1"/>
      <c r="AG257" s="1"/>
    </row>
    <row r="258" spans="1:33" s="5" customFormat="1" ht="11.25" customHeight="1">
      <c r="A258" s="56" t="s">
        <v>226</v>
      </c>
      <c r="B258" s="71" t="s">
        <v>28</v>
      </c>
      <c r="C258" s="85"/>
      <c r="D258" s="91"/>
      <c r="E258" s="91"/>
      <c r="F258" s="90"/>
      <c r="G258" s="6"/>
      <c r="H258" s="91"/>
      <c r="I258" s="91"/>
      <c r="J258" s="91"/>
      <c r="K258" s="91"/>
      <c r="L258" s="91"/>
      <c r="M258" s="91"/>
      <c r="N258" s="91"/>
      <c r="O258" s="91"/>
      <c r="P258" s="76"/>
      <c r="Q258" s="76"/>
      <c r="R258" s="76"/>
      <c r="S258" s="76"/>
      <c r="T258" s="76"/>
      <c r="U258" s="97"/>
      <c r="V258" s="4"/>
      <c r="W258" s="4"/>
      <c r="X258" s="4"/>
      <c r="Y258" s="4"/>
      <c r="Z258" s="4"/>
      <c r="AA258" s="4"/>
      <c r="AB258" s="4"/>
      <c r="AC258" s="4"/>
      <c r="AD258" s="4"/>
      <c r="AE258" s="1"/>
      <c r="AF258" s="1"/>
      <c r="AG258" s="1"/>
    </row>
    <row r="259" spans="1:33" s="5" customFormat="1" ht="11.25" customHeight="1">
      <c r="A259" s="56" t="s">
        <v>226</v>
      </c>
      <c r="B259" s="72" t="s">
        <v>27</v>
      </c>
      <c r="C259" s="85" t="s">
        <v>20</v>
      </c>
      <c r="D259" s="91">
        <v>27495.674228880962</v>
      </c>
      <c r="E259" s="91">
        <v>24883.099136621771</v>
      </c>
      <c r="F259" s="92">
        <v>90.498232301883363</v>
      </c>
      <c r="G259" s="6"/>
      <c r="H259" s="91">
        <v>39619.50384929475</v>
      </c>
      <c r="I259" s="91">
        <v>34708.347870291145</v>
      </c>
      <c r="J259" s="91">
        <v>29794.255115625379</v>
      </c>
      <c r="K259" s="91">
        <v>24883.099136621771</v>
      </c>
      <c r="L259" s="91">
        <v>19971.943157618163</v>
      </c>
      <c r="M259" s="91"/>
      <c r="N259" s="1"/>
      <c r="O259" s="1"/>
      <c r="P259" s="76">
        <v>159.22254551879607</v>
      </c>
      <c r="Q259" s="76">
        <v>139.48563110938636</v>
      </c>
      <c r="R259" s="76">
        <v>119.73691440940972</v>
      </c>
      <c r="S259" s="76">
        <v>100</v>
      </c>
      <c r="T259" s="76">
        <v>80.263085590590279</v>
      </c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1"/>
      <c r="AF259" s="1"/>
      <c r="AG259" s="1"/>
    </row>
    <row r="260" spans="1:33" s="5" customFormat="1" ht="11.25" customHeight="1">
      <c r="A260" s="56" t="s">
        <v>226</v>
      </c>
      <c r="B260" s="72" t="s">
        <v>26</v>
      </c>
      <c r="C260" s="85" t="s">
        <v>20</v>
      </c>
      <c r="D260" s="91">
        <v>14832.178360783126</v>
      </c>
      <c r="E260" s="91">
        <v>16570.032649345776</v>
      </c>
      <c r="F260" s="92">
        <v>111.71678391595941</v>
      </c>
      <c r="G260" s="6"/>
      <c r="H260" s="91">
        <v>20441.774680442632</v>
      </c>
      <c r="I260" s="91">
        <v>19409.467568487045</v>
      </c>
      <c r="J260" s="91">
        <v>18005.331622012098</v>
      </c>
      <c r="K260" s="91">
        <v>16570.032649345776</v>
      </c>
      <c r="L260" s="91">
        <v>14902.15088975431</v>
      </c>
      <c r="M260" s="91"/>
      <c r="N260" s="1"/>
      <c r="O260" s="1"/>
      <c r="P260" s="76">
        <v>123.3659288006878</v>
      </c>
      <c r="Q260" s="76">
        <v>117.13596454050064</v>
      </c>
      <c r="R260" s="76">
        <v>108.66201656351589</v>
      </c>
      <c r="S260" s="76">
        <v>100</v>
      </c>
      <c r="T260" s="76">
        <v>89.934348381279023</v>
      </c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1"/>
      <c r="AF260" s="1"/>
      <c r="AG260" s="1"/>
    </row>
    <row r="261" spans="1:33" s="5" customFormat="1" ht="11.25" customHeight="1">
      <c r="A261" s="56" t="s">
        <v>226</v>
      </c>
      <c r="B261" s="72" t="s">
        <v>25</v>
      </c>
      <c r="C261" s="85" t="s">
        <v>20</v>
      </c>
      <c r="D261" s="91">
        <v>6404.8561298617869</v>
      </c>
      <c r="E261" s="91">
        <v>7284.9232766121786</v>
      </c>
      <c r="F261" s="92">
        <v>113.74062319131879</v>
      </c>
      <c r="G261" s="6"/>
      <c r="H261" s="91">
        <v>9856.5370176826527</v>
      </c>
      <c r="I261" s="91">
        <v>9237.1467529830516</v>
      </c>
      <c r="J261" s="91">
        <v>8301.6290935117777</v>
      </c>
      <c r="K261" s="91">
        <v>7284.9232766121786</v>
      </c>
      <c r="L261" s="91">
        <v>6038.474789812577</v>
      </c>
      <c r="M261" s="91"/>
      <c r="N261" s="1"/>
      <c r="O261" s="1"/>
      <c r="P261" s="76">
        <v>135.30049176120343</v>
      </c>
      <c r="Q261" s="76">
        <v>126.79813365555094</v>
      </c>
      <c r="R261" s="76">
        <v>113.95630095602618</v>
      </c>
      <c r="S261" s="76">
        <v>100</v>
      </c>
      <c r="T261" s="76">
        <v>82.890025886734435</v>
      </c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1"/>
      <c r="AF261" s="1"/>
      <c r="AG261" s="1"/>
    </row>
    <row r="262" spans="1:33" s="5" customFormat="1" ht="11.25" customHeight="1">
      <c r="A262" s="56" t="s">
        <v>226</v>
      </c>
      <c r="B262" s="72" t="s">
        <v>24</v>
      </c>
      <c r="C262" s="85" t="s">
        <v>20</v>
      </c>
      <c r="D262" s="91">
        <v>2833.0472215658738</v>
      </c>
      <c r="E262" s="91">
        <v>3393.1561533705826</v>
      </c>
      <c r="F262" s="92">
        <v>119.77054697645058</v>
      </c>
      <c r="G262" s="6"/>
      <c r="H262" s="91">
        <v>3795.143105932435</v>
      </c>
      <c r="I262" s="91">
        <v>3666.1841192395332</v>
      </c>
      <c r="J262" s="91">
        <v>3522.115140063484</v>
      </c>
      <c r="K262" s="91">
        <v>3393.1561533705826</v>
      </c>
      <c r="L262" s="91">
        <v>3264.1971666776803</v>
      </c>
      <c r="M262" s="91"/>
      <c r="N262" s="1"/>
      <c r="O262" s="1"/>
      <c r="P262" s="76">
        <v>111.84699242805374</v>
      </c>
      <c r="Q262" s="76">
        <v>108.04643091941817</v>
      </c>
      <c r="R262" s="76">
        <v>103.80056150863557</v>
      </c>
      <c r="S262" s="76">
        <v>100</v>
      </c>
      <c r="T262" s="76">
        <v>96.199438491364404</v>
      </c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1"/>
      <c r="AF262" s="1"/>
      <c r="AG262" s="1"/>
    </row>
    <row r="263" spans="1:33" s="5" customFormat="1" ht="11.25" customHeight="1">
      <c r="A263" s="56" t="s">
        <v>226</v>
      </c>
      <c r="B263" s="71" t="s">
        <v>23</v>
      </c>
      <c r="C263" s="88" t="s">
        <v>20</v>
      </c>
      <c r="D263" s="89">
        <v>5594.2750093554641</v>
      </c>
      <c r="E263" s="89">
        <v>5891.9532193630148</v>
      </c>
      <c r="F263" s="90">
        <v>105.32112220993311</v>
      </c>
      <c r="G263" s="6"/>
      <c r="H263" s="89">
        <v>6790.0945568275438</v>
      </c>
      <c r="I263" s="89">
        <v>6506.1366962644606</v>
      </c>
      <c r="J263" s="89">
        <v>6181.5873884368357</v>
      </c>
      <c r="K263" s="89">
        <v>5891.9532193630148</v>
      </c>
      <c r="L263" s="89">
        <v>5599.4789332640521</v>
      </c>
      <c r="M263" s="89"/>
      <c r="N263" s="1"/>
      <c r="O263" s="7"/>
      <c r="P263" s="75">
        <v>115.24352458388371</v>
      </c>
      <c r="Q263" s="75">
        <v>110.42410647258747</v>
      </c>
      <c r="R263" s="75">
        <v>104.91575812452112</v>
      </c>
      <c r="S263" s="75">
        <v>100</v>
      </c>
      <c r="T263" s="75">
        <v>95.036038556148242</v>
      </c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1"/>
      <c r="AF263" s="1"/>
      <c r="AG263" s="1"/>
    </row>
    <row r="264" spans="1:33" s="5" customFormat="1" ht="11.25" customHeight="1">
      <c r="A264" s="56" t="s">
        <v>226</v>
      </c>
      <c r="B264" s="72" t="s">
        <v>22</v>
      </c>
      <c r="C264" s="85" t="s">
        <v>20</v>
      </c>
      <c r="D264" s="91">
        <v>21090.818099019176</v>
      </c>
      <c r="E264" s="91">
        <v>17598.175860009593</v>
      </c>
      <c r="F264" s="92">
        <v>83.43998690514519</v>
      </c>
      <c r="G264" s="6"/>
      <c r="H264" s="91">
        <v>29762.966831612095</v>
      </c>
      <c r="I264" s="91">
        <v>25471.201117308094</v>
      </c>
      <c r="J264" s="91">
        <v>21492.626022113604</v>
      </c>
      <c r="K264" s="91">
        <v>17598.175860009593</v>
      </c>
      <c r="L264" s="91">
        <v>13933.468367805586</v>
      </c>
      <c r="M264" s="91"/>
      <c r="N264" s="1"/>
      <c r="O264" s="1"/>
      <c r="P264" s="76">
        <v>169.12529496449679</v>
      </c>
      <c r="Q264" s="76">
        <v>144.73773486483509</v>
      </c>
      <c r="R264" s="76">
        <v>122.12985137257223</v>
      </c>
      <c r="S264" s="76">
        <v>100</v>
      </c>
      <c r="T264" s="76">
        <v>79.175640013168902</v>
      </c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1"/>
      <c r="AF264" s="1"/>
      <c r="AG264" s="1"/>
    </row>
    <row r="265" spans="1:33" s="5" customFormat="1" ht="11.25" customHeight="1">
      <c r="A265" s="56" t="s">
        <v>226</v>
      </c>
      <c r="B265" s="71" t="s">
        <v>21</v>
      </c>
      <c r="C265" s="88" t="s">
        <v>20</v>
      </c>
      <c r="D265" s="89">
        <v>18257.770877453302</v>
      </c>
      <c r="E265" s="89">
        <v>14205.01970663901</v>
      </c>
      <c r="F265" s="90">
        <v>77.802595957543346</v>
      </c>
      <c r="G265" s="6"/>
      <c r="H265" s="89">
        <v>25967.82372567966</v>
      </c>
      <c r="I265" s="89">
        <v>21805.01699806856</v>
      </c>
      <c r="J265" s="89">
        <v>17970.510882050119</v>
      </c>
      <c r="K265" s="89">
        <v>14205.01970663901</v>
      </c>
      <c r="L265" s="89">
        <v>10669.271201127905</v>
      </c>
      <c r="M265" s="89"/>
      <c r="N265" s="1"/>
      <c r="O265" s="7"/>
      <c r="P265" s="75">
        <v>182.80737557543171</v>
      </c>
      <c r="Q265" s="75">
        <v>153.50219463530581</v>
      </c>
      <c r="R265" s="75">
        <v>126.50817283731912</v>
      </c>
      <c r="S265" s="75">
        <v>100</v>
      </c>
      <c r="T265" s="75">
        <v>75.109161560271545</v>
      </c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1"/>
      <c r="AF265" s="1"/>
      <c r="AG265" s="1"/>
    </row>
    <row r="266" spans="1:33" s="5" customFormat="1" ht="11.25" customHeight="1">
      <c r="A266" s="56" t="s">
        <v>226</v>
      </c>
      <c r="B266" s="72" t="s">
        <v>19</v>
      </c>
      <c r="C266" s="87" t="s">
        <v>18</v>
      </c>
      <c r="D266" s="91">
        <v>48.70464773161131</v>
      </c>
      <c r="E266" s="91">
        <v>37.8813581340168</v>
      </c>
      <c r="F266" s="92">
        <v>77.777706847944714</v>
      </c>
      <c r="G266" s="6"/>
      <c r="H266" s="91">
        <v>59.525054610262032</v>
      </c>
      <c r="I266" s="91">
        <v>52.335213614279873</v>
      </c>
      <c r="J266" s="91">
        <v>45.541545456811754</v>
      </c>
      <c r="K266" s="91">
        <v>37.8813581340168</v>
      </c>
      <c r="L266" s="91">
        <v>30.022303410108531</v>
      </c>
      <c r="M266" s="91"/>
      <c r="N266" s="1"/>
      <c r="O266" s="1"/>
      <c r="P266" s="76">
        <v>157.13548178413797</v>
      </c>
      <c r="Q266" s="76">
        <v>138.15558943036882</v>
      </c>
      <c r="R266" s="76">
        <v>120.22152240607298</v>
      </c>
      <c r="S266" s="76">
        <v>100</v>
      </c>
      <c r="T266" s="76">
        <v>79.253503276982627</v>
      </c>
      <c r="U266" s="4"/>
      <c r="V266" s="4"/>
      <c r="W266" s="4"/>
      <c r="X266" s="251" t="s">
        <v>211</v>
      </c>
      <c r="Y266" s="252"/>
      <c r="Z266" s="252"/>
      <c r="AA266" s="252"/>
      <c r="AB266" s="252"/>
      <c r="AC266" s="252"/>
      <c r="AD266" s="252"/>
      <c r="AE266" s="252"/>
      <c r="AF266" s="252"/>
      <c r="AG266" s="1"/>
    </row>
    <row r="267" spans="1:33" s="5" customFormat="1" ht="11.25" customHeight="1">
      <c r="A267" s="56" t="s">
        <v>226</v>
      </c>
      <c r="B267" s="1"/>
      <c r="C267" s="11"/>
      <c r="D267" s="17">
        <v>0</v>
      </c>
      <c r="E267" s="17">
        <v>0</v>
      </c>
      <c r="F267" s="18"/>
      <c r="G267" s="18"/>
      <c r="H267" s="17">
        <v>0</v>
      </c>
      <c r="I267" s="17">
        <v>0</v>
      </c>
      <c r="J267" s="17">
        <v>0</v>
      </c>
      <c r="K267" s="17"/>
      <c r="L267" s="17"/>
      <c r="M267" s="17"/>
      <c r="N267" s="17"/>
      <c r="O267" s="1"/>
      <c r="P267" s="4"/>
      <c r="Q267" s="4"/>
      <c r="R267" s="4"/>
      <c r="S267" s="4"/>
      <c r="T267" s="4"/>
      <c r="U267" s="4"/>
      <c r="V267" s="4"/>
      <c r="W267" s="4"/>
      <c r="X267" s="112" t="s">
        <v>234</v>
      </c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s="5" customFormat="1">
      <c r="A268" s="56" t="s">
        <v>227</v>
      </c>
      <c r="B268" s="61" t="s">
        <v>131</v>
      </c>
      <c r="C268" s="60"/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  <c r="Z268" s="60"/>
      <c r="AA268" s="60"/>
      <c r="AB268" s="60"/>
      <c r="AC268" s="60"/>
      <c r="AD268" s="60"/>
      <c r="AE268" s="60"/>
      <c r="AF268" s="60"/>
      <c r="AG268" s="1"/>
    </row>
    <row r="269" spans="1:33" s="5" customFormat="1">
      <c r="A269" s="56" t="s">
        <v>227</v>
      </c>
      <c r="B269" s="61" t="s">
        <v>132</v>
      </c>
      <c r="C269" s="60"/>
      <c r="D269" s="63" t="s">
        <v>106</v>
      </c>
      <c r="E269" s="63" t="s">
        <v>106</v>
      </c>
      <c r="F269" s="60"/>
      <c r="G269" s="60"/>
      <c r="H269" s="63" t="s">
        <v>119</v>
      </c>
      <c r="I269" s="63" t="s">
        <v>194</v>
      </c>
      <c r="J269" s="63" t="s">
        <v>118</v>
      </c>
      <c r="K269" s="63" t="s">
        <v>195</v>
      </c>
      <c r="L269" s="63" t="s">
        <v>196</v>
      </c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Y269" s="60"/>
      <c r="Z269" s="60"/>
      <c r="AA269" s="60"/>
      <c r="AB269" s="60"/>
      <c r="AC269" s="60"/>
      <c r="AD269" s="60"/>
      <c r="AE269" s="60"/>
      <c r="AF269" s="60"/>
      <c r="AG269" s="1"/>
    </row>
    <row r="270" spans="1:33" s="5" customFormat="1" ht="12" customHeight="1">
      <c r="A270" s="56" t="s">
        <v>227</v>
      </c>
      <c r="B270" s="69" t="s">
        <v>227</v>
      </c>
      <c r="C270" s="78"/>
      <c r="D270" s="105">
        <v>2021</v>
      </c>
      <c r="E270" s="105">
        <v>2022</v>
      </c>
      <c r="F270" s="253" t="s">
        <v>235</v>
      </c>
      <c r="G270" s="106"/>
      <c r="H270" s="99"/>
      <c r="I270" s="99"/>
      <c r="J270" s="99" t="s">
        <v>231</v>
      </c>
      <c r="K270" s="99"/>
      <c r="L270" s="99"/>
      <c r="M270" s="99"/>
      <c r="N270" s="62"/>
      <c r="O270" s="62"/>
      <c r="P270" s="99"/>
      <c r="Q270" s="99"/>
      <c r="R270" s="99" t="s">
        <v>143</v>
      </c>
      <c r="S270" s="99"/>
      <c r="T270" s="99"/>
      <c r="U270" s="99"/>
      <c r="V270" s="22"/>
      <c r="W270" s="22"/>
      <c r="X270" s="22"/>
      <c r="Y270" s="22"/>
      <c r="Z270" s="22"/>
      <c r="AA270" s="22"/>
      <c r="AB270" s="22"/>
      <c r="AC270" s="22"/>
      <c r="AD270" s="22"/>
      <c r="AE270" s="1"/>
      <c r="AF270" s="1"/>
      <c r="AG270" s="1"/>
    </row>
    <row r="271" spans="1:33" s="5" customFormat="1" ht="12">
      <c r="A271" s="56" t="s">
        <v>227</v>
      </c>
      <c r="B271" s="70" t="s">
        <v>68</v>
      </c>
      <c r="C271" s="78"/>
      <c r="D271" s="105"/>
      <c r="E271" s="249" t="s">
        <v>232</v>
      </c>
      <c r="F271" s="254"/>
      <c r="G271" s="106"/>
      <c r="H271" s="107" t="s">
        <v>67</v>
      </c>
      <c r="I271" s="105" t="s">
        <v>66</v>
      </c>
      <c r="J271" s="134" t="s">
        <v>65</v>
      </c>
      <c r="K271" s="105" t="s">
        <v>64</v>
      </c>
      <c r="L271" s="105" t="s">
        <v>63</v>
      </c>
      <c r="M271" s="125"/>
      <c r="N271" s="111"/>
      <c r="O271" s="111"/>
      <c r="P271" s="108" t="s">
        <v>67</v>
      </c>
      <c r="Q271" s="105" t="s">
        <v>66</v>
      </c>
      <c r="R271" s="134" t="s">
        <v>65</v>
      </c>
      <c r="S271" s="105" t="s">
        <v>64</v>
      </c>
      <c r="T271" s="105" t="s">
        <v>63</v>
      </c>
      <c r="U271" s="108"/>
      <c r="V271" s="22"/>
      <c r="W271" s="22"/>
      <c r="X271" s="22"/>
      <c r="Y271" s="22"/>
      <c r="Z271" s="22"/>
      <c r="AA271" s="22"/>
      <c r="AB271" s="22"/>
      <c r="AC271" s="22"/>
      <c r="AD271" s="22"/>
      <c r="AE271" s="1"/>
      <c r="AF271" s="1"/>
      <c r="AG271" s="1"/>
    </row>
    <row r="272" spans="1:33" s="5" customFormat="1">
      <c r="A272" s="56" t="s">
        <v>227</v>
      </c>
      <c r="B272" s="7" t="s">
        <v>8</v>
      </c>
      <c r="C272" s="79" t="s">
        <v>7</v>
      </c>
      <c r="D272" s="80">
        <v>20000</v>
      </c>
      <c r="E272" s="80">
        <v>20000</v>
      </c>
      <c r="F272" s="80"/>
      <c r="G272" s="26"/>
      <c r="H272" s="98">
        <v>30000</v>
      </c>
      <c r="I272" s="98">
        <v>25000</v>
      </c>
      <c r="J272" s="98">
        <v>20000</v>
      </c>
      <c r="K272" s="98">
        <v>15000</v>
      </c>
      <c r="L272" s="98">
        <v>30000</v>
      </c>
      <c r="M272" s="98"/>
      <c r="N272" s="139"/>
      <c r="O272" s="139"/>
      <c r="P272" s="21">
        <v>150</v>
      </c>
      <c r="Q272" s="21">
        <v>125</v>
      </c>
      <c r="R272" s="21">
        <v>100</v>
      </c>
      <c r="S272" s="21">
        <v>75</v>
      </c>
      <c r="T272" s="21">
        <v>150</v>
      </c>
      <c r="U272" s="21"/>
      <c r="V272" s="27"/>
      <c r="W272" s="27"/>
      <c r="X272" s="27"/>
      <c r="Y272" s="27"/>
      <c r="Z272" s="27"/>
      <c r="AA272" s="27"/>
      <c r="AB272" s="27"/>
      <c r="AC272" s="27"/>
      <c r="AD272" s="27"/>
      <c r="AE272" s="1"/>
      <c r="AF272" s="1"/>
      <c r="AG272" s="1"/>
    </row>
    <row r="273" spans="1:33" s="5" customFormat="1">
      <c r="A273" s="56" t="s">
        <v>227</v>
      </c>
      <c r="B273" s="7" t="s">
        <v>190</v>
      </c>
      <c r="C273" s="79" t="s">
        <v>189</v>
      </c>
      <c r="D273" s="80">
        <v>1250</v>
      </c>
      <c r="E273" s="80">
        <v>1250</v>
      </c>
      <c r="F273" s="80"/>
      <c r="G273" s="26"/>
      <c r="H273" s="142">
        <v>1250</v>
      </c>
      <c r="I273" s="142">
        <v>1250</v>
      </c>
      <c r="J273" s="142">
        <v>1250</v>
      </c>
      <c r="K273" s="142">
        <v>1250</v>
      </c>
      <c r="L273" s="142">
        <v>1250</v>
      </c>
      <c r="M273" s="81"/>
      <c r="N273" s="7"/>
      <c r="O273" s="7"/>
      <c r="P273" s="21">
        <v>100</v>
      </c>
      <c r="Q273" s="21">
        <v>100</v>
      </c>
      <c r="R273" s="21">
        <v>100</v>
      </c>
      <c r="S273" s="21">
        <v>100</v>
      </c>
      <c r="T273" s="21">
        <v>100</v>
      </c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1"/>
      <c r="AF273" s="1"/>
      <c r="AG273" s="1"/>
    </row>
    <row r="274" spans="1:33" s="5" customFormat="1" ht="6" customHeight="1">
      <c r="A274" s="56" t="s">
        <v>227</v>
      </c>
      <c r="B274" s="7"/>
      <c r="C274" s="82"/>
      <c r="D274" s="81"/>
      <c r="E274" s="81"/>
      <c r="F274" s="81"/>
      <c r="G274" s="57"/>
      <c r="H274" s="81"/>
      <c r="I274" s="81"/>
      <c r="J274" s="81"/>
      <c r="K274" s="81"/>
      <c r="L274" s="81"/>
      <c r="M274" s="81"/>
      <c r="N274" s="1"/>
      <c r="O274" s="1"/>
      <c r="P274" s="21"/>
      <c r="Q274" s="21"/>
      <c r="R274" s="21"/>
      <c r="S274" s="21"/>
      <c r="T274" s="21"/>
      <c r="U274" s="28"/>
      <c r="V274" s="27"/>
      <c r="W274" s="27"/>
      <c r="X274" s="27"/>
      <c r="Y274" s="27"/>
      <c r="Z274" s="27"/>
      <c r="AA274" s="27"/>
      <c r="AB274" s="27"/>
      <c r="AC274" s="27"/>
      <c r="AD274" s="27"/>
      <c r="AE274" s="1"/>
      <c r="AF274" s="1"/>
      <c r="AG274" s="1"/>
    </row>
    <row r="275" spans="1:33" s="5" customFormat="1" ht="6" customHeight="1">
      <c r="A275" s="56" t="s">
        <v>227</v>
      </c>
      <c r="B275" s="7"/>
      <c r="C275" s="79"/>
      <c r="D275" s="83"/>
      <c r="E275" s="83"/>
      <c r="F275" s="84"/>
      <c r="G275" s="6"/>
      <c r="H275" s="97"/>
      <c r="I275" s="97"/>
      <c r="J275" s="97"/>
      <c r="K275" s="97"/>
      <c r="L275" s="97"/>
      <c r="M275" s="97"/>
      <c r="N275" s="1"/>
      <c r="O275" s="1"/>
      <c r="P275" s="21"/>
      <c r="Q275" s="21"/>
      <c r="R275" s="21"/>
      <c r="S275" s="21"/>
      <c r="T275" s="21"/>
      <c r="U275" s="28"/>
      <c r="V275" s="12"/>
      <c r="W275" s="12"/>
      <c r="X275" s="12"/>
      <c r="Y275" s="12"/>
      <c r="Z275" s="12"/>
      <c r="AA275" s="12"/>
      <c r="AB275" s="12"/>
      <c r="AC275" s="12"/>
      <c r="AD275" s="12"/>
      <c r="AE275" s="1"/>
      <c r="AF275" s="1"/>
      <c r="AG275" s="1"/>
    </row>
    <row r="276" spans="1:33" s="5" customFormat="1" ht="11.25" customHeight="1">
      <c r="A276" s="56" t="s">
        <v>227</v>
      </c>
      <c r="B276" s="71" t="s">
        <v>47</v>
      </c>
      <c r="C276" s="85"/>
      <c r="D276" s="86"/>
      <c r="E276" s="86"/>
      <c r="F276" s="87"/>
      <c r="G276" s="1"/>
      <c r="H276" s="86"/>
      <c r="I276" s="86"/>
      <c r="J276" s="86"/>
      <c r="K276" s="86"/>
      <c r="L276" s="86"/>
      <c r="M276" s="86"/>
      <c r="N276" s="1"/>
      <c r="O276" s="1"/>
      <c r="P276" s="74"/>
      <c r="Q276" s="74"/>
      <c r="R276" s="74"/>
      <c r="S276" s="74"/>
      <c r="T276" s="74"/>
      <c r="U276" s="25"/>
      <c r="V276" s="25"/>
      <c r="W276" s="25"/>
      <c r="X276" s="25"/>
      <c r="Y276" s="25"/>
      <c r="Z276" s="25"/>
      <c r="AA276" s="25"/>
      <c r="AB276" s="25"/>
      <c r="AC276" s="25"/>
      <c r="AD276" s="25"/>
      <c r="AE276" s="1"/>
      <c r="AF276" s="7"/>
      <c r="AG276" s="1"/>
    </row>
    <row r="277" spans="1:33" s="5" customFormat="1" ht="11.25" customHeight="1">
      <c r="A277" s="56" t="s">
        <v>227</v>
      </c>
      <c r="B277" s="71" t="s">
        <v>46</v>
      </c>
      <c r="C277" s="88" t="s">
        <v>20</v>
      </c>
      <c r="D277" s="89">
        <v>8563.1237127970235</v>
      </c>
      <c r="E277" s="89">
        <v>9389.2352530328299</v>
      </c>
      <c r="F277" s="90">
        <v>109.6473152548437</v>
      </c>
      <c r="G277" s="6"/>
      <c r="H277" s="89">
        <v>12327.477477817512</v>
      </c>
      <c r="I277" s="89">
        <v>10885.738848453471</v>
      </c>
      <c r="J277" s="89">
        <v>9389.2352530328299</v>
      </c>
      <c r="K277" s="89">
        <v>7853.5507838112862</v>
      </c>
      <c r="L277" s="89">
        <v>7499.6963848548039</v>
      </c>
      <c r="M277" s="89"/>
      <c r="N277" s="1"/>
      <c r="O277" s="7"/>
      <c r="P277" s="75">
        <v>131.2937331486672</v>
      </c>
      <c r="Q277" s="75">
        <v>115.93850356382596</v>
      </c>
      <c r="R277" s="75">
        <v>100</v>
      </c>
      <c r="S277" s="75">
        <v>83.644200748665881</v>
      </c>
      <c r="T277" s="75">
        <v>79.875476359294723</v>
      </c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7"/>
      <c r="AF277" s="1"/>
      <c r="AG277" s="1"/>
    </row>
    <row r="278" spans="1:33" s="5" customFormat="1" ht="11.25" customHeight="1">
      <c r="A278" s="56" t="s">
        <v>227</v>
      </c>
      <c r="B278" s="72" t="s">
        <v>45</v>
      </c>
      <c r="C278" s="85" t="s">
        <v>20</v>
      </c>
      <c r="D278" s="91">
        <v>0</v>
      </c>
      <c r="E278" s="91">
        <v>0</v>
      </c>
      <c r="F278" s="92"/>
      <c r="G278" s="6"/>
      <c r="H278" s="91">
        <v>0</v>
      </c>
      <c r="I278" s="91">
        <v>0</v>
      </c>
      <c r="J278" s="91">
        <v>0</v>
      </c>
      <c r="K278" s="91">
        <v>0</v>
      </c>
      <c r="L278" s="91">
        <v>0</v>
      </c>
      <c r="M278" s="91"/>
      <c r="N278" s="1"/>
      <c r="O278" s="1"/>
      <c r="P278" s="76"/>
      <c r="Q278" s="76"/>
      <c r="R278" s="76"/>
      <c r="S278" s="76"/>
      <c r="T278" s="76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1"/>
      <c r="AF278" s="1"/>
      <c r="AG278" s="1"/>
    </row>
    <row r="279" spans="1:33" s="5" customFormat="1" ht="11.25" customHeight="1">
      <c r="A279" s="56" t="s">
        <v>227</v>
      </c>
      <c r="B279" s="72" t="s">
        <v>44</v>
      </c>
      <c r="C279" s="85" t="s">
        <v>20</v>
      </c>
      <c r="D279" s="91">
        <v>125.17467401971268</v>
      </c>
      <c r="E279" s="91">
        <v>278.96124729766848</v>
      </c>
      <c r="F279" s="92">
        <v>222.8575784057862</v>
      </c>
      <c r="G279" s="6"/>
      <c r="H279" s="91">
        <v>424.49437133310767</v>
      </c>
      <c r="I279" s="91">
        <v>351.72780931538801</v>
      </c>
      <c r="J279" s="91">
        <v>278.96124729766848</v>
      </c>
      <c r="K279" s="91">
        <v>206.19468527994886</v>
      </c>
      <c r="L279" s="91">
        <v>424.49437133310767</v>
      </c>
      <c r="M279" s="91"/>
      <c r="N279" s="1"/>
      <c r="O279" s="1"/>
      <c r="P279" s="76">
        <v>152.16965633945082</v>
      </c>
      <c r="Q279" s="76">
        <v>126.0848281697254</v>
      </c>
      <c r="R279" s="76">
        <v>100</v>
      </c>
      <c r="S279" s="76">
        <v>73.915171830274588</v>
      </c>
      <c r="T279" s="76">
        <v>152.16965633945082</v>
      </c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1"/>
      <c r="AF279" s="1"/>
      <c r="AG279" s="1"/>
    </row>
    <row r="280" spans="1:33" s="5" customFormat="1" ht="11.25" customHeight="1">
      <c r="A280" s="56" t="s">
        <v>227</v>
      </c>
      <c r="B280" s="72" t="s">
        <v>43</v>
      </c>
      <c r="C280" s="85" t="s">
        <v>20</v>
      </c>
      <c r="D280" s="91">
        <v>1020.483242</v>
      </c>
      <c r="E280" s="91">
        <v>1103.784772</v>
      </c>
      <c r="F280" s="92">
        <v>108.16294933337083</v>
      </c>
      <c r="G280" s="6"/>
      <c r="H280" s="91">
        <v>1146.012772</v>
      </c>
      <c r="I280" s="91">
        <v>1103.784772</v>
      </c>
      <c r="J280" s="91">
        <v>1103.784772</v>
      </c>
      <c r="K280" s="91">
        <v>970.31644600000004</v>
      </c>
      <c r="L280" s="91">
        <v>759.7603959999999</v>
      </c>
      <c r="M280" s="91"/>
      <c r="N280" s="1"/>
      <c r="O280" s="1"/>
      <c r="P280" s="76">
        <v>103.82574584024067</v>
      </c>
      <c r="Q280" s="76">
        <v>100</v>
      </c>
      <c r="R280" s="76">
        <v>100</v>
      </c>
      <c r="S280" s="76">
        <v>87.908120370408597</v>
      </c>
      <c r="T280" s="76">
        <v>68.832295504797912</v>
      </c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1"/>
      <c r="AF280" s="1"/>
      <c r="AG280" s="1"/>
    </row>
    <row r="281" spans="1:33" s="5" customFormat="1" ht="11.25" customHeight="1">
      <c r="A281" s="56" t="s">
        <v>227</v>
      </c>
      <c r="B281" s="72" t="s">
        <v>42</v>
      </c>
      <c r="C281" s="85" t="s">
        <v>20</v>
      </c>
      <c r="D281" s="91">
        <v>2895.1891050201402</v>
      </c>
      <c r="E281" s="91">
        <v>3029.2590468120648</v>
      </c>
      <c r="F281" s="92">
        <v>104.63078358368551</v>
      </c>
      <c r="G281" s="6"/>
      <c r="H281" s="91">
        <v>4283.235704636998</v>
      </c>
      <c r="I281" s="91">
        <v>3656.2473757245316</v>
      </c>
      <c r="J281" s="91">
        <v>3029.2590468120648</v>
      </c>
      <c r="K281" s="91">
        <v>2402.2707178995975</v>
      </c>
      <c r="L281" s="91">
        <v>2466.394524265645</v>
      </c>
      <c r="M281" s="91"/>
      <c r="N281" s="1"/>
      <c r="O281" s="1"/>
      <c r="P281" s="76">
        <v>141.39549105727997</v>
      </c>
      <c r="Q281" s="76">
        <v>120.69774552864001</v>
      </c>
      <c r="R281" s="76">
        <v>100</v>
      </c>
      <c r="S281" s="76">
        <v>79.302254471359987</v>
      </c>
      <c r="T281" s="76">
        <v>81.419069354970887</v>
      </c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1"/>
      <c r="AF281" s="1"/>
      <c r="AG281" s="1"/>
    </row>
    <row r="282" spans="1:33" s="5" customFormat="1" ht="11.25" customHeight="1">
      <c r="A282" s="56" t="s">
        <v>227</v>
      </c>
      <c r="B282" s="72" t="s">
        <v>41</v>
      </c>
      <c r="C282" s="85" t="s">
        <v>20</v>
      </c>
      <c r="D282" s="91">
        <v>786.97173869999995</v>
      </c>
      <c r="E282" s="91">
        <v>926.44817907599293</v>
      </c>
      <c r="F282" s="92">
        <v>117.72318286885299</v>
      </c>
      <c r="G282" s="6"/>
      <c r="H282" s="91">
        <v>1383.6481790759929</v>
      </c>
      <c r="I282" s="91">
        <v>1155.0481790759927</v>
      </c>
      <c r="J282" s="91">
        <v>926.44817907599293</v>
      </c>
      <c r="K282" s="91">
        <v>697.8481790759929</v>
      </c>
      <c r="L282" s="91">
        <v>1383.6481790759929</v>
      </c>
      <c r="M282" s="91"/>
      <c r="N282" s="1"/>
      <c r="O282" s="1"/>
      <c r="P282" s="76">
        <v>149.34976508410813</v>
      </c>
      <c r="Q282" s="76">
        <v>124.67488254205405</v>
      </c>
      <c r="R282" s="76">
        <v>100</v>
      </c>
      <c r="S282" s="76">
        <v>75.325117457945936</v>
      </c>
      <c r="T282" s="76">
        <v>149.34976508410813</v>
      </c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1"/>
      <c r="AF282" s="1"/>
      <c r="AG282" s="1"/>
    </row>
    <row r="283" spans="1:33" s="5" customFormat="1" ht="11.25" customHeight="1">
      <c r="A283" s="56" t="s">
        <v>227</v>
      </c>
      <c r="B283" s="72" t="s">
        <v>40</v>
      </c>
      <c r="C283" s="85" t="s">
        <v>20</v>
      </c>
      <c r="D283" s="91">
        <v>2019.1485357635556</v>
      </c>
      <c r="E283" s="91">
        <v>2333.7315727864743</v>
      </c>
      <c r="F283" s="92">
        <v>115.57998490209917</v>
      </c>
      <c r="G283" s="6"/>
      <c r="H283" s="91">
        <v>2653.9088253897503</v>
      </c>
      <c r="I283" s="91">
        <v>2541.5491946602979</v>
      </c>
      <c r="J283" s="91">
        <v>2333.7315727864743</v>
      </c>
      <c r="K283" s="91">
        <v>2219.6164555797841</v>
      </c>
      <c r="L283" s="91">
        <v>1893.995788666786</v>
      </c>
      <c r="M283" s="91"/>
      <c r="N283" s="1"/>
      <c r="O283" s="1"/>
      <c r="P283" s="76">
        <v>113.71954068483483</v>
      </c>
      <c r="Q283" s="76">
        <v>108.90494966504178</v>
      </c>
      <c r="R283" s="76">
        <v>100</v>
      </c>
      <c r="S283" s="76">
        <v>95.110186683962255</v>
      </c>
      <c r="T283" s="76">
        <v>81.157396624040871</v>
      </c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1"/>
      <c r="AF283" s="1"/>
      <c r="AG283" s="1"/>
    </row>
    <row r="284" spans="1:33" s="5" customFormat="1" ht="11.25" customHeight="1">
      <c r="A284" s="56" t="s">
        <v>227</v>
      </c>
      <c r="B284" s="72" t="s">
        <v>11</v>
      </c>
      <c r="C284" s="85" t="s">
        <v>20</v>
      </c>
      <c r="D284" s="91">
        <v>3385.79748676504</v>
      </c>
      <c r="E284" s="91">
        <v>3930.3822950051649</v>
      </c>
      <c r="F284" s="92">
        <v>116.08438810557593</v>
      </c>
      <c r="G284" s="6"/>
      <c r="H284" s="91">
        <v>3930.3822950051649</v>
      </c>
      <c r="I284" s="91">
        <v>3930.3822950051649</v>
      </c>
      <c r="J284" s="91">
        <v>3930.3822950051649</v>
      </c>
      <c r="K284" s="91">
        <v>3930.3822950051649</v>
      </c>
      <c r="L284" s="91">
        <v>3930.3822950051649</v>
      </c>
      <c r="M284" s="91"/>
      <c r="N284" s="1"/>
      <c r="O284" s="1"/>
      <c r="P284" s="76">
        <v>100</v>
      </c>
      <c r="Q284" s="76">
        <v>100</v>
      </c>
      <c r="R284" s="76">
        <v>100</v>
      </c>
      <c r="S284" s="76">
        <v>100</v>
      </c>
      <c r="T284" s="76">
        <v>100</v>
      </c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1"/>
      <c r="AF284" s="1"/>
      <c r="AG284" s="1"/>
    </row>
    <row r="285" spans="1:33" s="5" customFormat="1" ht="11.25" customHeight="1">
      <c r="A285" s="56" t="s">
        <v>227</v>
      </c>
      <c r="B285" s="71" t="s">
        <v>39</v>
      </c>
      <c r="C285" s="88" t="s">
        <v>20</v>
      </c>
      <c r="D285" s="89">
        <v>5575.2804773930566</v>
      </c>
      <c r="E285" s="89">
        <v>5830.951122975237</v>
      </c>
      <c r="F285" s="90">
        <v>104.58578983817742</v>
      </c>
      <c r="G285" s="6"/>
      <c r="H285" s="89">
        <v>6838.4379236125997</v>
      </c>
      <c r="I285" s="89">
        <v>6365.9748292333015</v>
      </c>
      <c r="J285" s="89">
        <v>5830.951122975237</v>
      </c>
      <c r="K285" s="89">
        <v>5356.3672220746921</v>
      </c>
      <c r="L285" s="89">
        <v>4236.4923370220404</v>
      </c>
      <c r="M285" s="89"/>
      <c r="N285" s="1"/>
      <c r="O285" s="7"/>
      <c r="P285" s="75">
        <v>117.27825837310901</v>
      </c>
      <c r="Q285" s="75">
        <v>109.17558207871016</v>
      </c>
      <c r="R285" s="75">
        <v>100</v>
      </c>
      <c r="S285" s="75">
        <v>91.860952169011</v>
      </c>
      <c r="T285" s="75">
        <v>72.655253794347956</v>
      </c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1"/>
      <c r="AF285" s="1"/>
      <c r="AG285" s="1"/>
    </row>
    <row r="286" spans="1:33" s="5" customFormat="1" ht="11.25" customHeight="1">
      <c r="A286" s="56" t="s">
        <v>227</v>
      </c>
      <c r="B286" s="72" t="s">
        <v>38</v>
      </c>
      <c r="C286" s="85" t="s">
        <v>20</v>
      </c>
      <c r="D286" s="91">
        <v>2746.3667920847893</v>
      </c>
      <c r="E286" s="91">
        <v>2806.7868615106549</v>
      </c>
      <c r="F286" s="92">
        <v>102.2</v>
      </c>
      <c r="G286" s="6"/>
      <c r="H286" s="91">
        <v>3345.3018164603391</v>
      </c>
      <c r="I286" s="91">
        <v>3091.5699597893708</v>
      </c>
      <c r="J286" s="91">
        <v>2806.7868615106549</v>
      </c>
      <c r="K286" s="91">
        <v>2552.4581098511803</v>
      </c>
      <c r="L286" s="91">
        <v>1943.4664949913151</v>
      </c>
      <c r="M286" s="91"/>
      <c r="N286" s="1"/>
      <c r="O286" s="1"/>
      <c r="P286" s="76">
        <v>119.18617200095653</v>
      </c>
      <c r="Q286" s="76">
        <v>110.1462316994544</v>
      </c>
      <c r="R286" s="76">
        <v>100</v>
      </c>
      <c r="S286" s="76">
        <v>90.938793566869151</v>
      </c>
      <c r="T286" s="76">
        <v>69.241684206306715</v>
      </c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1"/>
      <c r="AF286" s="1"/>
      <c r="AG286" s="1"/>
    </row>
    <row r="287" spans="1:33" s="5" customFormat="1" ht="11.25" customHeight="1">
      <c r="A287" s="56" t="s">
        <v>227</v>
      </c>
      <c r="B287" s="71" t="s">
        <v>37</v>
      </c>
      <c r="C287" s="88" t="s">
        <v>20</v>
      </c>
      <c r="D287" s="89">
        <v>17524.201676955119</v>
      </c>
      <c r="E287" s="89">
        <v>19150.568671013232</v>
      </c>
      <c r="F287" s="90">
        <v>109.2806909212694</v>
      </c>
      <c r="G287" s="6"/>
      <c r="H287" s="89">
        <v>23096.297696435278</v>
      </c>
      <c r="I287" s="89">
        <v>21182.095972691939</v>
      </c>
      <c r="J287" s="89">
        <v>19150.568671013232</v>
      </c>
      <c r="K287" s="89">
        <v>17140.300300891144</v>
      </c>
      <c r="L287" s="89">
        <v>15666.57101688201</v>
      </c>
      <c r="M287" s="89"/>
      <c r="N287" s="1"/>
      <c r="O287" s="7"/>
      <c r="P287" s="75">
        <v>120.60371727443477</v>
      </c>
      <c r="Q287" s="75">
        <v>110.6081826423968</v>
      </c>
      <c r="R287" s="75">
        <v>100</v>
      </c>
      <c r="S287" s="75">
        <v>89.502826758534439</v>
      </c>
      <c r="T287" s="75">
        <v>81.807341003900916</v>
      </c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1"/>
      <c r="AF287" s="1"/>
      <c r="AG287" s="1"/>
    </row>
    <row r="288" spans="1:33" s="5" customFormat="1" ht="11.25" customHeight="1">
      <c r="A288" s="56" t="s">
        <v>227</v>
      </c>
      <c r="B288" s="72" t="s">
        <v>4</v>
      </c>
      <c r="C288" s="85" t="s">
        <v>20</v>
      </c>
      <c r="D288" s="91">
        <v>0</v>
      </c>
      <c r="E288" s="91">
        <v>0</v>
      </c>
      <c r="F288" s="92"/>
      <c r="G288" s="6"/>
      <c r="H288" s="91">
        <v>0</v>
      </c>
      <c r="I288" s="91">
        <v>0</v>
      </c>
      <c r="J288" s="91">
        <v>0</v>
      </c>
      <c r="K288" s="91">
        <v>0</v>
      </c>
      <c r="L288" s="91">
        <v>0</v>
      </c>
      <c r="M288" s="91"/>
      <c r="N288" s="1"/>
      <c r="O288" s="1"/>
      <c r="P288" s="76"/>
      <c r="Q288" s="76"/>
      <c r="R288" s="76"/>
      <c r="S288" s="76"/>
      <c r="T288" s="76"/>
      <c r="U288" s="4"/>
      <c r="V288" s="4"/>
      <c r="W288" s="4"/>
      <c r="X288" s="251" t="s">
        <v>207</v>
      </c>
      <c r="Y288" s="252"/>
      <c r="Z288" s="252"/>
      <c r="AA288" s="252"/>
      <c r="AB288" s="252"/>
      <c r="AC288" s="252"/>
      <c r="AD288" s="252"/>
      <c r="AE288" s="252"/>
      <c r="AF288" s="252"/>
      <c r="AG288" s="1"/>
    </row>
    <row r="289" spans="1:33" s="5" customFormat="1" ht="11.25" customHeight="1">
      <c r="A289" s="56" t="s">
        <v>227</v>
      </c>
      <c r="B289" s="72" t="s">
        <v>36</v>
      </c>
      <c r="C289" s="85" t="s">
        <v>20</v>
      </c>
      <c r="D289" s="91">
        <v>17524.201676955119</v>
      </c>
      <c r="E289" s="91">
        <v>19150.568671013232</v>
      </c>
      <c r="F289" s="92">
        <v>109.2806909212694</v>
      </c>
      <c r="G289" s="6"/>
      <c r="H289" s="91">
        <v>23096.297696435278</v>
      </c>
      <c r="I289" s="91">
        <v>21182.095972691939</v>
      </c>
      <c r="J289" s="91">
        <v>19150.568671013232</v>
      </c>
      <c r="K289" s="91">
        <v>17140.300300891144</v>
      </c>
      <c r="L289" s="91">
        <v>15666.57101688201</v>
      </c>
      <c r="M289" s="91"/>
      <c r="N289" s="1"/>
      <c r="O289" s="1"/>
      <c r="P289" s="76">
        <v>120.60371727443477</v>
      </c>
      <c r="Q289" s="76">
        <v>110.6081826423968</v>
      </c>
      <c r="R289" s="76">
        <v>100</v>
      </c>
      <c r="S289" s="76">
        <v>89.502826758534439</v>
      </c>
      <c r="T289" s="76">
        <v>81.807341003900916</v>
      </c>
      <c r="U289" s="4"/>
      <c r="V289" s="4"/>
      <c r="W289" s="4"/>
      <c r="X289" s="112" t="s">
        <v>233</v>
      </c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s="5" customFormat="1" ht="11.25" customHeight="1">
      <c r="A290" s="56" t="s">
        <v>227</v>
      </c>
      <c r="B290" s="72" t="s">
        <v>35</v>
      </c>
      <c r="C290" s="85" t="s">
        <v>20</v>
      </c>
      <c r="D290" s="91">
        <v>367.43199779999998</v>
      </c>
      <c r="E290" s="91">
        <v>351.8899328</v>
      </c>
      <c r="F290" s="92">
        <v>95.770083963003188</v>
      </c>
      <c r="G290" s="6"/>
      <c r="H290" s="91">
        <v>351.8899328</v>
      </c>
      <c r="I290" s="91">
        <v>351.8899328</v>
      </c>
      <c r="J290" s="91">
        <v>351.8899328</v>
      </c>
      <c r="K290" s="91">
        <v>351.8899328</v>
      </c>
      <c r="L290" s="91">
        <v>351.8899328</v>
      </c>
      <c r="M290" s="91"/>
      <c r="N290" s="1"/>
      <c r="O290" s="1"/>
      <c r="P290" s="76">
        <v>100</v>
      </c>
      <c r="Q290" s="76">
        <v>100</v>
      </c>
      <c r="R290" s="76">
        <v>100</v>
      </c>
      <c r="S290" s="76">
        <v>100</v>
      </c>
      <c r="T290" s="76">
        <v>100</v>
      </c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1"/>
      <c r="AF290" s="1"/>
      <c r="AG290" s="1"/>
    </row>
    <row r="291" spans="1:33" s="5" customFormat="1" ht="11.25" customHeight="1">
      <c r="A291" s="56" t="s">
        <v>227</v>
      </c>
      <c r="B291" s="71" t="s">
        <v>34</v>
      </c>
      <c r="C291" s="88" t="s">
        <v>20</v>
      </c>
      <c r="D291" s="89">
        <v>17156.769679155121</v>
      </c>
      <c r="E291" s="89">
        <v>18798.678738213232</v>
      </c>
      <c r="F291" s="90">
        <v>109.57003614178591</v>
      </c>
      <c r="G291" s="6"/>
      <c r="H291" s="89">
        <v>22744.407763635278</v>
      </c>
      <c r="I291" s="89">
        <v>20830.206039891938</v>
      </c>
      <c r="J291" s="89">
        <v>18798.678738213232</v>
      </c>
      <c r="K291" s="89">
        <v>16788.410368091143</v>
      </c>
      <c r="L291" s="89">
        <v>15314.681084082009</v>
      </c>
      <c r="M291" s="89"/>
      <c r="N291" s="7"/>
      <c r="O291" s="7"/>
      <c r="P291" s="75">
        <v>120.98939548023297</v>
      </c>
      <c r="Q291" s="75">
        <v>110.80675578304924</v>
      </c>
      <c r="R291" s="75">
        <v>100</v>
      </c>
      <c r="S291" s="75">
        <v>89.306331587891378</v>
      </c>
      <c r="T291" s="75">
        <v>81.466795072947946</v>
      </c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1"/>
      <c r="AF291" s="1"/>
      <c r="AG291" s="1"/>
    </row>
    <row r="292" spans="1:33" s="5" customFormat="1" ht="11.25" customHeight="1">
      <c r="A292" s="56" t="s">
        <v>227</v>
      </c>
      <c r="B292" s="73" t="s">
        <v>33</v>
      </c>
      <c r="C292" s="93" t="s">
        <v>31</v>
      </c>
      <c r="D292" s="94">
        <v>0.85783848395775608</v>
      </c>
      <c r="E292" s="94">
        <v>0.93993393691066163</v>
      </c>
      <c r="F292" s="90">
        <v>109.57003614178591</v>
      </c>
      <c r="G292" s="6"/>
      <c r="H292" s="94">
        <v>0.75814692545450924</v>
      </c>
      <c r="I292" s="94">
        <v>0.83320824159567752</v>
      </c>
      <c r="J292" s="94">
        <v>0.93993393691066163</v>
      </c>
      <c r="K292" s="94">
        <v>1.119227357872743</v>
      </c>
      <c r="L292" s="94">
        <v>0.51048936946940027</v>
      </c>
      <c r="M292" s="94"/>
      <c r="N292" s="1"/>
      <c r="O292" s="10"/>
      <c r="P292" s="77">
        <v>80.659596986821981</v>
      </c>
      <c r="Q292" s="77">
        <v>88.645404626439387</v>
      </c>
      <c r="R292" s="77">
        <v>100</v>
      </c>
      <c r="S292" s="77">
        <v>119.07510878385517</v>
      </c>
      <c r="T292" s="77">
        <v>54.311196715298614</v>
      </c>
      <c r="U292" s="24"/>
      <c r="V292" s="4"/>
      <c r="W292" s="4"/>
      <c r="X292" s="4"/>
      <c r="Y292" s="4"/>
      <c r="Z292" s="4"/>
      <c r="AA292" s="4"/>
      <c r="AB292" s="4"/>
      <c r="AC292" s="4"/>
      <c r="AD292" s="4"/>
      <c r="AE292" s="1"/>
      <c r="AF292" s="1"/>
      <c r="AG292" s="1"/>
    </row>
    <row r="293" spans="1:33" s="5" customFormat="1" ht="11.25" customHeight="1">
      <c r="A293" s="56" t="s">
        <v>227</v>
      </c>
      <c r="B293" s="10" t="s">
        <v>32</v>
      </c>
      <c r="C293" s="95" t="s">
        <v>31</v>
      </c>
      <c r="D293" s="96">
        <v>1.87</v>
      </c>
      <c r="E293" s="96">
        <v>1.3</v>
      </c>
      <c r="F293" s="84">
        <v>69.518716577540104</v>
      </c>
      <c r="G293" s="6"/>
      <c r="H293" s="96">
        <v>1.3</v>
      </c>
      <c r="I293" s="96">
        <v>1.3</v>
      </c>
      <c r="J293" s="96">
        <v>1.3</v>
      </c>
      <c r="K293" s="96">
        <v>1.3</v>
      </c>
      <c r="L293" s="96">
        <v>1.3</v>
      </c>
      <c r="M293" s="96"/>
      <c r="N293" s="1"/>
      <c r="O293" s="10"/>
      <c r="P293" s="24">
        <v>100</v>
      </c>
      <c r="Q293" s="24">
        <v>100</v>
      </c>
      <c r="R293" s="24">
        <v>100</v>
      </c>
      <c r="S293" s="24">
        <v>100</v>
      </c>
      <c r="T293" s="24">
        <v>100</v>
      </c>
      <c r="U293" s="24"/>
      <c r="V293" s="4"/>
      <c r="W293" s="4"/>
      <c r="X293" s="4"/>
      <c r="Y293" s="4"/>
      <c r="Z293" s="4"/>
      <c r="AA293" s="4"/>
      <c r="AB293" s="4"/>
      <c r="AC293" s="4"/>
      <c r="AD293" s="4"/>
      <c r="AE293" s="1"/>
      <c r="AF293" s="1"/>
      <c r="AG293" s="1"/>
    </row>
    <row r="294" spans="1:33" s="29" customFormat="1" ht="11.25" customHeight="1">
      <c r="A294" s="56" t="s">
        <v>227</v>
      </c>
      <c r="B294" s="7" t="s">
        <v>30</v>
      </c>
      <c r="C294" s="79" t="s">
        <v>20</v>
      </c>
      <c r="D294" s="83">
        <v>37767.431997799998</v>
      </c>
      <c r="E294" s="83">
        <v>26351.889932800001</v>
      </c>
      <c r="F294" s="84">
        <v>69.774111023315086</v>
      </c>
      <c r="G294" s="6"/>
      <c r="H294" s="83">
        <v>39351.889932799997</v>
      </c>
      <c r="I294" s="83">
        <v>32851.889932799997</v>
      </c>
      <c r="J294" s="83">
        <v>26351.889932800001</v>
      </c>
      <c r="K294" s="83">
        <v>19851.889932800001</v>
      </c>
      <c r="L294" s="83">
        <v>39351.889932799997</v>
      </c>
      <c r="M294" s="83"/>
      <c r="N294" s="1"/>
      <c r="O294" s="7"/>
      <c r="P294" s="6">
        <v>149.33232505581694</v>
      </c>
      <c r="Q294" s="6">
        <v>124.66616252790845</v>
      </c>
      <c r="R294" s="6">
        <v>100</v>
      </c>
      <c r="S294" s="6">
        <v>75.333837472091531</v>
      </c>
      <c r="T294" s="6">
        <v>149.33232505581694</v>
      </c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1"/>
      <c r="AF294" s="1"/>
      <c r="AG294" s="1"/>
    </row>
    <row r="295" spans="1:33" s="5" customFormat="1" ht="11.25" customHeight="1">
      <c r="A295" s="56" t="s">
        <v>227</v>
      </c>
      <c r="B295" s="1" t="s">
        <v>29</v>
      </c>
      <c r="C295" s="82" t="s">
        <v>20</v>
      </c>
      <c r="D295" s="97">
        <v>0</v>
      </c>
      <c r="E295" s="97">
        <v>0</v>
      </c>
      <c r="F295" s="84"/>
      <c r="G295" s="6"/>
      <c r="H295" s="97">
        <v>0</v>
      </c>
      <c r="I295" s="97">
        <v>0</v>
      </c>
      <c r="J295" s="97">
        <v>0</v>
      </c>
      <c r="K295" s="97">
        <v>0</v>
      </c>
      <c r="L295" s="97">
        <v>0</v>
      </c>
      <c r="M295" s="97"/>
      <c r="N295" s="1"/>
      <c r="O295" s="1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1"/>
      <c r="AF295" s="1"/>
      <c r="AG295" s="1"/>
    </row>
    <row r="296" spans="1:33" s="5" customFormat="1" ht="11.25" customHeight="1">
      <c r="A296" s="56" t="s">
        <v>227</v>
      </c>
      <c r="B296" s="71" t="s">
        <v>28</v>
      </c>
      <c r="C296" s="85"/>
      <c r="D296" s="91"/>
      <c r="E296" s="91"/>
      <c r="F296" s="90"/>
      <c r="G296" s="6"/>
      <c r="H296" s="91"/>
      <c r="I296" s="91"/>
      <c r="J296" s="91"/>
      <c r="K296" s="91"/>
      <c r="L296" s="91"/>
      <c r="M296" s="91"/>
      <c r="N296" s="1"/>
      <c r="O296" s="1"/>
      <c r="P296" s="76"/>
      <c r="Q296" s="76"/>
      <c r="R296" s="76"/>
      <c r="S296" s="76"/>
      <c r="T296" s="76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1"/>
      <c r="AF296" s="1"/>
      <c r="AG296" s="1"/>
    </row>
    <row r="297" spans="1:33" s="5" customFormat="1" ht="11.25" customHeight="1">
      <c r="A297" s="56" t="s">
        <v>227</v>
      </c>
      <c r="B297" s="72" t="s">
        <v>27</v>
      </c>
      <c r="C297" s="85" t="s">
        <v>20</v>
      </c>
      <c r="D297" s="91">
        <v>37767.431997799998</v>
      </c>
      <c r="E297" s="91">
        <v>26351.889932800001</v>
      </c>
      <c r="F297" s="92">
        <v>69.774111023315086</v>
      </c>
      <c r="G297" s="6"/>
      <c r="H297" s="91">
        <v>39351.889932799997</v>
      </c>
      <c r="I297" s="91">
        <v>32851.889932799997</v>
      </c>
      <c r="J297" s="91">
        <v>26351.889932800001</v>
      </c>
      <c r="K297" s="91">
        <v>19851.889932800001</v>
      </c>
      <c r="L297" s="91">
        <v>39351.889932799997</v>
      </c>
      <c r="M297" s="91"/>
      <c r="N297" s="1"/>
      <c r="O297" s="1"/>
      <c r="P297" s="76">
        <v>149.33232505581694</v>
      </c>
      <c r="Q297" s="76">
        <v>124.66616252790845</v>
      </c>
      <c r="R297" s="76">
        <v>100</v>
      </c>
      <c r="S297" s="76">
        <v>75.333837472091531</v>
      </c>
      <c r="T297" s="76">
        <v>149.33232505581694</v>
      </c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1"/>
      <c r="AF297" s="1"/>
      <c r="AG297" s="1"/>
    </row>
    <row r="298" spans="1:33" s="5" customFormat="1" ht="11.25" customHeight="1">
      <c r="A298" s="56" t="s">
        <v>227</v>
      </c>
      <c r="B298" s="72" t="s">
        <v>26</v>
      </c>
      <c r="C298" s="85" t="s">
        <v>20</v>
      </c>
      <c r="D298" s="91">
        <v>17524.201676955119</v>
      </c>
      <c r="E298" s="91">
        <v>19150.568671013229</v>
      </c>
      <c r="F298" s="92">
        <v>109.28069092126937</v>
      </c>
      <c r="G298" s="6"/>
      <c r="H298" s="91">
        <v>23096.297696435278</v>
      </c>
      <c r="I298" s="91">
        <v>21182.095972691939</v>
      </c>
      <c r="J298" s="91">
        <v>19150.568671013229</v>
      </c>
      <c r="K298" s="91">
        <v>17140.300300891144</v>
      </c>
      <c r="L298" s="91">
        <v>15666.571016882011</v>
      </c>
      <c r="M298" s="91"/>
      <c r="N298" s="1"/>
      <c r="O298" s="1"/>
      <c r="P298" s="76">
        <v>120.6037172744348</v>
      </c>
      <c r="Q298" s="76">
        <v>110.60818264239683</v>
      </c>
      <c r="R298" s="76">
        <v>100</v>
      </c>
      <c r="S298" s="76">
        <v>89.502826758534454</v>
      </c>
      <c r="T298" s="76">
        <v>81.80734100390093</v>
      </c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1"/>
      <c r="AF298" s="1"/>
      <c r="AG298" s="1"/>
    </row>
    <row r="299" spans="1:33" s="5" customFormat="1" ht="11.25" customHeight="1">
      <c r="A299" s="56" t="s">
        <v>227</v>
      </c>
      <c r="B299" s="72" t="s">
        <v>25</v>
      </c>
      <c r="C299" s="85" t="s">
        <v>20</v>
      </c>
      <c r="D299" s="91">
        <v>7379.0466044016912</v>
      </c>
      <c r="E299" s="91">
        <v>8192.5798452379186</v>
      </c>
      <c r="F299" s="92">
        <v>111.02490991655947</v>
      </c>
      <c r="G299" s="6"/>
      <c r="H299" s="91">
        <v>10889.155295903316</v>
      </c>
      <c r="I299" s="91">
        <v>9547.4931288388798</v>
      </c>
      <c r="J299" s="91">
        <v>8192.5798452379186</v>
      </c>
      <c r="K299" s="91">
        <v>6757.6790919203031</v>
      </c>
      <c r="L299" s="91">
        <v>6422.9677397839923</v>
      </c>
      <c r="M299" s="91"/>
      <c r="N299" s="1"/>
      <c r="O299" s="1"/>
      <c r="P299" s="76">
        <v>132.91485101891109</v>
      </c>
      <c r="Q299" s="76">
        <v>116.53829818196435</v>
      </c>
      <c r="R299" s="76">
        <v>100</v>
      </c>
      <c r="S299" s="76">
        <v>82.48536138281672</v>
      </c>
      <c r="T299" s="76">
        <v>78.399818629994257</v>
      </c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1"/>
      <c r="AF299" s="1"/>
      <c r="AG299" s="1"/>
    </row>
    <row r="300" spans="1:33" s="5" customFormat="1" ht="11.25" customHeight="1">
      <c r="A300" s="56" t="s">
        <v>227</v>
      </c>
      <c r="B300" s="72" t="s">
        <v>24</v>
      </c>
      <c r="C300" s="85" t="s">
        <v>20</v>
      </c>
      <c r="D300" s="91">
        <v>4239.6158823664609</v>
      </c>
      <c r="E300" s="91">
        <v>4783.3605295139259</v>
      </c>
      <c r="F300" s="92">
        <v>112.82532810127974</v>
      </c>
      <c r="G300" s="6"/>
      <c r="H300" s="91">
        <v>4969.3454597627724</v>
      </c>
      <c r="I300" s="91">
        <v>4891.7136753740424</v>
      </c>
      <c r="J300" s="91">
        <v>4783.3605295139259</v>
      </c>
      <c r="K300" s="91">
        <v>4705.2273686201042</v>
      </c>
      <c r="L300" s="91">
        <v>4745.3940771073912</v>
      </c>
      <c r="M300" s="91"/>
      <c r="N300" s="1"/>
      <c r="O300" s="1"/>
      <c r="P300" s="76">
        <v>103.88816458849999</v>
      </c>
      <c r="Q300" s="76">
        <v>102.26520968243067</v>
      </c>
      <c r="R300" s="76">
        <v>100</v>
      </c>
      <c r="S300" s="76">
        <v>98.366563414743041</v>
      </c>
      <c r="T300" s="76">
        <v>99.206280769089489</v>
      </c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1"/>
      <c r="AF300" s="1"/>
      <c r="AG300" s="1"/>
    </row>
    <row r="301" spans="1:33" s="5" customFormat="1" ht="11.25" customHeight="1">
      <c r="A301" s="56" t="s">
        <v>227</v>
      </c>
      <c r="B301" s="71" t="s">
        <v>23</v>
      </c>
      <c r="C301" s="88" t="s">
        <v>20</v>
      </c>
      <c r="D301" s="89">
        <v>5905.539190186968</v>
      </c>
      <c r="E301" s="89">
        <v>6174.6282962613841</v>
      </c>
      <c r="F301" s="90">
        <v>104.5565544044065</v>
      </c>
      <c r="G301" s="6"/>
      <c r="H301" s="89">
        <v>7237.7969407691899</v>
      </c>
      <c r="I301" s="89">
        <v>6742.8891684790169</v>
      </c>
      <c r="J301" s="89">
        <v>6174.6282962613841</v>
      </c>
      <c r="K301" s="89">
        <v>5677.3938403507364</v>
      </c>
      <c r="L301" s="89">
        <v>4498.2091999906288</v>
      </c>
      <c r="M301" s="89"/>
      <c r="N301" s="1"/>
      <c r="O301" s="7"/>
      <c r="P301" s="75">
        <v>117.21834244097793</v>
      </c>
      <c r="Q301" s="75">
        <v>109.20315920169159</v>
      </c>
      <c r="R301" s="75">
        <v>100</v>
      </c>
      <c r="S301" s="75">
        <v>91.94713540551561</v>
      </c>
      <c r="T301" s="75">
        <v>72.849878311123689</v>
      </c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1"/>
      <c r="AF301" s="1"/>
      <c r="AG301" s="1"/>
    </row>
    <row r="302" spans="1:33" s="5" customFormat="1" ht="11.25" customHeight="1">
      <c r="A302" s="56" t="s">
        <v>227</v>
      </c>
      <c r="B302" s="72" t="s">
        <v>22</v>
      </c>
      <c r="C302" s="85" t="s">
        <v>20</v>
      </c>
      <c r="D302" s="91">
        <v>30388.385393398308</v>
      </c>
      <c r="E302" s="91">
        <v>18159.31008756208</v>
      </c>
      <c r="F302" s="92">
        <v>59.757403535849193</v>
      </c>
      <c r="G302" s="6"/>
      <c r="H302" s="91">
        <v>28462.734636896683</v>
      </c>
      <c r="I302" s="91">
        <v>23304.396803961117</v>
      </c>
      <c r="J302" s="91">
        <v>18159.31008756208</v>
      </c>
      <c r="K302" s="91">
        <v>13094.210840879698</v>
      </c>
      <c r="L302" s="91">
        <v>32928.922193016006</v>
      </c>
      <c r="M302" s="91"/>
      <c r="N302" s="1"/>
      <c r="O302" s="1"/>
      <c r="P302" s="76">
        <v>156.7390748858447</v>
      </c>
      <c r="Q302" s="76">
        <v>128.33305170510349</v>
      </c>
      <c r="R302" s="76">
        <v>100</v>
      </c>
      <c r="S302" s="76">
        <v>72.107424663937863</v>
      </c>
      <c r="T302" s="76">
        <v>181.33355306031217</v>
      </c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1"/>
      <c r="AF302" s="1"/>
      <c r="AG302" s="1"/>
    </row>
    <row r="303" spans="1:33" s="5" customFormat="1" ht="11.25" customHeight="1">
      <c r="A303" s="56" t="s">
        <v>227</v>
      </c>
      <c r="B303" s="71" t="s">
        <v>21</v>
      </c>
      <c r="C303" s="88" t="s">
        <v>20</v>
      </c>
      <c r="D303" s="89">
        <v>26148.769511031845</v>
      </c>
      <c r="E303" s="89">
        <v>13375.949558048154</v>
      </c>
      <c r="F303" s="90">
        <v>51.1532657489103</v>
      </c>
      <c r="G303" s="6"/>
      <c r="H303" s="89">
        <v>23493.389177133911</v>
      </c>
      <c r="I303" s="89">
        <v>18412.683128587076</v>
      </c>
      <c r="J303" s="89">
        <v>13375.949558048154</v>
      </c>
      <c r="K303" s="89">
        <v>8388.9834722595933</v>
      </c>
      <c r="L303" s="89">
        <v>28183.528115908615</v>
      </c>
      <c r="M303" s="89"/>
      <c r="N303" s="1"/>
      <c r="O303" s="7"/>
      <c r="P303" s="75">
        <v>175.63903837390154</v>
      </c>
      <c r="Q303" s="75">
        <v>137.65514776114253</v>
      </c>
      <c r="R303" s="75">
        <v>100</v>
      </c>
      <c r="S303" s="75">
        <v>62.716919167895924</v>
      </c>
      <c r="T303" s="75">
        <v>210.70300836287851</v>
      </c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1"/>
      <c r="AF303" s="1"/>
      <c r="AG303" s="1"/>
    </row>
    <row r="304" spans="1:33" s="5" customFormat="1" ht="11.25" customHeight="1">
      <c r="A304" s="56" t="s">
        <v>227</v>
      </c>
      <c r="B304" s="72" t="s">
        <v>19</v>
      </c>
      <c r="C304" s="87" t="s">
        <v>18</v>
      </c>
      <c r="D304" s="91">
        <v>65.103919127650542</v>
      </c>
      <c r="E304" s="91">
        <v>33.283915476439809</v>
      </c>
      <c r="F304" s="92">
        <v>51.124288556545082</v>
      </c>
      <c r="G304" s="6"/>
      <c r="H304" s="91">
        <v>49.12757084966853</v>
      </c>
      <c r="I304" s="91">
        <v>41.608016086020719</v>
      </c>
      <c r="J304" s="91">
        <v>33.283915476439809</v>
      </c>
      <c r="K304" s="91">
        <v>22.914816499173558</v>
      </c>
      <c r="L304" s="91">
        <v>100.64118238819421</v>
      </c>
      <c r="M304" s="91"/>
      <c r="N304" s="1"/>
      <c r="O304" s="1"/>
      <c r="P304" s="76">
        <v>147.60153709813298</v>
      </c>
      <c r="Q304" s="76">
        <v>125.00937912630252</v>
      </c>
      <c r="R304" s="76">
        <v>100</v>
      </c>
      <c r="S304" s="76">
        <v>68.846516917139539</v>
      </c>
      <c r="T304" s="76">
        <v>302.37182419067727</v>
      </c>
      <c r="U304" s="4"/>
      <c r="V304" s="4"/>
      <c r="W304" s="4"/>
      <c r="X304" s="251" t="s">
        <v>210</v>
      </c>
      <c r="Y304" s="252"/>
      <c r="Z304" s="252"/>
      <c r="AA304" s="252"/>
      <c r="AB304" s="252"/>
      <c r="AC304" s="252"/>
      <c r="AD304" s="252"/>
      <c r="AE304" s="252"/>
      <c r="AF304" s="252"/>
      <c r="AG304" s="1"/>
    </row>
    <row r="305" spans="1:33" s="5" customFormat="1" ht="11.25" customHeight="1">
      <c r="A305" s="56" t="s">
        <v>227</v>
      </c>
      <c r="B305" s="1"/>
      <c r="C305" s="11"/>
      <c r="D305" s="17">
        <v>0</v>
      </c>
      <c r="E305" s="17">
        <v>0</v>
      </c>
      <c r="F305" s="18"/>
      <c r="G305" s="18"/>
      <c r="H305" s="17">
        <v>0</v>
      </c>
      <c r="I305" s="17">
        <v>0</v>
      </c>
      <c r="J305" s="17">
        <v>0</v>
      </c>
      <c r="K305" s="17">
        <v>0</v>
      </c>
      <c r="L305" s="17">
        <v>0</v>
      </c>
      <c r="M305" s="17"/>
      <c r="N305" s="17"/>
      <c r="O305" s="1"/>
      <c r="P305" s="4"/>
      <c r="Q305" s="4"/>
      <c r="R305" s="4"/>
      <c r="S305" s="4"/>
      <c r="T305" s="4"/>
      <c r="U305" s="4"/>
      <c r="V305" s="4"/>
      <c r="W305" s="4"/>
      <c r="X305" s="112" t="s">
        <v>234</v>
      </c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s="5" customFormat="1">
      <c r="A306" s="56" t="s">
        <v>228</v>
      </c>
      <c r="B306" s="61" t="s">
        <v>131</v>
      </c>
      <c r="C306" s="60"/>
      <c r="D306" s="60"/>
      <c r="E306" s="60"/>
      <c r="F306" s="60"/>
      <c r="G306" s="60"/>
      <c r="H306" s="60"/>
      <c r="I306" s="60"/>
      <c r="J306" s="60"/>
      <c r="K306" s="60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0"/>
      <c r="Y306" s="60"/>
      <c r="Z306" s="60"/>
      <c r="AA306" s="60"/>
      <c r="AB306" s="60"/>
      <c r="AC306" s="60"/>
      <c r="AD306" s="60"/>
      <c r="AE306" s="60"/>
      <c r="AF306" s="60"/>
      <c r="AG306" s="1"/>
    </row>
    <row r="307" spans="1:33" s="5" customFormat="1">
      <c r="A307" s="56" t="s">
        <v>228</v>
      </c>
      <c r="B307" s="61" t="s">
        <v>132</v>
      </c>
      <c r="C307" s="60"/>
      <c r="D307" s="63" t="s">
        <v>107</v>
      </c>
      <c r="E307" s="63" t="s">
        <v>107</v>
      </c>
      <c r="F307" s="60"/>
      <c r="G307" s="60"/>
      <c r="H307" s="63" t="s">
        <v>116</v>
      </c>
      <c r="I307" s="63" t="s">
        <v>117</v>
      </c>
      <c r="J307" s="63" t="s">
        <v>115</v>
      </c>
      <c r="K307" s="63" t="s">
        <v>198</v>
      </c>
      <c r="L307" s="63" t="s">
        <v>197</v>
      </c>
      <c r="M307" s="63" t="s">
        <v>199</v>
      </c>
      <c r="N307" s="60"/>
      <c r="O307" s="60"/>
      <c r="P307" s="60"/>
      <c r="Q307" s="60"/>
      <c r="R307" s="60"/>
      <c r="S307" s="60"/>
      <c r="T307" s="60"/>
      <c r="U307" s="60"/>
      <c r="V307" s="60"/>
      <c r="W307" s="60"/>
      <c r="X307" s="60"/>
      <c r="Y307" s="60"/>
      <c r="Z307" s="60"/>
      <c r="AA307" s="60"/>
      <c r="AB307" s="60"/>
      <c r="AC307" s="60"/>
      <c r="AD307" s="60"/>
      <c r="AE307" s="60"/>
      <c r="AF307" s="60"/>
      <c r="AG307" s="1"/>
    </row>
    <row r="308" spans="1:33" s="5" customFormat="1" ht="12" customHeight="1">
      <c r="A308" s="56" t="s">
        <v>228</v>
      </c>
      <c r="B308" s="69" t="s">
        <v>228</v>
      </c>
      <c r="C308" s="78"/>
      <c r="D308" s="105">
        <v>2021</v>
      </c>
      <c r="E308" s="105">
        <v>2022</v>
      </c>
      <c r="F308" s="253" t="s">
        <v>235</v>
      </c>
      <c r="G308" s="106"/>
      <c r="H308" s="99"/>
      <c r="I308" s="99"/>
      <c r="J308" s="99" t="s">
        <v>231</v>
      </c>
      <c r="K308" s="99"/>
      <c r="L308" s="99"/>
      <c r="M308" s="99"/>
      <c r="N308" s="62"/>
      <c r="O308" s="62"/>
      <c r="P308" s="99"/>
      <c r="Q308" s="99"/>
      <c r="R308" s="99" t="s">
        <v>143</v>
      </c>
      <c r="S308" s="99"/>
      <c r="T308" s="99"/>
      <c r="U308" s="99"/>
      <c r="V308" s="22"/>
      <c r="W308" s="22"/>
      <c r="X308" s="22"/>
      <c r="Y308" s="22"/>
      <c r="Z308" s="22"/>
      <c r="AA308" s="22"/>
      <c r="AB308" s="22"/>
      <c r="AC308" s="22"/>
      <c r="AD308" s="22"/>
      <c r="AE308" s="1"/>
      <c r="AF308" s="1"/>
      <c r="AG308" s="1"/>
    </row>
    <row r="309" spans="1:33" s="5" customFormat="1" ht="12">
      <c r="A309" s="56" t="s">
        <v>228</v>
      </c>
      <c r="B309" s="70" t="s">
        <v>68</v>
      </c>
      <c r="C309" s="78"/>
      <c r="D309" s="105"/>
      <c r="E309" s="249" t="s">
        <v>232</v>
      </c>
      <c r="F309" s="254"/>
      <c r="G309" s="106"/>
      <c r="H309" s="107" t="s">
        <v>71</v>
      </c>
      <c r="I309" s="105" t="s">
        <v>70</v>
      </c>
      <c r="J309" s="134" t="s">
        <v>69</v>
      </c>
      <c r="K309" s="105" t="s">
        <v>61</v>
      </c>
      <c r="L309" s="105" t="s">
        <v>81</v>
      </c>
      <c r="M309" s="125" t="s">
        <v>141</v>
      </c>
      <c r="N309" s="111"/>
      <c r="O309" s="111"/>
      <c r="P309" s="108" t="s">
        <v>71</v>
      </c>
      <c r="Q309" s="105" t="s">
        <v>70</v>
      </c>
      <c r="R309" s="134" t="s">
        <v>69</v>
      </c>
      <c r="S309" s="105" t="s">
        <v>61</v>
      </c>
      <c r="T309" s="105" t="s">
        <v>81</v>
      </c>
      <c r="U309" s="108" t="s">
        <v>141</v>
      </c>
      <c r="V309" s="22"/>
      <c r="W309" s="22"/>
      <c r="X309" s="22"/>
      <c r="Y309" s="22"/>
      <c r="Z309" s="22"/>
      <c r="AA309" s="22"/>
      <c r="AB309" s="22"/>
      <c r="AC309" s="22"/>
      <c r="AD309" s="22"/>
      <c r="AE309" s="1"/>
      <c r="AF309" s="1"/>
      <c r="AG309" s="1"/>
    </row>
    <row r="310" spans="1:33" s="5" customFormat="1">
      <c r="A310" s="56" t="s">
        <v>228</v>
      </c>
      <c r="B310" s="7" t="s">
        <v>8</v>
      </c>
      <c r="C310" s="79" t="s">
        <v>7</v>
      </c>
      <c r="D310" s="80">
        <v>8000</v>
      </c>
      <c r="E310" s="80">
        <v>8000</v>
      </c>
      <c r="F310" s="80"/>
      <c r="G310" s="26"/>
      <c r="H310" s="98">
        <v>12000</v>
      </c>
      <c r="I310" s="98">
        <v>10000</v>
      </c>
      <c r="J310" s="98">
        <v>8000</v>
      </c>
      <c r="K310" s="98">
        <v>7000</v>
      </c>
      <c r="L310" s="98">
        <v>10125</v>
      </c>
      <c r="M310" s="98">
        <v>9000</v>
      </c>
      <c r="N310" s="2"/>
      <c r="O310" s="2"/>
      <c r="P310" s="21">
        <v>150</v>
      </c>
      <c r="Q310" s="21">
        <v>125</v>
      </c>
      <c r="R310" s="21">
        <v>100</v>
      </c>
      <c r="S310" s="21">
        <v>87.5</v>
      </c>
      <c r="T310" s="21">
        <v>126.5625</v>
      </c>
      <c r="U310" s="21">
        <v>112.5</v>
      </c>
      <c r="V310" s="27"/>
      <c r="W310" s="27"/>
      <c r="X310" s="27"/>
      <c r="Y310" s="27"/>
      <c r="Z310" s="27"/>
      <c r="AA310" s="27"/>
      <c r="AB310" s="27"/>
      <c r="AC310" s="27"/>
      <c r="AD310" s="27"/>
      <c r="AE310" s="1"/>
      <c r="AF310" s="1"/>
      <c r="AG310" s="1"/>
    </row>
    <row r="311" spans="1:33" s="5" customFormat="1">
      <c r="A311" s="56" t="s">
        <v>228</v>
      </c>
      <c r="B311" s="7" t="s">
        <v>186</v>
      </c>
      <c r="C311" s="79" t="s">
        <v>59</v>
      </c>
      <c r="D311" s="81">
        <v>2</v>
      </c>
      <c r="E311" s="81">
        <v>2</v>
      </c>
      <c r="F311" s="80"/>
      <c r="G311" s="26"/>
      <c r="H311" s="136">
        <v>3</v>
      </c>
      <c r="I311" s="136">
        <v>2.5</v>
      </c>
      <c r="J311" s="136">
        <v>2</v>
      </c>
      <c r="K311" s="136">
        <v>1.75</v>
      </c>
      <c r="L311" s="136">
        <v>2.25</v>
      </c>
      <c r="M311" s="136">
        <v>2</v>
      </c>
      <c r="N311" s="1"/>
      <c r="O311" s="1"/>
      <c r="P311" s="21">
        <v>150</v>
      </c>
      <c r="Q311" s="21">
        <v>125</v>
      </c>
      <c r="R311" s="21">
        <v>100</v>
      </c>
      <c r="S311" s="21">
        <v>87.5</v>
      </c>
      <c r="T311" s="21">
        <v>112.5</v>
      </c>
      <c r="U311" s="21">
        <v>100</v>
      </c>
      <c r="V311" s="27"/>
      <c r="W311" s="27"/>
      <c r="X311" s="27"/>
      <c r="Y311" s="27"/>
      <c r="Z311" s="27"/>
      <c r="AA311" s="27"/>
      <c r="AB311" s="27"/>
      <c r="AC311" s="27"/>
      <c r="AD311" s="27"/>
      <c r="AE311" s="1"/>
      <c r="AF311" s="1"/>
      <c r="AG311" s="1"/>
    </row>
    <row r="312" spans="1:33" s="5" customFormat="1">
      <c r="A312" s="56" t="s">
        <v>228</v>
      </c>
      <c r="B312" s="7" t="s">
        <v>58</v>
      </c>
      <c r="C312" s="82" t="s">
        <v>57</v>
      </c>
      <c r="D312" s="80">
        <v>4000</v>
      </c>
      <c r="E312" s="80">
        <v>4000</v>
      </c>
      <c r="F312" s="81"/>
      <c r="G312" s="57"/>
      <c r="H312" s="98">
        <v>4000</v>
      </c>
      <c r="I312" s="98">
        <v>4000</v>
      </c>
      <c r="J312" s="98">
        <v>4000</v>
      </c>
      <c r="K312" s="98">
        <v>4000</v>
      </c>
      <c r="L312" s="98">
        <v>4500</v>
      </c>
      <c r="M312" s="98">
        <v>4500</v>
      </c>
      <c r="N312" s="1"/>
      <c r="O312" s="1"/>
      <c r="P312" s="21">
        <v>100</v>
      </c>
      <c r="Q312" s="21">
        <v>100</v>
      </c>
      <c r="R312" s="21">
        <v>100</v>
      </c>
      <c r="S312" s="21">
        <v>100</v>
      </c>
      <c r="T312" s="21">
        <v>112.5</v>
      </c>
      <c r="U312" s="21">
        <v>112.5</v>
      </c>
      <c r="V312" s="27"/>
      <c r="W312" s="27"/>
      <c r="X312" s="27"/>
      <c r="Y312" s="27"/>
      <c r="Z312" s="27"/>
      <c r="AA312" s="27"/>
      <c r="AB312" s="27"/>
      <c r="AC312" s="27"/>
      <c r="AD312" s="27"/>
      <c r="AE312" s="1"/>
      <c r="AF312" s="1"/>
      <c r="AG312" s="1"/>
    </row>
    <row r="313" spans="1:33" s="5" customFormat="1" ht="6" customHeight="1">
      <c r="A313" s="56" t="s">
        <v>228</v>
      </c>
      <c r="B313" s="7"/>
      <c r="C313" s="79"/>
      <c r="D313" s="83"/>
      <c r="E313" s="83"/>
      <c r="F313" s="84"/>
      <c r="G313" s="6"/>
      <c r="H313" s="97"/>
      <c r="I313" s="97"/>
      <c r="J313" s="97"/>
      <c r="K313" s="97"/>
      <c r="L313" s="97"/>
      <c r="M313" s="97"/>
      <c r="N313" s="1"/>
      <c r="O313" s="1"/>
      <c r="P313" s="21"/>
      <c r="Q313" s="21"/>
      <c r="R313" s="21"/>
      <c r="S313" s="21"/>
      <c r="T313" s="21"/>
      <c r="U313" s="21"/>
      <c r="V313" s="12"/>
      <c r="W313" s="12"/>
      <c r="X313" s="12"/>
      <c r="Y313" s="12"/>
      <c r="Z313" s="12"/>
      <c r="AA313" s="12"/>
      <c r="AB313" s="12"/>
      <c r="AC313" s="12"/>
      <c r="AD313" s="12"/>
      <c r="AE313" s="1"/>
      <c r="AF313" s="1"/>
      <c r="AG313" s="1"/>
    </row>
    <row r="314" spans="1:33" s="5" customFormat="1" ht="11.25" customHeight="1">
      <c r="A314" s="56" t="s">
        <v>228</v>
      </c>
      <c r="B314" s="71" t="s">
        <v>47</v>
      </c>
      <c r="C314" s="85"/>
      <c r="D314" s="86"/>
      <c r="E314" s="86"/>
      <c r="F314" s="87"/>
      <c r="G314" s="1"/>
      <c r="H314" s="86"/>
      <c r="I314" s="86"/>
      <c r="J314" s="86"/>
      <c r="K314" s="86"/>
      <c r="L314" s="86"/>
      <c r="M314" s="86"/>
      <c r="N314" s="1"/>
      <c r="O314" s="1"/>
      <c r="P314" s="74"/>
      <c r="Q314" s="74"/>
      <c r="R314" s="74"/>
      <c r="S314" s="74"/>
      <c r="T314" s="74"/>
      <c r="U314" s="74"/>
      <c r="V314" s="25"/>
      <c r="W314" s="25"/>
      <c r="X314" s="25"/>
      <c r="Y314" s="25"/>
      <c r="Z314" s="25"/>
      <c r="AA314" s="25"/>
      <c r="AB314" s="25"/>
      <c r="AC314" s="25"/>
      <c r="AD314" s="25"/>
      <c r="AE314" s="1"/>
      <c r="AF314" s="7"/>
      <c r="AG314" s="1"/>
    </row>
    <row r="315" spans="1:33" s="5" customFormat="1" ht="11.25" customHeight="1">
      <c r="A315" s="56" t="s">
        <v>228</v>
      </c>
      <c r="B315" s="71" t="s">
        <v>46</v>
      </c>
      <c r="C315" s="88" t="s">
        <v>20</v>
      </c>
      <c r="D315" s="89">
        <v>4229.869462388795</v>
      </c>
      <c r="E315" s="89">
        <v>4819.0272086252553</v>
      </c>
      <c r="F315" s="90">
        <v>113.92850894040916</v>
      </c>
      <c r="G315" s="6"/>
      <c r="H315" s="89">
        <v>5399.2187836402645</v>
      </c>
      <c r="I315" s="89">
        <v>5154.7822484559874</v>
      </c>
      <c r="J315" s="89">
        <v>4819.0272086252553</v>
      </c>
      <c r="K315" s="89">
        <v>4627.7415965405398</v>
      </c>
      <c r="L315" s="89">
        <v>5412.6036260274941</v>
      </c>
      <c r="M315" s="89">
        <v>5250.4668782457757</v>
      </c>
      <c r="N315" s="1"/>
      <c r="O315" s="7"/>
      <c r="P315" s="75">
        <v>112.03959948548462</v>
      </c>
      <c r="Q315" s="75">
        <v>106.96727835920467</v>
      </c>
      <c r="R315" s="75">
        <v>100</v>
      </c>
      <c r="S315" s="75">
        <v>96.030617720058814</v>
      </c>
      <c r="T315" s="75">
        <v>112.31734936752041</v>
      </c>
      <c r="U315" s="75">
        <v>108.95283738693809</v>
      </c>
      <c r="V315" s="6"/>
      <c r="W315" s="6"/>
      <c r="X315" s="6"/>
      <c r="Y315" s="6"/>
      <c r="Z315" s="6"/>
      <c r="AA315" s="6"/>
      <c r="AB315" s="6"/>
      <c r="AC315" s="6"/>
      <c r="AD315" s="6"/>
      <c r="AE315" s="7"/>
      <c r="AF315" s="1"/>
      <c r="AG315" s="1"/>
    </row>
    <row r="316" spans="1:33" s="5" customFormat="1" ht="11.25" customHeight="1">
      <c r="A316" s="56" t="s">
        <v>228</v>
      </c>
      <c r="B316" s="72" t="s">
        <v>45</v>
      </c>
      <c r="C316" s="85" t="s">
        <v>20</v>
      </c>
      <c r="D316" s="91">
        <v>0</v>
      </c>
      <c r="E316" s="91">
        <v>0</v>
      </c>
      <c r="F316" s="92"/>
      <c r="G316" s="6"/>
      <c r="H316" s="91">
        <v>0</v>
      </c>
      <c r="I316" s="91">
        <v>0</v>
      </c>
      <c r="J316" s="91">
        <v>0</v>
      </c>
      <c r="K316" s="91">
        <v>0</v>
      </c>
      <c r="L316" s="91">
        <v>0</v>
      </c>
      <c r="M316" s="91">
        <v>0</v>
      </c>
      <c r="N316" s="1"/>
      <c r="O316" s="1"/>
      <c r="P316" s="76"/>
      <c r="Q316" s="76"/>
      <c r="R316" s="76"/>
      <c r="S316" s="76"/>
      <c r="T316" s="76"/>
      <c r="U316" s="76"/>
      <c r="V316" s="4"/>
      <c r="W316" s="4"/>
      <c r="X316" s="4"/>
      <c r="Y316" s="4"/>
      <c r="Z316" s="4"/>
      <c r="AA316" s="4"/>
      <c r="AB316" s="4"/>
      <c r="AC316" s="4"/>
      <c r="AD316" s="4"/>
      <c r="AE316" s="1"/>
      <c r="AF316" s="1"/>
      <c r="AG316" s="1"/>
    </row>
    <row r="317" spans="1:33" s="5" customFormat="1" ht="11.25" customHeight="1">
      <c r="A317" s="56" t="s">
        <v>228</v>
      </c>
      <c r="B317" s="72" t="s">
        <v>44</v>
      </c>
      <c r="C317" s="85" t="s">
        <v>20</v>
      </c>
      <c r="D317" s="91">
        <v>136.90225042535883</v>
      </c>
      <c r="E317" s="91">
        <v>300.22394599182905</v>
      </c>
      <c r="F317" s="92">
        <v>219.29803568533424</v>
      </c>
      <c r="G317" s="6"/>
      <c r="H317" s="91">
        <v>404.94277374443345</v>
      </c>
      <c r="I317" s="91">
        <v>373.93321196447391</v>
      </c>
      <c r="J317" s="91">
        <v>300.22394599182905</v>
      </c>
      <c r="K317" s="91">
        <v>262.05435937339968</v>
      </c>
      <c r="L317" s="91">
        <v>377.9556172512722</v>
      </c>
      <c r="M317" s="91">
        <v>338.39353261025838</v>
      </c>
      <c r="N317" s="1"/>
      <c r="O317" s="1"/>
      <c r="P317" s="76">
        <v>134.88023828567438</v>
      </c>
      <c r="Q317" s="76">
        <v>124.55142801122565</v>
      </c>
      <c r="R317" s="76">
        <v>100</v>
      </c>
      <c r="S317" s="76">
        <v>87.286295071390413</v>
      </c>
      <c r="T317" s="76">
        <v>125.89122962948423</v>
      </c>
      <c r="U317" s="76">
        <v>112.71370492860957</v>
      </c>
      <c r="V317" s="4"/>
      <c r="W317" s="4"/>
      <c r="X317" s="4"/>
      <c r="Y317" s="4"/>
      <c r="Z317" s="4"/>
      <c r="AA317" s="4"/>
      <c r="AB317" s="4"/>
      <c r="AC317" s="4"/>
      <c r="AD317" s="4"/>
      <c r="AE317" s="1"/>
      <c r="AF317" s="1"/>
      <c r="AG317" s="1"/>
    </row>
    <row r="318" spans="1:33" s="5" customFormat="1" ht="11.25" customHeight="1">
      <c r="A318" s="56" t="s">
        <v>228</v>
      </c>
      <c r="B318" s="72" t="s">
        <v>43</v>
      </c>
      <c r="C318" s="85" t="s">
        <v>20</v>
      </c>
      <c r="D318" s="91">
        <v>1010.2515743999999</v>
      </c>
      <c r="E318" s="91">
        <v>1088.3789844</v>
      </c>
      <c r="F318" s="92">
        <v>107.73346085071938</v>
      </c>
      <c r="G318" s="6"/>
      <c r="H318" s="91">
        <v>1088.3789844</v>
      </c>
      <c r="I318" s="91">
        <v>1088.3789844</v>
      </c>
      <c r="J318" s="91">
        <v>1088.3789844</v>
      </c>
      <c r="K318" s="91">
        <v>1088.3789844</v>
      </c>
      <c r="L318" s="91">
        <v>1088.3789844</v>
      </c>
      <c r="M318" s="91">
        <v>1088.3789844</v>
      </c>
      <c r="N318" s="1"/>
      <c r="O318" s="1"/>
      <c r="P318" s="76">
        <v>100</v>
      </c>
      <c r="Q318" s="76">
        <v>100</v>
      </c>
      <c r="R318" s="76">
        <v>100</v>
      </c>
      <c r="S318" s="76">
        <v>100</v>
      </c>
      <c r="T318" s="76">
        <v>100</v>
      </c>
      <c r="U318" s="76">
        <v>100</v>
      </c>
      <c r="V318" s="4"/>
      <c r="W318" s="4"/>
      <c r="X318" s="4"/>
      <c r="Y318" s="4"/>
      <c r="Z318" s="4"/>
      <c r="AA318" s="4"/>
      <c r="AB318" s="4"/>
      <c r="AC318" s="4"/>
      <c r="AD318" s="4"/>
      <c r="AE318" s="1"/>
      <c r="AF318" s="1"/>
      <c r="AG318" s="1"/>
    </row>
    <row r="319" spans="1:33" s="5" customFormat="1" ht="11.25" customHeight="1">
      <c r="A319" s="56" t="s">
        <v>228</v>
      </c>
      <c r="B319" s="72" t="s">
        <v>42</v>
      </c>
      <c r="C319" s="85" t="s">
        <v>20</v>
      </c>
      <c r="D319" s="91">
        <v>1050.4040457164369</v>
      </c>
      <c r="E319" s="91">
        <v>1101.8761411769815</v>
      </c>
      <c r="F319" s="92">
        <v>104.90021869874251</v>
      </c>
      <c r="G319" s="6"/>
      <c r="H319" s="91">
        <v>1404.9125982134801</v>
      </c>
      <c r="I319" s="91">
        <v>1253.3943696952308</v>
      </c>
      <c r="J319" s="91">
        <v>1101.8761411769815</v>
      </c>
      <c r="K319" s="91">
        <v>1026.1170269178567</v>
      </c>
      <c r="L319" s="91">
        <v>1324.8396623656195</v>
      </c>
      <c r="M319" s="91">
        <v>1239.6106588241041</v>
      </c>
      <c r="N319" s="1"/>
      <c r="O319" s="1"/>
      <c r="P319" s="76">
        <v>127.50186211608201</v>
      </c>
      <c r="Q319" s="76">
        <v>113.75093105804102</v>
      </c>
      <c r="R319" s="76">
        <v>100</v>
      </c>
      <c r="S319" s="76">
        <v>93.124534470979484</v>
      </c>
      <c r="T319" s="76">
        <v>120.23489872014808</v>
      </c>
      <c r="U319" s="76">
        <v>112.5</v>
      </c>
      <c r="V319" s="4"/>
      <c r="W319" s="4"/>
      <c r="X319" s="4"/>
      <c r="Y319" s="4"/>
      <c r="Z319" s="4"/>
      <c r="AA319" s="4"/>
      <c r="AB319" s="4"/>
      <c r="AC319" s="4"/>
      <c r="AD319" s="4"/>
      <c r="AE319" s="1"/>
      <c r="AF319" s="1"/>
      <c r="AG319" s="1"/>
    </row>
    <row r="320" spans="1:33" s="5" customFormat="1" ht="11.25" customHeight="1">
      <c r="A320" s="56" t="s">
        <v>228</v>
      </c>
      <c r="B320" s="72" t="s">
        <v>41</v>
      </c>
      <c r="C320" s="85" t="s">
        <v>20</v>
      </c>
      <c r="D320" s="91">
        <v>323.1177063114755</v>
      </c>
      <c r="E320" s="91">
        <v>365.49124579234973</v>
      </c>
      <c r="F320" s="92">
        <v>113.1139639373484</v>
      </c>
      <c r="G320" s="6"/>
      <c r="H320" s="91">
        <v>410.87068579234966</v>
      </c>
      <c r="I320" s="91">
        <v>410.87068579234978</v>
      </c>
      <c r="J320" s="91">
        <v>365.49124579234973</v>
      </c>
      <c r="K320" s="91">
        <v>319.87042579234969</v>
      </c>
      <c r="L320" s="91">
        <v>410.87068579234966</v>
      </c>
      <c r="M320" s="91">
        <v>410.87068579234966</v>
      </c>
      <c r="N320" s="1"/>
      <c r="O320" s="1"/>
      <c r="P320" s="76">
        <v>112.4160128381794</v>
      </c>
      <c r="Q320" s="76">
        <v>112.41601283817941</v>
      </c>
      <c r="R320" s="76">
        <v>100</v>
      </c>
      <c r="S320" s="76">
        <v>87.517944540340906</v>
      </c>
      <c r="T320" s="76">
        <v>112.4160128381794</v>
      </c>
      <c r="U320" s="76">
        <v>112.4160128381794</v>
      </c>
      <c r="V320" s="4"/>
      <c r="W320" s="4"/>
      <c r="X320" s="4"/>
      <c r="Y320" s="4"/>
      <c r="Z320" s="4"/>
      <c r="AA320" s="4"/>
      <c r="AB320" s="4"/>
      <c r="AC320" s="4"/>
      <c r="AD320" s="4"/>
      <c r="AE320" s="1"/>
      <c r="AF320" s="1"/>
      <c r="AG320" s="1"/>
    </row>
    <row r="321" spans="1:33" s="5" customFormat="1" ht="11.25" customHeight="1">
      <c r="A321" s="56" t="s">
        <v>228</v>
      </c>
      <c r="B321" s="72" t="s">
        <v>40</v>
      </c>
      <c r="C321" s="85" t="s">
        <v>20</v>
      </c>
      <c r="D321" s="91">
        <v>1365.0162741189858</v>
      </c>
      <c r="E321" s="91">
        <v>1570.0914451666088</v>
      </c>
      <c r="F321" s="92">
        <v>115.02364293641725</v>
      </c>
      <c r="G321" s="6"/>
      <c r="H321" s="91">
        <v>1670.5726798528533</v>
      </c>
      <c r="I321" s="91">
        <v>1621.4994345024108</v>
      </c>
      <c r="J321" s="91">
        <v>1570.0914451666088</v>
      </c>
      <c r="K321" s="91">
        <v>1545.2336077486159</v>
      </c>
      <c r="L321" s="91">
        <v>1790.3521450515341</v>
      </c>
      <c r="M321" s="91">
        <v>1760.7127499222693</v>
      </c>
      <c r="N321" s="1"/>
      <c r="O321" s="1"/>
      <c r="P321" s="76">
        <v>106.39970588946059</v>
      </c>
      <c r="Q321" s="76">
        <v>103.27420351814902</v>
      </c>
      <c r="R321" s="76">
        <v>100</v>
      </c>
      <c r="S321" s="76">
        <v>98.416790468191166</v>
      </c>
      <c r="T321" s="76">
        <v>114.02852684555278</v>
      </c>
      <c r="U321" s="76">
        <v>112.1407772357764</v>
      </c>
      <c r="V321" s="4"/>
      <c r="W321" s="4"/>
      <c r="X321" s="4"/>
      <c r="Y321" s="4"/>
      <c r="Z321" s="4"/>
      <c r="AA321" s="4"/>
      <c r="AB321" s="4"/>
      <c r="AC321" s="4"/>
      <c r="AD321" s="4"/>
      <c r="AE321" s="1"/>
      <c r="AF321" s="1"/>
      <c r="AG321" s="1"/>
    </row>
    <row r="322" spans="1:33" s="5" customFormat="1" ht="11.25" customHeight="1">
      <c r="A322" s="56" t="s">
        <v>228</v>
      </c>
      <c r="B322" s="72" t="s">
        <v>11</v>
      </c>
      <c r="C322" s="85" t="s">
        <v>20</v>
      </c>
      <c r="D322" s="91">
        <v>1188.7008196721313</v>
      </c>
      <c r="E322" s="91">
        <v>1441.6327868852459</v>
      </c>
      <c r="F322" s="92">
        <v>121.27801739742037</v>
      </c>
      <c r="G322" s="6"/>
      <c r="H322" s="91">
        <v>1441.6327868852459</v>
      </c>
      <c r="I322" s="91">
        <v>1441.6327868852459</v>
      </c>
      <c r="J322" s="91">
        <v>1441.6327868852459</v>
      </c>
      <c r="K322" s="91">
        <v>1441.6327868852459</v>
      </c>
      <c r="L322" s="91">
        <v>1512.3961202185792</v>
      </c>
      <c r="M322" s="91">
        <v>1512.3961202185792</v>
      </c>
      <c r="N322" s="1"/>
      <c r="O322" s="1"/>
      <c r="P322" s="76">
        <v>100</v>
      </c>
      <c r="Q322" s="76">
        <v>100</v>
      </c>
      <c r="R322" s="76">
        <v>100</v>
      </c>
      <c r="S322" s="76">
        <v>100</v>
      </c>
      <c r="T322" s="76">
        <v>104.90855465948599</v>
      </c>
      <c r="U322" s="76">
        <v>104.90855465948599</v>
      </c>
      <c r="V322" s="4"/>
      <c r="W322" s="4"/>
      <c r="X322" s="4"/>
      <c r="Y322" s="4"/>
      <c r="Z322" s="4"/>
      <c r="AA322" s="4"/>
      <c r="AB322" s="4"/>
      <c r="AC322" s="4"/>
      <c r="AD322" s="4"/>
      <c r="AE322" s="1"/>
      <c r="AF322" s="1"/>
      <c r="AG322" s="1"/>
    </row>
    <row r="323" spans="1:33" s="8" customFormat="1" ht="11.25" customHeight="1">
      <c r="A323" s="56" t="s">
        <v>228</v>
      </c>
      <c r="B323" s="71" t="s">
        <v>39</v>
      </c>
      <c r="C323" s="88" t="s">
        <v>20</v>
      </c>
      <c r="D323" s="89">
        <v>3943.8704594733354</v>
      </c>
      <c r="E323" s="89">
        <v>4176.9063055598745</v>
      </c>
      <c r="F323" s="90">
        <v>105.90881086184709</v>
      </c>
      <c r="G323" s="6"/>
      <c r="H323" s="89">
        <v>4413.1177992977991</v>
      </c>
      <c r="I323" s="89">
        <v>4296.337528527587</v>
      </c>
      <c r="J323" s="89">
        <v>4176.9063055598745</v>
      </c>
      <c r="K323" s="89">
        <v>4117.4264381971316</v>
      </c>
      <c r="L323" s="89">
        <v>4712.6334207862665</v>
      </c>
      <c r="M323" s="89">
        <v>4645.3430440199691</v>
      </c>
      <c r="N323" s="1"/>
      <c r="O323" s="7"/>
      <c r="P323" s="75">
        <v>105.6551781739395</v>
      </c>
      <c r="Q323" s="75">
        <v>102.85932252798531</v>
      </c>
      <c r="R323" s="75">
        <v>100</v>
      </c>
      <c r="S323" s="75">
        <v>98.575982724736505</v>
      </c>
      <c r="T323" s="75">
        <v>112.8259308692964</v>
      </c>
      <c r="U323" s="75">
        <v>111.21492090537342</v>
      </c>
      <c r="V323" s="6"/>
      <c r="W323" s="6"/>
      <c r="X323" s="6"/>
      <c r="Y323" s="6"/>
      <c r="Z323" s="6"/>
      <c r="AA323" s="6"/>
      <c r="AB323" s="6"/>
      <c r="AC323" s="6"/>
      <c r="AD323" s="6"/>
      <c r="AE323" s="1"/>
      <c r="AF323" s="1"/>
      <c r="AG323" s="1"/>
    </row>
    <row r="324" spans="1:33" s="5" customFormat="1" ht="11.25" customHeight="1">
      <c r="A324" s="56" t="s">
        <v>228</v>
      </c>
      <c r="B324" s="72" t="s">
        <v>38</v>
      </c>
      <c r="C324" s="85" t="s">
        <v>20</v>
      </c>
      <c r="D324" s="91">
        <v>1831.3747062871487</v>
      </c>
      <c r="E324" s="91">
        <v>1871.6649498254658</v>
      </c>
      <c r="F324" s="92">
        <v>102.19999999999997</v>
      </c>
      <c r="G324" s="6"/>
      <c r="H324" s="91">
        <v>1997.3900602729127</v>
      </c>
      <c r="I324" s="91">
        <v>1934.9290592575239</v>
      </c>
      <c r="J324" s="91">
        <v>1871.6649498254658</v>
      </c>
      <c r="K324" s="91">
        <v>1840.3200981141104</v>
      </c>
      <c r="L324" s="91">
        <v>2139.6332661769329</v>
      </c>
      <c r="M324" s="91">
        <v>2103.8023051044324</v>
      </c>
      <c r="N324" s="1"/>
      <c r="O324" s="1"/>
      <c r="P324" s="76">
        <v>106.71728721848271</v>
      </c>
      <c r="Q324" s="76">
        <v>103.38009799445985</v>
      </c>
      <c r="R324" s="76">
        <v>100</v>
      </c>
      <c r="S324" s="76">
        <v>98.325295790024896</v>
      </c>
      <c r="T324" s="76">
        <v>114.31710928691888</v>
      </c>
      <c r="U324" s="76">
        <v>112.40271958400534</v>
      </c>
      <c r="V324" s="4"/>
      <c r="W324" s="4"/>
      <c r="X324" s="4"/>
      <c r="Y324" s="4"/>
      <c r="Z324" s="4"/>
      <c r="AA324" s="4"/>
      <c r="AB324" s="4"/>
      <c r="AC324" s="4"/>
      <c r="AD324" s="4"/>
      <c r="AE324" s="1"/>
      <c r="AF324" s="1"/>
      <c r="AG324" s="1"/>
    </row>
    <row r="325" spans="1:33" s="8" customFormat="1" ht="11.25" customHeight="1">
      <c r="A325" s="56" t="s">
        <v>228</v>
      </c>
      <c r="B325" s="71" t="s">
        <v>37</v>
      </c>
      <c r="C325" s="88" t="s">
        <v>20</v>
      </c>
      <c r="D325" s="89">
        <v>9362.4407415342612</v>
      </c>
      <c r="E325" s="89">
        <v>10437.566301070376</v>
      </c>
      <c r="F325" s="90">
        <v>111.48338974009815</v>
      </c>
      <c r="G325" s="6"/>
      <c r="H325" s="89">
        <v>11253.96936982331</v>
      </c>
      <c r="I325" s="89">
        <v>10892.75256386882</v>
      </c>
      <c r="J325" s="89">
        <v>10437.566301070376</v>
      </c>
      <c r="K325" s="89">
        <v>10186.800821622917</v>
      </c>
      <c r="L325" s="89">
        <v>11637.63316703234</v>
      </c>
      <c r="M325" s="89">
        <v>11408.206042484324</v>
      </c>
      <c r="N325" s="1"/>
      <c r="O325" s="7"/>
      <c r="P325" s="75">
        <v>107.82177612293789</v>
      </c>
      <c r="Q325" s="75">
        <v>104.36103828870304</v>
      </c>
      <c r="R325" s="75">
        <v>100</v>
      </c>
      <c r="S325" s="75">
        <v>97.597471745671754</v>
      </c>
      <c r="T325" s="75">
        <v>111.4975735851268</v>
      </c>
      <c r="U325" s="75">
        <v>109.29948336054554</v>
      </c>
      <c r="V325" s="6"/>
      <c r="W325" s="6"/>
      <c r="X325" s="6"/>
      <c r="Y325" s="6"/>
      <c r="Z325" s="6"/>
      <c r="AA325" s="6"/>
      <c r="AB325" s="6"/>
      <c r="AC325" s="6"/>
      <c r="AD325" s="6"/>
      <c r="AE325" s="1"/>
      <c r="AF325" s="1"/>
      <c r="AG325" s="1"/>
    </row>
    <row r="326" spans="1:33" s="5" customFormat="1" ht="11.25" customHeight="1">
      <c r="A326" s="56" t="s">
        <v>228</v>
      </c>
      <c r="B326" s="72" t="s">
        <v>4</v>
      </c>
      <c r="C326" s="85" t="s">
        <v>20</v>
      </c>
      <c r="D326" s="91">
        <v>0</v>
      </c>
      <c r="E326" s="91">
        <v>0</v>
      </c>
      <c r="F326" s="92"/>
      <c r="G326" s="6"/>
      <c r="H326" s="91">
        <v>0</v>
      </c>
      <c r="I326" s="91">
        <v>0</v>
      </c>
      <c r="J326" s="91">
        <v>0</v>
      </c>
      <c r="K326" s="91">
        <v>0</v>
      </c>
      <c r="L326" s="91">
        <v>0</v>
      </c>
      <c r="M326" s="91">
        <v>0</v>
      </c>
      <c r="N326" s="1"/>
      <c r="O326" s="1"/>
      <c r="P326" s="76"/>
      <c r="Q326" s="76"/>
      <c r="R326" s="76"/>
      <c r="S326" s="76"/>
      <c r="T326" s="76"/>
      <c r="U326" s="76"/>
      <c r="V326" s="4"/>
      <c r="W326" s="4"/>
      <c r="X326" s="251" t="s">
        <v>208</v>
      </c>
      <c r="Y326" s="252"/>
      <c r="Z326" s="252"/>
      <c r="AA326" s="252"/>
      <c r="AB326" s="252"/>
      <c r="AC326" s="252"/>
      <c r="AD326" s="252"/>
      <c r="AE326" s="252"/>
      <c r="AF326" s="252"/>
      <c r="AG326" s="1"/>
    </row>
    <row r="327" spans="1:33" s="5" customFormat="1" ht="11.25" customHeight="1">
      <c r="A327" s="56" t="s">
        <v>228</v>
      </c>
      <c r="B327" s="72" t="s">
        <v>36</v>
      </c>
      <c r="C327" s="85" t="s">
        <v>20</v>
      </c>
      <c r="D327" s="91">
        <v>9362.4407415342612</v>
      </c>
      <c r="E327" s="91">
        <v>10437.566301070376</v>
      </c>
      <c r="F327" s="92">
        <v>111.48338974009815</v>
      </c>
      <c r="G327" s="6"/>
      <c r="H327" s="91">
        <v>11253.96936982331</v>
      </c>
      <c r="I327" s="91">
        <v>10892.75256386882</v>
      </c>
      <c r="J327" s="91">
        <v>10437.566301070376</v>
      </c>
      <c r="K327" s="91">
        <v>10186.800821622917</v>
      </c>
      <c r="L327" s="91">
        <v>11637.63316703234</v>
      </c>
      <c r="M327" s="91">
        <v>11408.206042484324</v>
      </c>
      <c r="N327" s="1"/>
      <c r="O327" s="1"/>
      <c r="P327" s="76">
        <v>107.82177612293789</v>
      </c>
      <c r="Q327" s="76">
        <v>104.36103828870304</v>
      </c>
      <c r="R327" s="76">
        <v>100</v>
      </c>
      <c r="S327" s="76">
        <v>97.597471745671754</v>
      </c>
      <c r="T327" s="76">
        <v>111.4975735851268</v>
      </c>
      <c r="U327" s="76">
        <v>109.29948336054554</v>
      </c>
      <c r="V327" s="4"/>
      <c r="W327" s="4"/>
      <c r="X327" s="112" t="s">
        <v>233</v>
      </c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s="5" customFormat="1" ht="11.25" customHeight="1">
      <c r="A328" s="56" t="s">
        <v>228</v>
      </c>
      <c r="B328" s="72" t="s">
        <v>35</v>
      </c>
      <c r="C328" s="85" t="s">
        <v>20</v>
      </c>
      <c r="D328" s="91">
        <v>252.64437226559861</v>
      </c>
      <c r="E328" s="91">
        <v>238.12983474734474</v>
      </c>
      <c r="F328" s="92">
        <v>94.254953162782073</v>
      </c>
      <c r="G328" s="6"/>
      <c r="H328" s="91">
        <v>244.63749799999999</v>
      </c>
      <c r="I328" s="91">
        <v>241.503759135563</v>
      </c>
      <c r="J328" s="91">
        <v>238.12983474734474</v>
      </c>
      <c r="K328" s="91">
        <v>236.49826371330667</v>
      </c>
      <c r="L328" s="91">
        <v>244.63749799999999</v>
      </c>
      <c r="M328" s="91">
        <v>244.63749799999999</v>
      </c>
      <c r="N328" s="1"/>
      <c r="O328" s="1"/>
      <c r="P328" s="76">
        <v>102.73282147092566</v>
      </c>
      <c r="Q328" s="76">
        <v>101.41684236744126</v>
      </c>
      <c r="R328" s="76">
        <v>100</v>
      </c>
      <c r="S328" s="76">
        <v>99.314839723561235</v>
      </c>
      <c r="T328" s="76">
        <v>102.73282147092566</v>
      </c>
      <c r="U328" s="76">
        <v>102.73282147092566</v>
      </c>
      <c r="V328" s="4"/>
      <c r="W328" s="4"/>
      <c r="X328" s="4"/>
      <c r="Y328" s="4"/>
      <c r="Z328" s="4"/>
      <c r="AA328" s="4"/>
      <c r="AB328" s="4"/>
      <c r="AC328" s="4"/>
      <c r="AD328" s="4"/>
      <c r="AE328" s="1"/>
      <c r="AF328" s="1"/>
      <c r="AG328" s="1"/>
    </row>
    <row r="329" spans="1:33" s="5" customFormat="1" ht="11.25" customHeight="1">
      <c r="A329" s="56" t="s">
        <v>228</v>
      </c>
      <c r="B329" s="71" t="s">
        <v>34</v>
      </c>
      <c r="C329" s="88" t="s">
        <v>20</v>
      </c>
      <c r="D329" s="89">
        <v>9109.7963692686626</v>
      </c>
      <c r="E329" s="89">
        <v>10199.436466323032</v>
      </c>
      <c r="F329" s="90">
        <v>111.96119049082374</v>
      </c>
      <c r="G329" s="6"/>
      <c r="H329" s="89">
        <v>11009.331871823309</v>
      </c>
      <c r="I329" s="89">
        <v>10651.248804733257</v>
      </c>
      <c r="J329" s="89">
        <v>10199.436466323032</v>
      </c>
      <c r="K329" s="89">
        <v>9950.3025579096102</v>
      </c>
      <c r="L329" s="89">
        <v>11392.99566903234</v>
      </c>
      <c r="M329" s="89">
        <v>11163.568544484324</v>
      </c>
      <c r="N329" s="7"/>
      <c r="O329" s="7"/>
      <c r="P329" s="75">
        <v>107.94058973919223</v>
      </c>
      <c r="Q329" s="75">
        <v>104.42977746762814</v>
      </c>
      <c r="R329" s="75">
        <v>100</v>
      </c>
      <c r="S329" s="75">
        <v>97.557375750748349</v>
      </c>
      <c r="T329" s="75">
        <v>111.70220733910405</v>
      </c>
      <c r="U329" s="75">
        <v>109.45279752802723</v>
      </c>
      <c r="V329" s="4"/>
      <c r="W329" s="4"/>
      <c r="X329" s="4"/>
      <c r="Y329" s="4"/>
      <c r="Z329" s="4"/>
      <c r="AA329" s="4"/>
      <c r="AB329" s="4"/>
      <c r="AC329" s="4"/>
      <c r="AD329" s="4"/>
      <c r="AE329" s="1"/>
      <c r="AF329" s="1"/>
      <c r="AG329" s="1"/>
    </row>
    <row r="330" spans="1:33" s="16" customFormat="1" ht="11.25" customHeight="1">
      <c r="A330" s="56" t="s">
        <v>228</v>
      </c>
      <c r="B330" s="73" t="s">
        <v>33</v>
      </c>
      <c r="C330" s="93" t="s">
        <v>31</v>
      </c>
      <c r="D330" s="94">
        <v>1.1387245461585829</v>
      </c>
      <c r="E330" s="94">
        <v>1.274929558290379</v>
      </c>
      <c r="F330" s="90">
        <v>111.96119049082374</v>
      </c>
      <c r="G330" s="6"/>
      <c r="H330" s="94">
        <v>0.91744432265194242</v>
      </c>
      <c r="I330" s="94">
        <v>1.0651248804733258</v>
      </c>
      <c r="J330" s="94">
        <v>1.274929558290379</v>
      </c>
      <c r="K330" s="94">
        <v>1.4214717939870871</v>
      </c>
      <c r="L330" s="94">
        <v>1.1252341401513422</v>
      </c>
      <c r="M330" s="94">
        <v>1.2403965049427026</v>
      </c>
      <c r="N330" s="1"/>
      <c r="O330" s="10"/>
      <c r="P330" s="77">
        <v>71.960393159461489</v>
      </c>
      <c r="Q330" s="77">
        <v>83.543821974102514</v>
      </c>
      <c r="R330" s="77">
        <v>100</v>
      </c>
      <c r="S330" s="77">
        <v>111.49414371514096</v>
      </c>
      <c r="T330" s="77">
        <v>88.258534193859987</v>
      </c>
      <c r="U330" s="77">
        <v>97.291375580468639</v>
      </c>
      <c r="V330" s="4"/>
      <c r="W330" s="4"/>
      <c r="X330" s="4"/>
      <c r="Y330" s="4"/>
      <c r="Z330" s="4"/>
      <c r="AA330" s="4"/>
      <c r="AB330" s="4"/>
      <c r="AC330" s="4"/>
      <c r="AD330" s="4"/>
      <c r="AE330" s="1"/>
      <c r="AF330" s="1"/>
      <c r="AG330" s="1"/>
    </row>
    <row r="331" spans="1:33" s="16" customFormat="1" ht="11.25" customHeight="1">
      <c r="A331" s="56" t="s">
        <v>228</v>
      </c>
      <c r="B331" s="10" t="s">
        <v>32</v>
      </c>
      <c r="C331" s="95" t="s">
        <v>31</v>
      </c>
      <c r="D331" s="96">
        <v>0.54</v>
      </c>
      <c r="E331" s="96">
        <v>0.59130000000000005</v>
      </c>
      <c r="F331" s="84">
        <v>109.5</v>
      </c>
      <c r="G331" s="6"/>
      <c r="H331" s="136">
        <v>0.59130000000000005</v>
      </c>
      <c r="I331" s="136">
        <v>0.59130000000000005</v>
      </c>
      <c r="J331" s="136">
        <v>0.59130000000000005</v>
      </c>
      <c r="K331" s="136">
        <v>0.59130000000000005</v>
      </c>
      <c r="L331" s="136">
        <v>0.59130000000000005</v>
      </c>
      <c r="M331" s="136">
        <v>0.59130000000000005</v>
      </c>
      <c r="N331" s="1"/>
      <c r="O331" s="10"/>
      <c r="P331" s="24">
        <v>100</v>
      </c>
      <c r="Q331" s="24">
        <v>100</v>
      </c>
      <c r="R331" s="24">
        <v>100</v>
      </c>
      <c r="S331" s="24">
        <v>100</v>
      </c>
      <c r="T331" s="24">
        <v>100</v>
      </c>
      <c r="U331" s="24">
        <v>100</v>
      </c>
      <c r="V331" s="4"/>
      <c r="W331" s="4"/>
      <c r="X331" s="4"/>
      <c r="Y331" s="4"/>
      <c r="Z331" s="4"/>
      <c r="AA331" s="4"/>
      <c r="AB331" s="4"/>
      <c r="AC331" s="4"/>
      <c r="AD331" s="4"/>
      <c r="AE331" s="1"/>
      <c r="AF331" s="1"/>
      <c r="AG331" s="1"/>
    </row>
    <row r="332" spans="1:33" s="5" customFormat="1" ht="11.25" customHeight="1">
      <c r="A332" s="56" t="s">
        <v>228</v>
      </c>
      <c r="B332" s="7" t="s">
        <v>30</v>
      </c>
      <c r="C332" s="79" t="s">
        <v>20</v>
      </c>
      <c r="D332" s="83">
        <v>4572.6443722655986</v>
      </c>
      <c r="E332" s="83">
        <v>4968.5298347473454</v>
      </c>
      <c r="F332" s="84">
        <v>108.65769192292551</v>
      </c>
      <c r="G332" s="6"/>
      <c r="H332" s="83">
        <v>7340.2374980000004</v>
      </c>
      <c r="I332" s="83">
        <v>6154.503759135564</v>
      </c>
      <c r="J332" s="83">
        <v>4968.5298347473454</v>
      </c>
      <c r="K332" s="83">
        <v>4375.5982637133075</v>
      </c>
      <c r="L332" s="83">
        <v>6231.5499980000004</v>
      </c>
      <c r="M332" s="83">
        <v>5566.3374980000008</v>
      </c>
      <c r="N332" s="1"/>
      <c r="O332" s="7"/>
      <c r="P332" s="6">
        <v>147.73459639240062</v>
      </c>
      <c r="Q332" s="6">
        <v>123.8697152645462</v>
      </c>
      <c r="R332" s="6">
        <v>100</v>
      </c>
      <c r="S332" s="6">
        <v>88.066257207768402</v>
      </c>
      <c r="T332" s="6">
        <v>125.420400103462</v>
      </c>
      <c r="U332" s="6">
        <v>112.03188233009884</v>
      </c>
      <c r="V332" s="6"/>
      <c r="W332" s="6"/>
      <c r="X332" s="6"/>
      <c r="Y332" s="6"/>
      <c r="Z332" s="6"/>
      <c r="AA332" s="6"/>
      <c r="AB332" s="6"/>
      <c r="AC332" s="6"/>
      <c r="AD332" s="6"/>
      <c r="AE332" s="1"/>
      <c r="AF332" s="1"/>
      <c r="AG332" s="1"/>
    </row>
    <row r="333" spans="1:33" s="5" customFormat="1" ht="11.25" customHeight="1">
      <c r="A333" s="56" t="s">
        <v>228</v>
      </c>
      <c r="B333" s="1" t="s">
        <v>29</v>
      </c>
      <c r="C333" s="82" t="s">
        <v>20</v>
      </c>
      <c r="D333" s="97">
        <v>0</v>
      </c>
      <c r="E333" s="97">
        <v>0</v>
      </c>
      <c r="F333" s="84"/>
      <c r="G333" s="6"/>
      <c r="H333" s="97">
        <v>0</v>
      </c>
      <c r="I333" s="97">
        <v>0</v>
      </c>
      <c r="J333" s="97">
        <v>0</v>
      </c>
      <c r="K333" s="97">
        <v>0</v>
      </c>
      <c r="L333" s="97">
        <v>0</v>
      </c>
      <c r="M333" s="97">
        <v>0</v>
      </c>
      <c r="N333" s="1"/>
      <c r="O333" s="1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1"/>
      <c r="AF333" s="1"/>
      <c r="AG333" s="1"/>
    </row>
    <row r="334" spans="1:33" s="5" customFormat="1" ht="11.25" customHeight="1">
      <c r="A334" s="56" t="s">
        <v>228</v>
      </c>
      <c r="B334" s="71" t="s">
        <v>28</v>
      </c>
      <c r="C334" s="85"/>
      <c r="D334" s="91"/>
      <c r="E334" s="91"/>
      <c r="F334" s="90"/>
      <c r="G334" s="6"/>
      <c r="H334" s="91"/>
      <c r="I334" s="91"/>
      <c r="J334" s="91"/>
      <c r="K334" s="91"/>
      <c r="L334" s="91"/>
      <c r="M334" s="91"/>
      <c r="N334" s="1"/>
      <c r="O334" s="1"/>
      <c r="P334" s="76"/>
      <c r="Q334" s="76"/>
      <c r="R334" s="76"/>
      <c r="S334" s="76"/>
      <c r="T334" s="76"/>
      <c r="U334" s="76"/>
      <c r="V334" s="4"/>
      <c r="W334" s="4"/>
      <c r="X334" s="4"/>
      <c r="Y334" s="4"/>
      <c r="Z334" s="4"/>
      <c r="AA334" s="4"/>
      <c r="AB334" s="4"/>
      <c r="AC334" s="4"/>
      <c r="AD334" s="4"/>
      <c r="AE334" s="1"/>
      <c r="AF334" s="1"/>
      <c r="AG334" s="1"/>
    </row>
    <row r="335" spans="1:33" s="5" customFormat="1" ht="11.25" customHeight="1">
      <c r="A335" s="56" t="s">
        <v>228</v>
      </c>
      <c r="B335" s="72" t="s">
        <v>27</v>
      </c>
      <c r="C335" s="85" t="s">
        <v>20</v>
      </c>
      <c r="D335" s="91">
        <v>4572.6443722655986</v>
      </c>
      <c r="E335" s="91">
        <v>4968.5298347473454</v>
      </c>
      <c r="F335" s="92">
        <v>108.65769192292551</v>
      </c>
      <c r="G335" s="6"/>
      <c r="H335" s="91">
        <v>7340.2374980000004</v>
      </c>
      <c r="I335" s="91">
        <v>6154.503759135564</v>
      </c>
      <c r="J335" s="91">
        <v>4968.5298347473454</v>
      </c>
      <c r="K335" s="91">
        <v>4375.5982637133075</v>
      </c>
      <c r="L335" s="91">
        <v>6231.5499980000004</v>
      </c>
      <c r="M335" s="91">
        <v>5566.3374980000008</v>
      </c>
      <c r="N335" s="1"/>
      <c r="O335" s="1"/>
      <c r="P335" s="76">
        <v>147.73459639240062</v>
      </c>
      <c r="Q335" s="76">
        <v>123.8697152645462</v>
      </c>
      <c r="R335" s="76">
        <v>100</v>
      </c>
      <c r="S335" s="76">
        <v>88.066257207768402</v>
      </c>
      <c r="T335" s="76">
        <v>125.420400103462</v>
      </c>
      <c r="U335" s="76">
        <v>112.03188233009884</v>
      </c>
      <c r="V335" s="4"/>
      <c r="W335" s="4"/>
      <c r="X335" s="4"/>
      <c r="Y335" s="4"/>
      <c r="Z335" s="4"/>
      <c r="AA335" s="4"/>
      <c r="AB335" s="4"/>
      <c r="AC335" s="4"/>
      <c r="AD335" s="4"/>
      <c r="AE335" s="1"/>
      <c r="AF335" s="1"/>
      <c r="AG335" s="1"/>
    </row>
    <row r="336" spans="1:33" s="5" customFormat="1" ht="11.25" customHeight="1">
      <c r="A336" s="56" t="s">
        <v>228</v>
      </c>
      <c r="B336" s="72" t="s">
        <v>26</v>
      </c>
      <c r="C336" s="85" t="s">
        <v>20</v>
      </c>
      <c r="D336" s="91">
        <v>9362.440741534263</v>
      </c>
      <c r="E336" s="91">
        <v>10437.566301070376</v>
      </c>
      <c r="F336" s="92">
        <v>111.48338974009813</v>
      </c>
      <c r="G336" s="6"/>
      <c r="H336" s="91">
        <v>11253.969369823308</v>
      </c>
      <c r="I336" s="91">
        <v>10892.752563868822</v>
      </c>
      <c r="J336" s="91">
        <v>10437.566301070376</v>
      </c>
      <c r="K336" s="91">
        <v>10186.800821622917</v>
      </c>
      <c r="L336" s="91">
        <v>11637.63316703234</v>
      </c>
      <c r="M336" s="91">
        <v>11408.206042484324</v>
      </c>
      <c r="N336" s="1"/>
      <c r="O336" s="1"/>
      <c r="P336" s="76">
        <v>107.82177612293786</v>
      </c>
      <c r="Q336" s="76">
        <v>104.36103828870307</v>
      </c>
      <c r="R336" s="76">
        <v>100</v>
      </c>
      <c r="S336" s="76">
        <v>97.597471745671754</v>
      </c>
      <c r="T336" s="76">
        <v>111.4975735851268</v>
      </c>
      <c r="U336" s="76">
        <v>109.29948336054554</v>
      </c>
      <c r="V336" s="4"/>
      <c r="W336" s="4"/>
      <c r="X336" s="4"/>
      <c r="Y336" s="4"/>
      <c r="Z336" s="4"/>
      <c r="AA336" s="4"/>
      <c r="AB336" s="4"/>
      <c r="AC336" s="4"/>
      <c r="AD336" s="4"/>
      <c r="AE336" s="1"/>
      <c r="AF336" s="1"/>
      <c r="AG336" s="1"/>
    </row>
    <row r="337" spans="1:33" s="5" customFormat="1" ht="11.25" customHeight="1">
      <c r="A337" s="56" t="s">
        <v>228</v>
      </c>
      <c r="B337" s="72" t="s">
        <v>25</v>
      </c>
      <c r="C337" s="85" t="s">
        <v>20</v>
      </c>
      <c r="D337" s="91">
        <v>3514.5735077633003</v>
      </c>
      <c r="E337" s="91">
        <v>4029.8057507180624</v>
      </c>
      <c r="F337" s="92">
        <v>114.65987955058192</v>
      </c>
      <c r="G337" s="6"/>
      <c r="H337" s="91">
        <v>4548.9727863475682</v>
      </c>
      <c r="I337" s="91">
        <v>4334.5669000056396</v>
      </c>
      <c r="J337" s="91">
        <v>4029.8057507180624</v>
      </c>
      <c r="K337" s="91">
        <v>3853.67741572568</v>
      </c>
      <c r="L337" s="91">
        <v>4509.515280559749</v>
      </c>
      <c r="M337" s="91">
        <v>4365.1018572051253</v>
      </c>
      <c r="N337" s="1"/>
      <c r="O337" s="1"/>
      <c r="P337" s="76">
        <v>112.883177695029</v>
      </c>
      <c r="Q337" s="76">
        <v>107.56267592385247</v>
      </c>
      <c r="R337" s="76">
        <v>100</v>
      </c>
      <c r="S337" s="76">
        <v>95.629359182858906</v>
      </c>
      <c r="T337" s="76">
        <v>111.90403606318264</v>
      </c>
      <c r="U337" s="76">
        <v>108.32040369259282</v>
      </c>
      <c r="V337" s="4"/>
      <c r="W337" s="4"/>
      <c r="X337" s="4"/>
      <c r="Y337" s="4"/>
      <c r="Z337" s="4"/>
      <c r="AA337" s="4"/>
      <c r="AB337" s="4"/>
      <c r="AC337" s="4"/>
      <c r="AD337" s="4"/>
      <c r="AE337" s="1"/>
      <c r="AF337" s="1"/>
      <c r="AG337" s="1"/>
    </row>
    <row r="338" spans="1:33" s="5" customFormat="1" ht="11.25" customHeight="1">
      <c r="A338" s="56" t="s">
        <v>228</v>
      </c>
      <c r="B338" s="72" t="s">
        <v>24</v>
      </c>
      <c r="C338" s="85" t="s">
        <v>20</v>
      </c>
      <c r="D338" s="91">
        <v>1683.4266697278663</v>
      </c>
      <c r="E338" s="91">
        <v>2000.8255563543514</v>
      </c>
      <c r="F338" s="92">
        <v>118.85433398045156</v>
      </c>
      <c r="G338" s="6"/>
      <c r="H338" s="91">
        <v>2046.1357546365161</v>
      </c>
      <c r="I338" s="91">
        <v>2023.8275478245193</v>
      </c>
      <c r="J338" s="91">
        <v>2000.8255563543514</v>
      </c>
      <c r="K338" s="91">
        <v>1989.5647571618811</v>
      </c>
      <c r="L338" s="91">
        <v>2152.7279351363977</v>
      </c>
      <c r="M338" s="91">
        <v>2139.5851174055742</v>
      </c>
      <c r="N338" s="1"/>
      <c r="O338" s="1"/>
      <c r="P338" s="76">
        <v>102.26457514690701</v>
      </c>
      <c r="Q338" s="76">
        <v>101.14962503338268</v>
      </c>
      <c r="R338" s="76">
        <v>100</v>
      </c>
      <c r="S338" s="76">
        <v>99.437192355090247</v>
      </c>
      <c r="T338" s="76">
        <v>107.59198513331785</v>
      </c>
      <c r="U338" s="76">
        <v>106.93511538827268</v>
      </c>
      <c r="V338" s="4"/>
      <c r="W338" s="4"/>
      <c r="X338" s="4"/>
      <c r="Y338" s="4"/>
      <c r="Z338" s="4"/>
      <c r="AA338" s="4"/>
      <c r="AB338" s="4"/>
      <c r="AC338" s="4"/>
      <c r="AD338" s="4"/>
      <c r="AE338" s="1"/>
      <c r="AF338" s="1"/>
      <c r="AG338" s="1"/>
    </row>
    <row r="339" spans="1:33" s="5" customFormat="1" ht="11.25" customHeight="1">
      <c r="A339" s="56" t="s">
        <v>228</v>
      </c>
      <c r="B339" s="71" t="s">
        <v>23</v>
      </c>
      <c r="C339" s="88" t="s">
        <v>20</v>
      </c>
      <c r="D339" s="89">
        <v>4164.4405640430969</v>
      </c>
      <c r="E339" s="89">
        <v>4406.934993997962</v>
      </c>
      <c r="F339" s="90">
        <v>105.82297732974332</v>
      </c>
      <c r="G339" s="6"/>
      <c r="H339" s="89">
        <v>4658.8608288392234</v>
      </c>
      <c r="I339" s="89">
        <v>4534.358116038663</v>
      </c>
      <c r="J339" s="89">
        <v>4406.934993997962</v>
      </c>
      <c r="K339" s="89">
        <v>4343.5586487353557</v>
      </c>
      <c r="L339" s="89">
        <v>4975.389951336193</v>
      </c>
      <c r="M339" s="89">
        <v>4903.5190678736244</v>
      </c>
      <c r="N339" s="1"/>
      <c r="O339" s="7"/>
      <c r="P339" s="75">
        <v>105.71657705830407</v>
      </c>
      <c r="Q339" s="75">
        <v>102.89142277374741</v>
      </c>
      <c r="R339" s="75">
        <v>100</v>
      </c>
      <c r="S339" s="75">
        <v>98.561895164123783</v>
      </c>
      <c r="T339" s="75">
        <v>112.89910012542595</v>
      </c>
      <c r="U339" s="75">
        <v>111.26824140932385</v>
      </c>
      <c r="V339" s="6"/>
      <c r="W339" s="6"/>
      <c r="X339" s="6"/>
      <c r="Y339" s="6"/>
      <c r="Z339" s="6"/>
      <c r="AA339" s="6"/>
      <c r="AB339" s="6"/>
      <c r="AC339" s="6"/>
      <c r="AD339" s="6"/>
      <c r="AE339" s="1"/>
      <c r="AF339" s="1"/>
      <c r="AG339" s="1"/>
    </row>
    <row r="340" spans="1:33" s="5" customFormat="1" ht="11.25" customHeight="1">
      <c r="A340" s="56" t="s">
        <v>228</v>
      </c>
      <c r="B340" s="72" t="s">
        <v>22</v>
      </c>
      <c r="C340" s="85" t="s">
        <v>20</v>
      </c>
      <c r="D340" s="91">
        <v>1058.0708645022983</v>
      </c>
      <c r="E340" s="91">
        <v>938.72408402928295</v>
      </c>
      <c r="F340" s="92">
        <v>88.720341474561408</v>
      </c>
      <c r="G340" s="6"/>
      <c r="H340" s="91">
        <v>2791.2647116524322</v>
      </c>
      <c r="I340" s="91">
        <v>1819.9368591299244</v>
      </c>
      <c r="J340" s="91">
        <v>938.72408402928295</v>
      </c>
      <c r="K340" s="91">
        <v>521.92084798762744</v>
      </c>
      <c r="L340" s="91">
        <v>1722.0347174402514</v>
      </c>
      <c r="M340" s="91">
        <v>1201.2356407948755</v>
      </c>
      <c r="N340" s="1"/>
      <c r="O340" s="1"/>
      <c r="P340" s="76">
        <v>297.3466601252515</v>
      </c>
      <c r="Q340" s="76">
        <v>193.87345974103638</v>
      </c>
      <c r="R340" s="76">
        <v>100</v>
      </c>
      <c r="S340" s="76">
        <v>55.598962130319265</v>
      </c>
      <c r="T340" s="76">
        <v>183.44418202724341</v>
      </c>
      <c r="U340" s="76">
        <v>127.96471947740116</v>
      </c>
      <c r="V340" s="4"/>
      <c r="W340" s="4"/>
      <c r="X340" s="4"/>
      <c r="Y340" s="4"/>
      <c r="Z340" s="4"/>
      <c r="AA340" s="4"/>
      <c r="AB340" s="4"/>
      <c r="AC340" s="4"/>
      <c r="AD340" s="4"/>
      <c r="AE340" s="1"/>
      <c r="AF340" s="1"/>
      <c r="AG340" s="1"/>
    </row>
    <row r="341" spans="1:33" s="5" customFormat="1" ht="11.25" customHeight="1">
      <c r="A341" s="56" t="s">
        <v>228</v>
      </c>
      <c r="B341" s="71" t="s">
        <v>21</v>
      </c>
      <c r="C341" s="88" t="s">
        <v>20</v>
      </c>
      <c r="D341" s="89">
        <v>-625.35580522556802</v>
      </c>
      <c r="E341" s="89">
        <v>-1062.1014723250685</v>
      </c>
      <c r="F341" s="90"/>
      <c r="G341" s="6"/>
      <c r="H341" s="89">
        <v>745.12895701591606</v>
      </c>
      <c r="I341" s="89">
        <v>-203.89068869459493</v>
      </c>
      <c r="J341" s="89">
        <v>-1062.1014723250685</v>
      </c>
      <c r="K341" s="89">
        <v>-1467.6439091742536</v>
      </c>
      <c r="L341" s="89">
        <v>-430.69321769614635</v>
      </c>
      <c r="M341" s="89">
        <v>-938.34947661069873</v>
      </c>
      <c r="N341" s="1"/>
      <c r="O341" s="7"/>
      <c r="P341" s="75"/>
      <c r="Q341" s="75"/>
      <c r="R341" s="75"/>
      <c r="S341" s="75"/>
      <c r="T341" s="75"/>
      <c r="U341" s="75"/>
      <c r="V341" s="6"/>
      <c r="W341" s="6"/>
      <c r="X341" s="6"/>
      <c r="Y341" s="6"/>
      <c r="Z341" s="6"/>
      <c r="AA341" s="6"/>
      <c r="AB341" s="6"/>
      <c r="AC341" s="6"/>
      <c r="AD341" s="6"/>
      <c r="AE341" s="1"/>
      <c r="AF341" s="1"/>
      <c r="AG341" s="1"/>
    </row>
    <row r="342" spans="1:33" s="5" customFormat="1" ht="11.45" customHeight="1">
      <c r="A342" s="56" t="s">
        <v>228</v>
      </c>
      <c r="B342" s="72" t="s">
        <v>19</v>
      </c>
      <c r="C342" s="87" t="s">
        <v>18</v>
      </c>
      <c r="D342" s="91">
        <v>-2.3346492927240186</v>
      </c>
      <c r="E342" s="91">
        <v>-3.9623593638916099</v>
      </c>
      <c r="F342" s="92"/>
      <c r="G342" s="6"/>
      <c r="H342" s="91">
        <v>2.604681997267869</v>
      </c>
      <c r="I342" s="91">
        <v>-0.7357375431341282</v>
      </c>
      <c r="J342" s="91">
        <v>-3.9623593638916099</v>
      </c>
      <c r="K342" s="91">
        <v>-5.5686346660166803</v>
      </c>
      <c r="L342" s="91">
        <v>-1.4056151604843035</v>
      </c>
      <c r="M342" s="91">
        <v>-3.114704563190021</v>
      </c>
      <c r="N342" s="1"/>
      <c r="O342" s="1"/>
      <c r="P342" s="76"/>
      <c r="Q342" s="76"/>
      <c r="R342" s="76"/>
      <c r="S342" s="76"/>
      <c r="T342" s="76"/>
      <c r="U342" s="76"/>
      <c r="V342" s="4"/>
      <c r="W342" s="4"/>
      <c r="X342" s="251" t="s">
        <v>209</v>
      </c>
      <c r="Y342" s="252"/>
      <c r="Z342" s="252"/>
      <c r="AA342" s="252"/>
      <c r="AB342" s="252"/>
      <c r="AC342" s="252"/>
      <c r="AD342" s="252"/>
      <c r="AE342" s="252"/>
      <c r="AF342" s="252"/>
      <c r="AG342" s="1"/>
    </row>
    <row r="343" spans="1:33" s="5" customFormat="1" ht="11.45" customHeight="1">
      <c r="A343" s="56" t="s">
        <v>228</v>
      </c>
      <c r="B343" s="1"/>
      <c r="C343" s="11"/>
      <c r="D343" s="17">
        <v>0</v>
      </c>
      <c r="E343" s="17">
        <v>0</v>
      </c>
      <c r="F343" s="18"/>
      <c r="G343" s="18"/>
      <c r="H343" s="17">
        <v>0</v>
      </c>
      <c r="I343" s="17">
        <v>0</v>
      </c>
      <c r="J343" s="17">
        <v>0</v>
      </c>
      <c r="K343" s="17">
        <v>0</v>
      </c>
      <c r="L343" s="17"/>
      <c r="M343" s="17"/>
      <c r="N343" s="17"/>
      <c r="O343" s="1"/>
      <c r="P343" s="4"/>
      <c r="Q343" s="4"/>
      <c r="R343" s="4"/>
      <c r="S343" s="4"/>
      <c r="T343" s="4"/>
      <c r="U343" s="4"/>
      <c r="V343" s="4"/>
      <c r="W343" s="4"/>
      <c r="X343" s="112" t="s">
        <v>234</v>
      </c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s="5" customFormat="1">
      <c r="A344" s="56" t="s">
        <v>229</v>
      </c>
      <c r="B344" s="61" t="s">
        <v>131</v>
      </c>
      <c r="C344" s="60"/>
      <c r="D344" s="60"/>
      <c r="E344" s="60"/>
      <c r="F344" s="60"/>
      <c r="G344" s="60"/>
      <c r="H344" s="60"/>
      <c r="I344" s="60"/>
      <c r="J344" s="60"/>
      <c r="K344" s="60"/>
      <c r="L344" s="60"/>
      <c r="M344" s="60"/>
      <c r="N344" s="60"/>
      <c r="O344" s="60"/>
      <c r="P344" s="60"/>
      <c r="Q344" s="60"/>
      <c r="R344" s="60"/>
      <c r="S344" s="60"/>
      <c r="T344" s="60"/>
      <c r="U344" s="60"/>
      <c r="V344" s="60"/>
      <c r="W344" s="60"/>
      <c r="X344" s="60"/>
      <c r="Y344" s="60"/>
      <c r="Z344" s="60"/>
      <c r="AA344" s="60"/>
      <c r="AB344" s="60"/>
      <c r="AC344" s="60"/>
      <c r="AD344" s="60"/>
      <c r="AE344" s="60"/>
      <c r="AF344" s="61"/>
      <c r="AG344" s="1"/>
    </row>
    <row r="345" spans="1:33" s="5" customFormat="1">
      <c r="A345" s="56" t="s">
        <v>229</v>
      </c>
      <c r="B345" s="61" t="s">
        <v>132</v>
      </c>
      <c r="C345" s="60"/>
      <c r="D345" s="63" t="s">
        <v>108</v>
      </c>
      <c r="E345" s="63" t="s">
        <v>108</v>
      </c>
      <c r="F345" s="60"/>
      <c r="G345" s="60"/>
      <c r="H345" s="63" t="s">
        <v>110</v>
      </c>
      <c r="I345" s="63" t="s">
        <v>111</v>
      </c>
      <c r="J345" s="63" t="s">
        <v>109</v>
      </c>
      <c r="K345" s="63" t="s">
        <v>112</v>
      </c>
      <c r="L345" s="63" t="s">
        <v>113</v>
      </c>
      <c r="M345" s="63" t="s">
        <v>114</v>
      </c>
      <c r="N345" s="60"/>
      <c r="O345" s="60"/>
      <c r="P345" s="60"/>
      <c r="Q345" s="60"/>
      <c r="R345" s="60"/>
      <c r="S345" s="63" t="s">
        <v>49</v>
      </c>
      <c r="T345" s="60"/>
      <c r="U345" s="60"/>
      <c r="V345" s="60"/>
      <c r="W345" s="60"/>
      <c r="X345" s="60"/>
      <c r="Y345" s="60"/>
      <c r="Z345" s="60"/>
      <c r="AA345" s="60"/>
      <c r="AB345" s="60"/>
      <c r="AC345" s="60"/>
      <c r="AD345" s="60"/>
      <c r="AE345" s="60"/>
      <c r="AF345" s="61"/>
      <c r="AG345" s="1"/>
    </row>
    <row r="346" spans="1:33" s="5" customFormat="1" ht="12" customHeight="1">
      <c r="A346" s="56" t="s">
        <v>229</v>
      </c>
      <c r="B346" s="69" t="s">
        <v>229</v>
      </c>
      <c r="C346" s="78"/>
      <c r="D346" s="105">
        <v>2021</v>
      </c>
      <c r="E346" s="105">
        <v>2022</v>
      </c>
      <c r="F346" s="253" t="s">
        <v>235</v>
      </c>
      <c r="G346" s="106"/>
      <c r="H346" s="99"/>
      <c r="I346" s="99"/>
      <c r="J346" s="99" t="s">
        <v>231</v>
      </c>
      <c r="K346" s="99"/>
      <c r="L346" s="99"/>
      <c r="M346" s="99"/>
      <c r="N346" s="62"/>
      <c r="O346" s="62"/>
      <c r="P346" s="99"/>
      <c r="Q346" s="99"/>
      <c r="R346" s="99" t="s">
        <v>143</v>
      </c>
      <c r="S346" s="99"/>
      <c r="T346" s="99"/>
      <c r="U346" s="99"/>
      <c r="V346" s="22"/>
      <c r="W346" s="22"/>
      <c r="X346" s="22"/>
      <c r="Y346" s="22"/>
      <c r="Z346" s="22"/>
      <c r="AA346" s="22"/>
      <c r="AB346" s="22"/>
      <c r="AC346" s="22"/>
      <c r="AD346" s="22"/>
      <c r="AE346" s="1"/>
      <c r="AF346" s="1"/>
      <c r="AG346" s="1"/>
    </row>
    <row r="347" spans="1:33" s="5" customFormat="1" ht="12">
      <c r="A347" s="56" t="s">
        <v>229</v>
      </c>
      <c r="B347" s="70" t="s">
        <v>68</v>
      </c>
      <c r="C347" s="78"/>
      <c r="D347" s="105"/>
      <c r="E347" s="249" t="s">
        <v>232</v>
      </c>
      <c r="F347" s="254"/>
      <c r="G347" s="106"/>
      <c r="H347" s="107" t="s">
        <v>67</v>
      </c>
      <c r="I347" s="105" t="s">
        <v>66</v>
      </c>
      <c r="J347" s="134" t="s">
        <v>65</v>
      </c>
      <c r="K347" s="105" t="s">
        <v>64</v>
      </c>
      <c r="L347" s="105" t="s">
        <v>63</v>
      </c>
      <c r="M347" s="125" t="s">
        <v>62</v>
      </c>
      <c r="N347" s="111"/>
      <c r="O347" s="111"/>
      <c r="P347" s="108" t="s">
        <v>67</v>
      </c>
      <c r="Q347" s="105" t="s">
        <v>66</v>
      </c>
      <c r="R347" s="134" t="s">
        <v>65</v>
      </c>
      <c r="S347" s="105" t="s">
        <v>64</v>
      </c>
      <c r="T347" s="105" t="s">
        <v>63</v>
      </c>
      <c r="U347" s="108" t="s">
        <v>62</v>
      </c>
      <c r="V347" s="22"/>
      <c r="W347" s="22"/>
      <c r="X347" s="22"/>
      <c r="Y347" s="22"/>
      <c r="Z347" s="22"/>
      <c r="AA347" s="22"/>
      <c r="AB347" s="22"/>
      <c r="AC347" s="22"/>
      <c r="AD347" s="22"/>
      <c r="AE347" s="1"/>
      <c r="AF347" s="1"/>
      <c r="AG347" s="1"/>
    </row>
    <row r="348" spans="1:33" s="5" customFormat="1">
      <c r="A348" s="56" t="s">
        <v>229</v>
      </c>
      <c r="B348" s="7" t="s">
        <v>8</v>
      </c>
      <c r="C348" s="79" t="s">
        <v>7</v>
      </c>
      <c r="D348" s="80">
        <v>9000</v>
      </c>
      <c r="E348" s="80">
        <v>9000</v>
      </c>
      <c r="F348" s="80"/>
      <c r="G348" s="26"/>
      <c r="H348" s="98">
        <v>12000</v>
      </c>
      <c r="I348" s="98">
        <v>10000</v>
      </c>
      <c r="J348" s="98">
        <v>9000</v>
      </c>
      <c r="K348" s="98">
        <v>8000</v>
      </c>
      <c r="L348" s="98">
        <v>9000</v>
      </c>
      <c r="M348" s="98">
        <v>9000</v>
      </c>
      <c r="N348" s="2" t="e">
        <v>#N/A</v>
      </c>
      <c r="O348" s="2"/>
      <c r="P348" s="21">
        <v>133.33333333333331</v>
      </c>
      <c r="Q348" s="21">
        <v>111.11111111111111</v>
      </c>
      <c r="R348" s="21">
        <v>100</v>
      </c>
      <c r="S348" s="21">
        <v>88.888888888888886</v>
      </c>
      <c r="T348" s="21">
        <v>100</v>
      </c>
      <c r="U348" s="21">
        <v>100</v>
      </c>
      <c r="V348" s="27"/>
      <c r="W348" s="27"/>
      <c r="X348" s="27"/>
      <c r="Y348" s="27"/>
      <c r="Z348" s="27"/>
      <c r="AA348" s="27"/>
      <c r="AB348" s="27"/>
      <c r="AC348" s="27"/>
      <c r="AD348" s="27"/>
      <c r="AE348" s="1"/>
      <c r="AF348" s="7"/>
      <c r="AG348" s="1"/>
    </row>
    <row r="349" spans="1:33" s="5" customFormat="1">
      <c r="A349" s="56" t="s">
        <v>229</v>
      </c>
      <c r="B349" s="7" t="s">
        <v>186</v>
      </c>
      <c r="C349" s="79" t="s">
        <v>59</v>
      </c>
      <c r="D349" s="81">
        <v>2.25</v>
      </c>
      <c r="E349" s="81">
        <v>2.25</v>
      </c>
      <c r="F349" s="80"/>
      <c r="G349" s="26"/>
      <c r="H349" s="136">
        <v>3</v>
      </c>
      <c r="I349" s="136">
        <v>2.5</v>
      </c>
      <c r="J349" s="136">
        <v>2.25</v>
      </c>
      <c r="K349" s="136">
        <v>2</v>
      </c>
      <c r="L349" s="136">
        <v>2</v>
      </c>
      <c r="M349" s="136">
        <v>2.5714285714285716</v>
      </c>
      <c r="N349" s="137" t="e">
        <v>#N/A</v>
      </c>
      <c r="O349" s="1"/>
      <c r="P349" s="21">
        <v>133.33333333333331</v>
      </c>
      <c r="Q349" s="21">
        <v>111.11111111111111</v>
      </c>
      <c r="R349" s="21">
        <v>100</v>
      </c>
      <c r="S349" s="21">
        <v>88.888888888888886</v>
      </c>
      <c r="T349" s="21">
        <v>88.888888888888886</v>
      </c>
      <c r="U349" s="21">
        <v>114.28571428571431</v>
      </c>
      <c r="V349" s="27"/>
      <c r="W349" s="27"/>
      <c r="X349" s="27"/>
      <c r="Y349" s="27"/>
      <c r="Z349" s="27"/>
      <c r="AA349" s="27"/>
      <c r="AB349" s="27"/>
      <c r="AC349" s="27"/>
      <c r="AD349" s="27"/>
      <c r="AE349" s="1"/>
      <c r="AF349" s="7"/>
      <c r="AG349" s="1"/>
    </row>
    <row r="350" spans="1:33" s="5" customFormat="1">
      <c r="A350" s="56" t="s">
        <v>229</v>
      </c>
      <c r="B350" s="7" t="s">
        <v>58</v>
      </c>
      <c r="C350" s="79" t="s">
        <v>57</v>
      </c>
      <c r="D350" s="80">
        <v>4000</v>
      </c>
      <c r="E350" s="80">
        <v>4000</v>
      </c>
      <c r="F350" s="81"/>
      <c r="G350" s="57"/>
      <c r="H350" s="98">
        <v>4000</v>
      </c>
      <c r="I350" s="98">
        <v>4000</v>
      </c>
      <c r="J350" s="98">
        <v>4000</v>
      </c>
      <c r="K350" s="98">
        <v>4000</v>
      </c>
      <c r="L350" s="98">
        <v>4500</v>
      </c>
      <c r="M350" s="98">
        <v>3500</v>
      </c>
      <c r="N350" s="7">
        <v>3500</v>
      </c>
      <c r="O350" s="7"/>
      <c r="P350" s="21">
        <v>100</v>
      </c>
      <c r="Q350" s="21">
        <v>100</v>
      </c>
      <c r="R350" s="21">
        <v>100</v>
      </c>
      <c r="S350" s="21">
        <v>100</v>
      </c>
      <c r="T350" s="21">
        <v>112.5</v>
      </c>
      <c r="U350" s="21">
        <v>87.5</v>
      </c>
      <c r="V350" s="27"/>
      <c r="W350" s="27"/>
      <c r="X350" s="27"/>
      <c r="Y350" s="27"/>
      <c r="Z350" s="27"/>
      <c r="AA350" s="27"/>
      <c r="AB350" s="27"/>
      <c r="AC350" s="27"/>
      <c r="AD350" s="27"/>
      <c r="AE350" s="1"/>
      <c r="AF350" s="7"/>
      <c r="AG350" s="1"/>
    </row>
    <row r="351" spans="1:33" s="5" customFormat="1" ht="6" customHeight="1">
      <c r="A351" s="56" t="s">
        <v>229</v>
      </c>
      <c r="B351" s="7"/>
      <c r="C351" s="79"/>
      <c r="D351" s="83"/>
      <c r="E351" s="83"/>
      <c r="F351" s="84"/>
      <c r="G351" s="6"/>
      <c r="H351" s="97"/>
      <c r="I351" s="97"/>
      <c r="J351" s="97"/>
      <c r="K351" s="97"/>
      <c r="L351" s="97"/>
      <c r="M351" s="97"/>
      <c r="N351" s="1"/>
      <c r="O351" s="1"/>
      <c r="P351" s="21"/>
      <c r="Q351" s="21"/>
      <c r="R351" s="21"/>
      <c r="S351" s="21"/>
      <c r="T351" s="21"/>
      <c r="U351" s="21"/>
      <c r="V351" s="12"/>
      <c r="W351" s="12"/>
      <c r="X351" s="12"/>
      <c r="Y351" s="12"/>
      <c r="Z351" s="12"/>
      <c r="AA351" s="12"/>
      <c r="AB351" s="12"/>
      <c r="AC351" s="12"/>
      <c r="AD351" s="12"/>
      <c r="AE351" s="1"/>
      <c r="AF351" s="7"/>
      <c r="AG351" s="1"/>
    </row>
    <row r="352" spans="1:33" s="5" customFormat="1" ht="11.25" customHeight="1">
      <c r="A352" s="56" t="s">
        <v>229</v>
      </c>
      <c r="B352" s="71" t="s">
        <v>47</v>
      </c>
      <c r="C352" s="85"/>
      <c r="D352" s="86"/>
      <c r="E352" s="86"/>
      <c r="F352" s="87"/>
      <c r="G352" s="1"/>
      <c r="H352" s="86"/>
      <c r="I352" s="86"/>
      <c r="J352" s="86"/>
      <c r="K352" s="86"/>
      <c r="L352" s="86"/>
      <c r="M352" s="86"/>
      <c r="N352" s="1"/>
      <c r="O352" s="1"/>
      <c r="P352" s="74"/>
      <c r="Q352" s="74"/>
      <c r="R352" s="74"/>
      <c r="S352" s="74"/>
      <c r="T352" s="74"/>
      <c r="U352" s="74"/>
      <c r="V352" s="25"/>
      <c r="W352" s="25"/>
      <c r="X352" s="25"/>
      <c r="Y352" s="25"/>
      <c r="Z352" s="25"/>
      <c r="AA352" s="25"/>
      <c r="AB352" s="25"/>
      <c r="AC352" s="25"/>
      <c r="AD352" s="25"/>
      <c r="AE352" s="1"/>
      <c r="AF352" s="7"/>
      <c r="AG352" s="1"/>
    </row>
    <row r="353" spans="1:33" s="5" customFormat="1" ht="11.25" customHeight="1">
      <c r="A353" s="56" t="s">
        <v>229</v>
      </c>
      <c r="B353" s="71" t="s">
        <v>46</v>
      </c>
      <c r="C353" s="88" t="s">
        <v>20</v>
      </c>
      <c r="D353" s="89">
        <v>3798.3613972988551</v>
      </c>
      <c r="E353" s="89">
        <v>4361.6731404397906</v>
      </c>
      <c r="F353" s="90">
        <v>114.83038827062441</v>
      </c>
      <c r="G353" s="6"/>
      <c r="H353" s="89">
        <v>4733.5815012210423</v>
      </c>
      <c r="I353" s="89">
        <v>4500.6376208027941</v>
      </c>
      <c r="J353" s="89">
        <v>4361.6731404397906</v>
      </c>
      <c r="K353" s="89">
        <v>4218.5950277380889</v>
      </c>
      <c r="L353" s="89">
        <v>4422.3439170037582</v>
      </c>
      <c r="M353" s="89">
        <v>4301.0023638758212</v>
      </c>
      <c r="N353" s="1" t="e">
        <v>#N/A</v>
      </c>
      <c r="O353" s="7"/>
      <c r="P353" s="75">
        <v>108.52673615849517</v>
      </c>
      <c r="Q353" s="75">
        <v>103.18603608955878</v>
      </c>
      <c r="R353" s="75">
        <v>100</v>
      </c>
      <c r="S353" s="75">
        <v>96.719650737348118</v>
      </c>
      <c r="T353" s="75">
        <v>101.39099778021996</v>
      </c>
      <c r="U353" s="75">
        <v>98.609002219779995</v>
      </c>
      <c r="V353" s="6"/>
      <c r="W353" s="6"/>
      <c r="X353" s="6"/>
      <c r="Y353" s="6"/>
      <c r="Z353" s="6"/>
      <c r="AA353" s="6"/>
      <c r="AB353" s="6"/>
      <c r="AC353" s="6"/>
      <c r="AD353" s="6"/>
      <c r="AE353" s="7"/>
      <c r="AF353" s="7"/>
      <c r="AG353" s="1"/>
    </row>
    <row r="354" spans="1:33" s="5" customFormat="1" ht="11.25" customHeight="1">
      <c r="A354" s="56" t="s">
        <v>229</v>
      </c>
      <c r="B354" s="72" t="s">
        <v>45</v>
      </c>
      <c r="C354" s="85" t="s">
        <v>20</v>
      </c>
      <c r="D354" s="91">
        <v>0</v>
      </c>
      <c r="E354" s="91">
        <v>0</v>
      </c>
      <c r="F354" s="92"/>
      <c r="G354" s="6"/>
      <c r="H354" s="91">
        <v>0</v>
      </c>
      <c r="I354" s="91">
        <v>0</v>
      </c>
      <c r="J354" s="91">
        <v>0</v>
      </c>
      <c r="K354" s="91">
        <v>0</v>
      </c>
      <c r="L354" s="91">
        <v>0</v>
      </c>
      <c r="M354" s="91">
        <v>0</v>
      </c>
      <c r="N354" s="1" t="e">
        <v>#N/A</v>
      </c>
      <c r="O354" s="1"/>
      <c r="P354" s="76"/>
      <c r="Q354" s="76"/>
      <c r="R354" s="76"/>
      <c r="S354" s="76"/>
      <c r="T354" s="76"/>
      <c r="U354" s="76"/>
      <c r="V354" s="4"/>
      <c r="W354" s="4"/>
      <c r="X354" s="4"/>
      <c r="Y354" s="4"/>
      <c r="Z354" s="4"/>
      <c r="AA354" s="4"/>
      <c r="AB354" s="4"/>
      <c r="AC354" s="4"/>
      <c r="AD354" s="4"/>
      <c r="AE354" s="1"/>
      <c r="AF354" s="1"/>
      <c r="AG354" s="1"/>
    </row>
    <row r="355" spans="1:33" s="5" customFormat="1" ht="11.25" customHeight="1">
      <c r="A355" s="56" t="s">
        <v>229</v>
      </c>
      <c r="B355" s="72" t="s">
        <v>44</v>
      </c>
      <c r="C355" s="85" t="s">
        <v>20</v>
      </c>
      <c r="D355" s="91">
        <v>154.05170338820633</v>
      </c>
      <c r="E355" s="91">
        <v>338.39353261025838</v>
      </c>
      <c r="F355" s="92">
        <v>219.6623115276534</v>
      </c>
      <c r="G355" s="6"/>
      <c r="H355" s="91">
        <v>404.94277374443345</v>
      </c>
      <c r="I355" s="91">
        <v>373.93321196447391</v>
      </c>
      <c r="J355" s="91">
        <v>338.39353261025838</v>
      </c>
      <c r="K355" s="91">
        <v>300.22394599182905</v>
      </c>
      <c r="L355" s="91">
        <v>338.39353261025838</v>
      </c>
      <c r="M355" s="91">
        <v>338.39353261025838</v>
      </c>
      <c r="N355" s="1" t="e">
        <v>#N/A</v>
      </c>
      <c r="O355" s="1"/>
      <c r="P355" s="76">
        <v>119.66622725346897</v>
      </c>
      <c r="Q355" s="76">
        <v>110.50247003247193</v>
      </c>
      <c r="R355" s="76">
        <v>100</v>
      </c>
      <c r="S355" s="76">
        <v>88.72035575739244</v>
      </c>
      <c r="T355" s="76">
        <v>100</v>
      </c>
      <c r="U355" s="76">
        <v>100</v>
      </c>
      <c r="V355" s="4"/>
      <c r="W355" s="4"/>
      <c r="X355" s="4"/>
      <c r="Y355" s="4"/>
      <c r="Z355" s="4"/>
      <c r="AA355" s="4"/>
      <c r="AB355" s="4"/>
      <c r="AC355" s="4"/>
      <c r="AD355" s="4"/>
      <c r="AE355" s="1"/>
      <c r="AF355" s="1"/>
      <c r="AG355" s="1"/>
    </row>
    <row r="356" spans="1:33" s="5" customFormat="1" ht="11.25" customHeight="1">
      <c r="A356" s="56" t="s">
        <v>229</v>
      </c>
      <c r="B356" s="72" t="s">
        <v>43</v>
      </c>
      <c r="C356" s="85" t="s">
        <v>20</v>
      </c>
      <c r="D356" s="91">
        <v>871.90897439999992</v>
      </c>
      <c r="E356" s="91">
        <v>935.74618439999995</v>
      </c>
      <c r="F356" s="92">
        <v>107.32154523858748</v>
      </c>
      <c r="G356" s="6"/>
      <c r="H356" s="91">
        <v>935.74618439999995</v>
      </c>
      <c r="I356" s="91">
        <v>935.74618439999995</v>
      </c>
      <c r="J356" s="91">
        <v>935.74618439999995</v>
      </c>
      <c r="K356" s="91">
        <v>935.74618439999995</v>
      </c>
      <c r="L356" s="91">
        <v>935.74618439999995</v>
      </c>
      <c r="M356" s="91">
        <v>935.74618439999995</v>
      </c>
      <c r="N356" s="1" t="e">
        <v>#N/A</v>
      </c>
      <c r="O356" s="1"/>
      <c r="P356" s="76">
        <v>100</v>
      </c>
      <c r="Q356" s="76">
        <v>100</v>
      </c>
      <c r="R356" s="76">
        <v>100</v>
      </c>
      <c r="S356" s="76">
        <v>100</v>
      </c>
      <c r="T356" s="76">
        <v>100</v>
      </c>
      <c r="U356" s="76">
        <v>100</v>
      </c>
      <c r="V356" s="4"/>
      <c r="W356" s="4"/>
      <c r="X356" s="4"/>
      <c r="Y356" s="4"/>
      <c r="Z356" s="4"/>
      <c r="AA356" s="4"/>
      <c r="AB356" s="4"/>
      <c r="AC356" s="4"/>
      <c r="AD356" s="4"/>
      <c r="AE356" s="1"/>
      <c r="AF356" s="1"/>
      <c r="AG356" s="1"/>
    </row>
    <row r="357" spans="1:33" s="5" customFormat="1" ht="11.25" customHeight="1">
      <c r="A357" s="56" t="s">
        <v>229</v>
      </c>
      <c r="B357" s="72" t="s">
        <v>42</v>
      </c>
      <c r="C357" s="85" t="s">
        <v>20</v>
      </c>
      <c r="D357" s="91">
        <v>1014.1123904972903</v>
      </c>
      <c r="E357" s="91">
        <v>1063.8061154827028</v>
      </c>
      <c r="F357" s="92">
        <v>104.90021869874246</v>
      </c>
      <c r="G357" s="6"/>
      <c r="H357" s="91">
        <v>1274.421437622826</v>
      </c>
      <c r="I357" s="91">
        <v>1134.011222862744</v>
      </c>
      <c r="J357" s="91">
        <v>1063.8061154827028</v>
      </c>
      <c r="K357" s="91">
        <v>993.60100810266169</v>
      </c>
      <c r="L357" s="91">
        <v>1117.8011341154945</v>
      </c>
      <c r="M357" s="91">
        <v>1009.8110968499112</v>
      </c>
      <c r="N357" s="1" t="e">
        <v>#N/A</v>
      </c>
      <c r="O357" s="1"/>
      <c r="P357" s="76">
        <v>119.79828082155331</v>
      </c>
      <c r="Q357" s="76">
        <v>106.59942694051779</v>
      </c>
      <c r="R357" s="76">
        <v>100</v>
      </c>
      <c r="S357" s="76">
        <v>93.400573059482227</v>
      </c>
      <c r="T357" s="76">
        <v>105.0756446919175</v>
      </c>
      <c r="U357" s="76">
        <v>94.924355308082497</v>
      </c>
      <c r="V357" s="4"/>
      <c r="W357" s="4"/>
      <c r="X357" s="4"/>
      <c r="Y357" s="4"/>
      <c r="Z357" s="4"/>
      <c r="AA357" s="4"/>
      <c r="AB357" s="4"/>
      <c r="AC357" s="4"/>
      <c r="AD357" s="4"/>
      <c r="AE357" s="1"/>
      <c r="AF357" s="1"/>
      <c r="AG357" s="1"/>
    </row>
    <row r="358" spans="1:33" s="5" customFormat="1" ht="11.25" customHeight="1">
      <c r="A358" s="56" t="s">
        <v>229</v>
      </c>
      <c r="B358" s="72" t="s">
        <v>41</v>
      </c>
      <c r="C358" s="85" t="s">
        <v>20</v>
      </c>
      <c r="D358" s="91">
        <v>332.7199863114754</v>
      </c>
      <c r="E358" s="91">
        <v>380.57668579234968</v>
      </c>
      <c r="F358" s="92">
        <v>114.38347603082471</v>
      </c>
      <c r="G358" s="6"/>
      <c r="H358" s="91">
        <v>380.57668579234968</v>
      </c>
      <c r="I358" s="91">
        <v>380.57668579234974</v>
      </c>
      <c r="J358" s="91">
        <v>380.57668579234968</v>
      </c>
      <c r="K358" s="91">
        <v>377.41703779234967</v>
      </c>
      <c r="L358" s="91">
        <v>380.57668579234968</v>
      </c>
      <c r="M358" s="91">
        <v>380.57668579234968</v>
      </c>
      <c r="N358" s="1" t="e">
        <v>#N/A</v>
      </c>
      <c r="O358" s="1"/>
      <c r="P358" s="76">
        <v>100</v>
      </c>
      <c r="Q358" s="76">
        <v>100.00000000000003</v>
      </c>
      <c r="R358" s="76">
        <v>100</v>
      </c>
      <c r="S358" s="76">
        <v>99.169773630924936</v>
      </c>
      <c r="T358" s="76">
        <v>100</v>
      </c>
      <c r="U358" s="76">
        <v>100</v>
      </c>
      <c r="V358" s="4"/>
      <c r="W358" s="4"/>
      <c r="X358" s="4"/>
      <c r="Y358" s="4"/>
      <c r="Z358" s="4"/>
      <c r="AA358" s="4"/>
      <c r="AB358" s="4"/>
      <c r="AC358" s="4"/>
      <c r="AD358" s="4"/>
      <c r="AE358" s="1"/>
      <c r="AF358" s="1"/>
      <c r="AG358" s="1"/>
    </row>
    <row r="359" spans="1:33" s="5" customFormat="1" ht="11.25" customHeight="1">
      <c r="A359" s="56" t="s">
        <v>229</v>
      </c>
      <c r="B359" s="72" t="s">
        <v>40</v>
      </c>
      <c r="C359" s="85" t="s">
        <v>20</v>
      </c>
      <c r="D359" s="91">
        <v>1131.2334276576103</v>
      </c>
      <c r="E359" s="91">
        <v>1301.2372851105536</v>
      </c>
      <c r="F359" s="92">
        <v>115.0281854563794</v>
      </c>
      <c r="G359" s="6"/>
      <c r="H359" s="91">
        <v>1376.8606823788052</v>
      </c>
      <c r="I359" s="91">
        <v>1327.7874370283625</v>
      </c>
      <c r="J359" s="91">
        <v>1301.2372851105536</v>
      </c>
      <c r="K359" s="91">
        <v>1276.3794476925605</v>
      </c>
      <c r="L359" s="91">
        <v>1301.2372851105536</v>
      </c>
      <c r="M359" s="91">
        <v>1301.2372851105536</v>
      </c>
      <c r="N359" s="1" t="e">
        <v>#N/A</v>
      </c>
      <c r="O359" s="1"/>
      <c r="P359" s="76">
        <v>105.81165311919467</v>
      </c>
      <c r="Q359" s="76">
        <v>102.04037743320222</v>
      </c>
      <c r="R359" s="76">
        <v>100</v>
      </c>
      <c r="S359" s="76">
        <v>98.089676825093335</v>
      </c>
      <c r="T359" s="76">
        <v>100</v>
      </c>
      <c r="U359" s="76">
        <v>100</v>
      </c>
      <c r="V359" s="4"/>
      <c r="W359" s="4"/>
      <c r="X359" s="4"/>
      <c r="Y359" s="4"/>
      <c r="Z359" s="4"/>
      <c r="AA359" s="4"/>
      <c r="AB359" s="4"/>
      <c r="AC359" s="4"/>
      <c r="AD359" s="4"/>
      <c r="AE359" s="1"/>
      <c r="AF359" s="1"/>
      <c r="AG359" s="1"/>
    </row>
    <row r="360" spans="1:33" s="5" customFormat="1" ht="11.25" customHeight="1">
      <c r="A360" s="56" t="s">
        <v>229</v>
      </c>
      <c r="B360" s="72" t="s">
        <v>11</v>
      </c>
      <c r="C360" s="85" t="s">
        <v>20</v>
      </c>
      <c r="D360" s="91">
        <v>1175.0541530054645</v>
      </c>
      <c r="E360" s="91">
        <v>1455.701120218579</v>
      </c>
      <c r="F360" s="92">
        <v>123.88374752732008</v>
      </c>
      <c r="G360" s="6"/>
      <c r="H360" s="91">
        <v>1455.701120218579</v>
      </c>
      <c r="I360" s="91">
        <v>1455.701120218579</v>
      </c>
      <c r="J360" s="91">
        <v>1455.701120218579</v>
      </c>
      <c r="K360" s="91">
        <v>1455.701120218579</v>
      </c>
      <c r="L360" s="91">
        <v>1517.8461202185792</v>
      </c>
      <c r="M360" s="91">
        <v>1393.5561202185793</v>
      </c>
      <c r="N360" s="1" t="e">
        <v>#N/A</v>
      </c>
      <c r="O360" s="1"/>
      <c r="P360" s="76">
        <v>100</v>
      </c>
      <c r="Q360" s="76">
        <v>100</v>
      </c>
      <c r="R360" s="76">
        <v>100</v>
      </c>
      <c r="S360" s="76">
        <v>100</v>
      </c>
      <c r="T360" s="76">
        <v>104.26907688239389</v>
      </c>
      <c r="U360" s="76">
        <v>95.730923117606153</v>
      </c>
      <c r="V360" s="4"/>
      <c r="W360" s="4"/>
      <c r="X360" s="4"/>
      <c r="Y360" s="4"/>
      <c r="Z360" s="4"/>
      <c r="AA360" s="4"/>
      <c r="AB360" s="4"/>
      <c r="AC360" s="4"/>
      <c r="AD360" s="4"/>
      <c r="AE360" s="1"/>
      <c r="AF360" s="1"/>
      <c r="AG360" s="1"/>
    </row>
    <row r="361" spans="1:33" s="5" customFormat="1" ht="11.25" customHeight="1">
      <c r="A361" s="56" t="s">
        <v>229</v>
      </c>
      <c r="B361" s="71" t="s">
        <v>39</v>
      </c>
      <c r="C361" s="88" t="s">
        <v>20</v>
      </c>
      <c r="D361" s="89">
        <v>3066.8669448012006</v>
      </c>
      <c r="E361" s="89">
        <v>3284.0332950784809</v>
      </c>
      <c r="F361" s="90">
        <v>107.08104897232043</v>
      </c>
      <c r="G361" s="6"/>
      <c r="H361" s="89">
        <v>3419.1703166071738</v>
      </c>
      <c r="I361" s="89">
        <v>3330.1671622956396</v>
      </c>
      <c r="J361" s="89">
        <v>3284.0332950784809</v>
      </c>
      <c r="K361" s="89">
        <v>3239.0051538482385</v>
      </c>
      <c r="L361" s="89">
        <v>3504.651926454821</v>
      </c>
      <c r="M361" s="89">
        <v>3063.4146637021413</v>
      </c>
      <c r="N361" s="1" t="e">
        <v>#N/A</v>
      </c>
      <c r="O361" s="7"/>
      <c r="P361" s="75">
        <v>104.11497111589007</v>
      </c>
      <c r="Q361" s="75">
        <v>101.40479291992246</v>
      </c>
      <c r="R361" s="75">
        <v>100</v>
      </c>
      <c r="S361" s="75">
        <v>98.62887683575795</v>
      </c>
      <c r="T361" s="75">
        <v>106.71791701098047</v>
      </c>
      <c r="U361" s="75">
        <v>93.282082989019528</v>
      </c>
      <c r="V361" s="6"/>
      <c r="W361" s="6"/>
      <c r="X361" s="6"/>
      <c r="Y361" s="6"/>
      <c r="Z361" s="6"/>
      <c r="AA361" s="6"/>
      <c r="AB361" s="6"/>
      <c r="AC361" s="6"/>
      <c r="AD361" s="6"/>
      <c r="AE361" s="1"/>
      <c r="AF361" s="7"/>
      <c r="AG361" s="1"/>
    </row>
    <row r="362" spans="1:33" s="5" customFormat="1" ht="11.25" customHeight="1">
      <c r="A362" s="56" t="s">
        <v>229</v>
      </c>
      <c r="B362" s="72" t="s">
        <v>38</v>
      </c>
      <c r="C362" s="85" t="s">
        <v>20</v>
      </c>
      <c r="D362" s="91">
        <v>1349.0055165501687</v>
      </c>
      <c r="E362" s="91">
        <v>1378.6836379142724</v>
      </c>
      <c r="F362" s="92">
        <v>102.2</v>
      </c>
      <c r="G362" s="6"/>
      <c r="H362" s="91">
        <v>1449.3182398932911</v>
      </c>
      <c r="I362" s="91">
        <v>1402.6876767159506</v>
      </c>
      <c r="J362" s="91">
        <v>1378.6836379142724</v>
      </c>
      <c r="K362" s="91">
        <v>1355.254005121941</v>
      </c>
      <c r="L362" s="91">
        <v>1484.5924651910589</v>
      </c>
      <c r="M362" s="91">
        <v>1272.7748106374859</v>
      </c>
      <c r="N362" s="1" t="e">
        <v>#N/A</v>
      </c>
      <c r="O362" s="1"/>
      <c r="P362" s="76">
        <v>105.12333649551957</v>
      </c>
      <c r="Q362" s="76">
        <v>101.7410838963747</v>
      </c>
      <c r="R362" s="76">
        <v>100</v>
      </c>
      <c r="S362" s="76">
        <v>98.300579469574572</v>
      </c>
      <c r="T362" s="76">
        <v>107.68188033601456</v>
      </c>
      <c r="U362" s="76">
        <v>92.318119663985456</v>
      </c>
      <c r="V362" s="4"/>
      <c r="W362" s="4"/>
      <c r="X362" s="4"/>
      <c r="Y362" s="4"/>
      <c r="Z362" s="4"/>
      <c r="AA362" s="4"/>
      <c r="AB362" s="4"/>
      <c r="AC362" s="4"/>
      <c r="AD362" s="4"/>
      <c r="AE362" s="1"/>
      <c r="AF362" s="1"/>
      <c r="AG362" s="1"/>
    </row>
    <row r="363" spans="1:33" s="5" customFormat="1" ht="11.25" customHeight="1">
      <c r="A363" s="56" t="s">
        <v>229</v>
      </c>
      <c r="B363" s="71" t="s">
        <v>37</v>
      </c>
      <c r="C363" s="88" t="s">
        <v>20</v>
      </c>
      <c r="D363" s="89">
        <v>8040.28249510552</v>
      </c>
      <c r="E363" s="89">
        <v>9101.4075557368506</v>
      </c>
      <c r="F363" s="90">
        <v>113.19760917949444</v>
      </c>
      <c r="G363" s="6"/>
      <c r="H363" s="89">
        <v>9608.4529380467957</v>
      </c>
      <c r="I363" s="89">
        <v>9286.5059033170128</v>
      </c>
      <c r="J363" s="89">
        <v>9101.4075557368506</v>
      </c>
      <c r="K363" s="89">
        <v>8913.301301804906</v>
      </c>
      <c r="L363" s="89">
        <v>9444.8419636771578</v>
      </c>
      <c r="M363" s="89">
        <v>8757.9731477965415</v>
      </c>
      <c r="N363" s="1" t="e">
        <v>#N/A</v>
      </c>
      <c r="O363" s="7"/>
      <c r="P363" s="75">
        <v>105.57106556546125</v>
      </c>
      <c r="Q363" s="75">
        <v>102.03373320496442</v>
      </c>
      <c r="R363" s="75">
        <v>100</v>
      </c>
      <c r="S363" s="75">
        <v>97.933217990953764</v>
      </c>
      <c r="T363" s="75">
        <v>103.77342082350583</v>
      </c>
      <c r="U363" s="75">
        <v>96.226579176494155</v>
      </c>
      <c r="V363" s="6"/>
      <c r="W363" s="6"/>
      <c r="X363" s="251" t="s">
        <v>216</v>
      </c>
      <c r="Y363" s="252"/>
      <c r="Z363" s="252"/>
      <c r="AA363" s="252"/>
      <c r="AB363" s="252"/>
      <c r="AC363" s="252"/>
      <c r="AD363" s="252"/>
      <c r="AE363" s="252"/>
      <c r="AF363" s="252"/>
      <c r="AG363" s="1"/>
    </row>
    <row r="364" spans="1:33" s="5" customFormat="1" ht="11.25" customHeight="1">
      <c r="A364" s="56" t="s">
        <v>229</v>
      </c>
      <c r="B364" s="72" t="s">
        <v>4</v>
      </c>
      <c r="C364" s="85" t="s">
        <v>20</v>
      </c>
      <c r="D364" s="91">
        <v>0</v>
      </c>
      <c r="E364" s="91">
        <v>0</v>
      </c>
      <c r="F364" s="92"/>
      <c r="G364" s="6"/>
      <c r="H364" s="91">
        <v>0</v>
      </c>
      <c r="I364" s="91">
        <v>0</v>
      </c>
      <c r="J364" s="91">
        <v>0</v>
      </c>
      <c r="K364" s="91">
        <v>0</v>
      </c>
      <c r="L364" s="91">
        <v>0</v>
      </c>
      <c r="M364" s="91">
        <v>0</v>
      </c>
      <c r="N364" s="1" t="e">
        <v>#N/A</v>
      </c>
      <c r="O364" s="1"/>
      <c r="P364" s="76"/>
      <c r="Q364" s="76"/>
      <c r="R364" s="76"/>
      <c r="S364" s="76"/>
      <c r="T364" s="76"/>
      <c r="U364" s="76"/>
      <c r="V364" s="4"/>
      <c r="W364" s="4"/>
      <c r="X364" s="112" t="s">
        <v>233</v>
      </c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s="5" customFormat="1" ht="11.25" customHeight="1">
      <c r="A365" s="56" t="s">
        <v>229</v>
      </c>
      <c r="B365" s="72" t="s">
        <v>36</v>
      </c>
      <c r="C365" s="85" t="s">
        <v>20</v>
      </c>
      <c r="D365" s="91">
        <v>8040.28249510552</v>
      </c>
      <c r="E365" s="91">
        <v>9101.4075557368506</v>
      </c>
      <c r="F365" s="92">
        <v>113.19760917949444</v>
      </c>
      <c r="G365" s="6"/>
      <c r="H365" s="91">
        <v>9608.4529380467957</v>
      </c>
      <c r="I365" s="91">
        <v>9286.5059033170128</v>
      </c>
      <c r="J365" s="91">
        <v>9101.4075557368506</v>
      </c>
      <c r="K365" s="91">
        <v>8913.301301804906</v>
      </c>
      <c r="L365" s="91">
        <v>9444.8419636771578</v>
      </c>
      <c r="M365" s="91">
        <v>8757.9731477965415</v>
      </c>
      <c r="N365" s="1" t="e">
        <v>#N/A</v>
      </c>
      <c r="O365" s="1"/>
      <c r="P365" s="76">
        <v>105.57106556546125</v>
      </c>
      <c r="Q365" s="76">
        <v>102.03373320496442</v>
      </c>
      <c r="R365" s="76">
        <v>100</v>
      </c>
      <c r="S365" s="76">
        <v>97.933217990953764</v>
      </c>
      <c r="T365" s="76">
        <v>103.77342082350583</v>
      </c>
      <c r="U365" s="76">
        <v>96.226579176494155</v>
      </c>
      <c r="V365" s="4"/>
      <c r="W365" s="4"/>
      <c r="X365" s="4"/>
      <c r="Y365" s="4"/>
      <c r="Z365" s="4"/>
      <c r="AA365" s="4"/>
      <c r="AB365" s="4"/>
      <c r="AC365" s="4"/>
      <c r="AD365" s="4"/>
      <c r="AE365" s="1"/>
      <c r="AF365" s="1"/>
      <c r="AG365" s="1"/>
    </row>
    <row r="366" spans="1:33" s="5" customFormat="1" ht="11.25" customHeight="1">
      <c r="A366" s="56" t="s">
        <v>229</v>
      </c>
      <c r="B366" s="72" t="s">
        <v>35</v>
      </c>
      <c r="C366" s="85" t="s">
        <v>20</v>
      </c>
      <c r="D366" s="91">
        <v>234.79053256901159</v>
      </c>
      <c r="E366" s="91">
        <v>222.71061304379387</v>
      </c>
      <c r="F366" s="92">
        <v>94.855022733224089</v>
      </c>
      <c r="G366" s="6"/>
      <c r="H366" s="91">
        <v>227.67199997328899</v>
      </c>
      <c r="I366" s="91">
        <v>224.45296639797405</v>
      </c>
      <c r="J366" s="91">
        <v>222.71061304379387</v>
      </c>
      <c r="K366" s="91">
        <v>221.0790420097558</v>
      </c>
      <c r="L366" s="91">
        <v>222.71061304379387</v>
      </c>
      <c r="M366" s="91">
        <v>222.71061304379387</v>
      </c>
      <c r="N366" s="1" t="e">
        <v>#N/A</v>
      </c>
      <c r="O366" s="1"/>
      <c r="P366" s="76">
        <v>102.22772810944556</v>
      </c>
      <c r="Q366" s="76">
        <v>100.78233961568664</v>
      </c>
      <c r="R366" s="76">
        <v>100</v>
      </c>
      <c r="S366" s="76">
        <v>99.267403105878373</v>
      </c>
      <c r="T366" s="76">
        <v>100</v>
      </c>
      <c r="U366" s="76">
        <v>100</v>
      </c>
      <c r="V366" s="4"/>
      <c r="W366" s="4"/>
      <c r="X366" s="4"/>
      <c r="Y366" s="4"/>
      <c r="Z366" s="4"/>
      <c r="AA366" s="4"/>
      <c r="AB366" s="4"/>
      <c r="AC366" s="4"/>
      <c r="AD366" s="4"/>
      <c r="AE366" s="1"/>
      <c r="AF366" s="1"/>
      <c r="AG366" s="1"/>
    </row>
    <row r="367" spans="1:33" s="5" customFormat="1" ht="11.25" customHeight="1">
      <c r="A367" s="56" t="s">
        <v>229</v>
      </c>
      <c r="B367" s="71" t="s">
        <v>34</v>
      </c>
      <c r="C367" s="88" t="s">
        <v>20</v>
      </c>
      <c r="D367" s="89">
        <v>7805.4919625365083</v>
      </c>
      <c r="E367" s="89">
        <v>8878.6969426930573</v>
      </c>
      <c r="F367" s="90">
        <v>113.749357315433</v>
      </c>
      <c r="G367" s="6"/>
      <c r="H367" s="89">
        <v>9380.7809380735071</v>
      </c>
      <c r="I367" s="89">
        <v>9062.052936919039</v>
      </c>
      <c r="J367" s="89">
        <v>8878.6969426930573</v>
      </c>
      <c r="K367" s="89">
        <v>8692.2222597951495</v>
      </c>
      <c r="L367" s="89">
        <v>9222.1313506333645</v>
      </c>
      <c r="M367" s="89">
        <v>8535.2625347527483</v>
      </c>
      <c r="N367" s="7" t="e">
        <v>#N/A</v>
      </c>
      <c r="O367" s="7"/>
      <c r="P367" s="75">
        <v>105.65492885522636</v>
      </c>
      <c r="Q367" s="75">
        <v>102.06512279233586</v>
      </c>
      <c r="R367" s="75">
        <v>100</v>
      </c>
      <c r="S367" s="75">
        <v>97.899751685393738</v>
      </c>
      <c r="T367" s="75">
        <v>103.86807219749679</v>
      </c>
      <c r="U367" s="75">
        <v>96.131927802503185</v>
      </c>
      <c r="V367" s="4"/>
      <c r="W367" s="4"/>
      <c r="X367" s="4"/>
      <c r="Y367" s="4"/>
      <c r="Z367" s="4"/>
      <c r="AA367" s="4"/>
      <c r="AB367" s="4"/>
      <c r="AC367" s="4"/>
      <c r="AD367" s="4"/>
      <c r="AE367" s="1"/>
      <c r="AF367" s="1"/>
      <c r="AG367" s="1"/>
    </row>
    <row r="368" spans="1:33" s="5" customFormat="1" ht="11.25" customHeight="1">
      <c r="A368" s="56" t="s">
        <v>229</v>
      </c>
      <c r="B368" s="73" t="s">
        <v>33</v>
      </c>
      <c r="C368" s="93" t="s">
        <v>31</v>
      </c>
      <c r="D368" s="94">
        <v>0.86727688472627873</v>
      </c>
      <c r="E368" s="94">
        <v>0.98652188252145079</v>
      </c>
      <c r="F368" s="90">
        <v>113.749357315433</v>
      </c>
      <c r="G368" s="6"/>
      <c r="H368" s="94">
        <v>0.78173174483945895</v>
      </c>
      <c r="I368" s="94">
        <v>0.90620529369190395</v>
      </c>
      <c r="J368" s="94">
        <v>0.98652188252145079</v>
      </c>
      <c r="K368" s="94">
        <v>1.0865277824743937</v>
      </c>
      <c r="L368" s="94">
        <v>1.0246812611814848</v>
      </c>
      <c r="M368" s="94">
        <v>0.94836250386141652</v>
      </c>
      <c r="N368" s="1" t="e">
        <v>#N/A</v>
      </c>
      <c r="O368" s="10"/>
      <c r="P368" s="77">
        <v>79.241196641419776</v>
      </c>
      <c r="Q368" s="77">
        <v>91.858610513102278</v>
      </c>
      <c r="R368" s="77">
        <v>100</v>
      </c>
      <c r="S368" s="77">
        <v>110.13722064606797</v>
      </c>
      <c r="T368" s="77">
        <v>103.86807219749679</v>
      </c>
      <c r="U368" s="77">
        <v>96.131927802503199</v>
      </c>
      <c r="V368" s="4"/>
      <c r="W368" s="4"/>
      <c r="X368" s="4"/>
      <c r="Y368" s="4"/>
      <c r="Z368" s="4"/>
      <c r="AA368" s="4"/>
      <c r="AB368" s="4"/>
      <c r="AC368" s="4"/>
      <c r="AD368" s="4"/>
      <c r="AE368" s="1"/>
      <c r="AF368" s="1"/>
      <c r="AG368" s="1"/>
    </row>
    <row r="369" spans="1:33" s="5" customFormat="1" ht="11.25" customHeight="1">
      <c r="A369" s="56" t="s">
        <v>229</v>
      </c>
      <c r="B369" s="10" t="s">
        <v>32</v>
      </c>
      <c r="C369" s="95" t="s">
        <v>31</v>
      </c>
      <c r="D369" s="96">
        <v>0.57999999999999996</v>
      </c>
      <c r="E369" s="96">
        <v>0.63509999999999989</v>
      </c>
      <c r="F369" s="84">
        <v>109.5</v>
      </c>
      <c r="G369" s="6"/>
      <c r="H369" s="136">
        <v>0.63509999999999989</v>
      </c>
      <c r="I369" s="136">
        <v>0.63509999999999989</v>
      </c>
      <c r="J369" s="136">
        <v>0.63509999999999989</v>
      </c>
      <c r="K369" s="136">
        <v>0.63509999999999989</v>
      </c>
      <c r="L369" s="136">
        <v>0.63509999999999989</v>
      </c>
      <c r="M369" s="136">
        <v>0.63509999999999989</v>
      </c>
      <c r="N369" s="1" t="e">
        <v>#N/A</v>
      </c>
      <c r="O369" s="10"/>
      <c r="P369" s="24">
        <v>100</v>
      </c>
      <c r="Q369" s="24">
        <v>100</v>
      </c>
      <c r="R369" s="24">
        <v>100</v>
      </c>
      <c r="S369" s="24">
        <v>100</v>
      </c>
      <c r="T369" s="24">
        <v>100</v>
      </c>
      <c r="U369" s="24">
        <v>100</v>
      </c>
      <c r="V369" s="4"/>
      <c r="W369" s="4"/>
      <c r="X369" s="4"/>
      <c r="Y369" s="4"/>
      <c r="Z369" s="4"/>
      <c r="AA369" s="4"/>
      <c r="AB369" s="4"/>
      <c r="AC369" s="4"/>
      <c r="AD369" s="4"/>
      <c r="AE369" s="1"/>
      <c r="AF369" s="10"/>
      <c r="AG369" s="1"/>
    </row>
    <row r="370" spans="1:33" s="5" customFormat="1" ht="11.25" customHeight="1">
      <c r="A370" s="56" t="s">
        <v>229</v>
      </c>
      <c r="B370" s="7" t="s">
        <v>30</v>
      </c>
      <c r="C370" s="79" t="s">
        <v>20</v>
      </c>
      <c r="D370" s="83">
        <v>5454.7905325690117</v>
      </c>
      <c r="E370" s="83">
        <v>5938.6106130437929</v>
      </c>
      <c r="F370" s="84">
        <v>108.86963628733363</v>
      </c>
      <c r="G370" s="6"/>
      <c r="H370" s="83">
        <v>7848.8719999732875</v>
      </c>
      <c r="I370" s="83">
        <v>6575.4529663979729</v>
      </c>
      <c r="J370" s="83">
        <v>5938.6106130437929</v>
      </c>
      <c r="K370" s="83">
        <v>5301.8790420097548</v>
      </c>
      <c r="L370" s="83">
        <v>5938.6106130437929</v>
      </c>
      <c r="M370" s="83">
        <v>5938.6106130437929</v>
      </c>
      <c r="N370" s="1" t="e">
        <v>#N/A</v>
      </c>
      <c r="O370" s="7"/>
      <c r="P370" s="6">
        <v>132.16680653777371</v>
      </c>
      <c r="Q370" s="6">
        <v>110.72376006528184</v>
      </c>
      <c r="R370" s="6">
        <v>100</v>
      </c>
      <c r="S370" s="6">
        <v>89.2781053932801</v>
      </c>
      <c r="T370" s="6">
        <v>100</v>
      </c>
      <c r="U370" s="6">
        <v>100</v>
      </c>
      <c r="V370" s="6"/>
      <c r="W370" s="6"/>
      <c r="X370" s="6"/>
      <c r="Y370" s="6"/>
      <c r="Z370" s="6"/>
      <c r="AA370" s="6"/>
      <c r="AB370" s="6"/>
      <c r="AC370" s="6"/>
      <c r="AD370" s="6"/>
      <c r="AE370" s="1"/>
      <c r="AF370" s="7"/>
      <c r="AG370" s="1"/>
    </row>
    <row r="371" spans="1:33" s="5" customFormat="1" ht="11.25" customHeight="1">
      <c r="A371" s="56" t="s">
        <v>229</v>
      </c>
      <c r="B371" s="1" t="s">
        <v>29</v>
      </c>
      <c r="C371" s="82" t="s">
        <v>20</v>
      </c>
      <c r="D371" s="97">
        <v>0</v>
      </c>
      <c r="E371" s="97">
        <v>0</v>
      </c>
      <c r="F371" s="84"/>
      <c r="G371" s="6"/>
      <c r="H371" s="97">
        <v>0</v>
      </c>
      <c r="I371" s="97">
        <v>0</v>
      </c>
      <c r="J371" s="97">
        <v>0</v>
      </c>
      <c r="K371" s="97">
        <v>0</v>
      </c>
      <c r="L371" s="97">
        <v>0</v>
      </c>
      <c r="M371" s="97">
        <v>0</v>
      </c>
      <c r="N371" s="1" t="e">
        <v>#N/A</v>
      </c>
      <c r="O371" s="1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1"/>
      <c r="AF371" s="1"/>
      <c r="AG371" s="1"/>
    </row>
    <row r="372" spans="1:33" s="5" customFormat="1" ht="11.25" customHeight="1">
      <c r="A372" s="56" t="s">
        <v>229</v>
      </c>
      <c r="B372" s="71" t="s">
        <v>28</v>
      </c>
      <c r="C372" s="85"/>
      <c r="D372" s="91"/>
      <c r="E372" s="91"/>
      <c r="F372" s="90"/>
      <c r="G372" s="6"/>
      <c r="H372" s="91"/>
      <c r="I372" s="91"/>
      <c r="J372" s="91"/>
      <c r="K372" s="91"/>
      <c r="L372" s="91"/>
      <c r="M372" s="91"/>
      <c r="N372" s="1"/>
      <c r="O372" s="1"/>
      <c r="P372" s="76"/>
      <c r="Q372" s="76"/>
      <c r="R372" s="76"/>
      <c r="S372" s="76"/>
      <c r="T372" s="76"/>
      <c r="U372" s="76"/>
      <c r="V372" s="4"/>
      <c r="W372" s="4"/>
      <c r="X372" s="4"/>
      <c r="Y372" s="4"/>
      <c r="Z372" s="4"/>
      <c r="AA372" s="4"/>
      <c r="AB372" s="4"/>
      <c r="AC372" s="4"/>
      <c r="AD372" s="4"/>
      <c r="AE372" s="1"/>
      <c r="AF372" s="7"/>
      <c r="AG372" s="1"/>
    </row>
    <row r="373" spans="1:33" s="5" customFormat="1" ht="11.25" customHeight="1">
      <c r="A373" s="56" t="s">
        <v>229</v>
      </c>
      <c r="B373" s="72" t="s">
        <v>27</v>
      </c>
      <c r="C373" s="85" t="s">
        <v>20</v>
      </c>
      <c r="D373" s="91">
        <v>5454.7905325690117</v>
      </c>
      <c r="E373" s="91">
        <v>5938.6106130437929</v>
      </c>
      <c r="F373" s="92">
        <v>108.86963628733363</v>
      </c>
      <c r="G373" s="6"/>
      <c r="H373" s="91">
        <v>7848.8719999732875</v>
      </c>
      <c r="I373" s="91">
        <v>6575.4529663979729</v>
      </c>
      <c r="J373" s="91">
        <v>5938.6106130437929</v>
      </c>
      <c r="K373" s="91">
        <v>5301.8790420097548</v>
      </c>
      <c r="L373" s="91">
        <v>5938.6106130437929</v>
      </c>
      <c r="M373" s="91">
        <v>5938.6106130437929</v>
      </c>
      <c r="N373" s="1" t="e">
        <v>#N/A</v>
      </c>
      <c r="O373" s="1"/>
      <c r="P373" s="76">
        <v>132.16680653777371</v>
      </c>
      <c r="Q373" s="76">
        <v>110.72376006528184</v>
      </c>
      <c r="R373" s="76">
        <v>100</v>
      </c>
      <c r="S373" s="76">
        <v>89.2781053932801</v>
      </c>
      <c r="T373" s="76">
        <v>100</v>
      </c>
      <c r="U373" s="76">
        <v>100</v>
      </c>
      <c r="V373" s="4"/>
      <c r="W373" s="4"/>
      <c r="X373" s="4"/>
      <c r="Y373" s="4"/>
      <c r="Z373" s="4"/>
      <c r="AA373" s="4"/>
      <c r="AB373" s="4"/>
      <c r="AC373" s="4"/>
      <c r="AD373" s="4"/>
      <c r="AE373" s="1"/>
      <c r="AF373" s="1"/>
      <c r="AG373" s="1"/>
    </row>
    <row r="374" spans="1:33" s="5" customFormat="1" ht="11.25" customHeight="1">
      <c r="A374" s="56" t="s">
        <v>229</v>
      </c>
      <c r="B374" s="72" t="s">
        <v>26</v>
      </c>
      <c r="C374" s="85" t="s">
        <v>20</v>
      </c>
      <c r="D374" s="91">
        <v>8040.2824951055209</v>
      </c>
      <c r="E374" s="91">
        <v>9101.4075557368487</v>
      </c>
      <c r="F374" s="92">
        <v>113.19760917949439</v>
      </c>
      <c r="G374" s="6"/>
      <c r="H374" s="91">
        <v>9608.4529380467957</v>
      </c>
      <c r="I374" s="91">
        <v>9286.5059033170128</v>
      </c>
      <c r="J374" s="91">
        <v>9101.4075557368487</v>
      </c>
      <c r="K374" s="91">
        <v>8913.301301804906</v>
      </c>
      <c r="L374" s="91">
        <v>9444.8419636771559</v>
      </c>
      <c r="M374" s="91">
        <v>8757.9731477965415</v>
      </c>
      <c r="N374" s="1" t="e">
        <v>#N/A</v>
      </c>
      <c r="O374" s="1"/>
      <c r="P374" s="76">
        <v>105.57106556546128</v>
      </c>
      <c r="Q374" s="76">
        <v>102.03373320496445</v>
      </c>
      <c r="R374" s="76">
        <v>100</v>
      </c>
      <c r="S374" s="76">
        <v>97.933217990953779</v>
      </c>
      <c r="T374" s="76">
        <v>103.77342082350583</v>
      </c>
      <c r="U374" s="76">
        <v>96.22657917649417</v>
      </c>
      <c r="V374" s="4"/>
      <c r="W374" s="4"/>
      <c r="X374" s="4"/>
      <c r="Y374" s="4"/>
      <c r="Z374" s="4"/>
      <c r="AA374" s="4"/>
      <c r="AB374" s="4"/>
      <c r="AC374" s="4"/>
      <c r="AD374" s="4"/>
      <c r="AE374" s="1"/>
      <c r="AF374" s="1"/>
      <c r="AG374" s="1"/>
    </row>
    <row r="375" spans="1:33" s="5" customFormat="1" ht="11.25" customHeight="1">
      <c r="A375" s="56" t="s">
        <v>229</v>
      </c>
      <c r="B375" s="72" t="s">
        <v>25</v>
      </c>
      <c r="C375" s="85" t="s">
        <v>20</v>
      </c>
      <c r="D375" s="91">
        <v>3198.2233077803526</v>
      </c>
      <c r="E375" s="91">
        <v>3699.0468483081263</v>
      </c>
      <c r="F375" s="92">
        <v>115.65943001257651</v>
      </c>
      <c r="G375" s="6"/>
      <c r="H375" s="91">
        <v>4025.1899951728587</v>
      </c>
      <c r="I375" s="91">
        <v>3822.208731345856</v>
      </c>
      <c r="J375" s="91">
        <v>3699.0468483081263</v>
      </c>
      <c r="K375" s="91">
        <v>3571.0919965732073</v>
      </c>
      <c r="L375" s="91">
        <v>3755.1600434864536</v>
      </c>
      <c r="M375" s="91">
        <v>3642.9336531297986</v>
      </c>
      <c r="N375" s="1" t="e">
        <v>#N/A</v>
      </c>
      <c r="O375" s="1"/>
      <c r="P375" s="76">
        <v>108.81695096708235</v>
      </c>
      <c r="Q375" s="76">
        <v>103.32955726403037</v>
      </c>
      <c r="R375" s="76">
        <v>100</v>
      </c>
      <c r="S375" s="76">
        <v>96.540869662317391</v>
      </c>
      <c r="T375" s="76">
        <v>101.51696362548077</v>
      </c>
      <c r="U375" s="76">
        <v>98.483036374519216</v>
      </c>
      <c r="V375" s="4"/>
      <c r="W375" s="4"/>
      <c r="X375" s="4"/>
      <c r="Y375" s="4"/>
      <c r="Z375" s="4"/>
      <c r="AA375" s="4"/>
      <c r="AB375" s="4"/>
      <c r="AC375" s="4"/>
      <c r="AD375" s="4"/>
      <c r="AE375" s="1"/>
      <c r="AF375" s="1"/>
      <c r="AG375" s="1"/>
    </row>
    <row r="376" spans="1:33" s="5" customFormat="1" ht="11.25" customHeight="1">
      <c r="A376" s="56" t="s">
        <v>229</v>
      </c>
      <c r="B376" s="72" t="s">
        <v>24</v>
      </c>
      <c r="C376" s="85" t="s">
        <v>20</v>
      </c>
      <c r="D376" s="91">
        <v>1600.3797186575844</v>
      </c>
      <c r="E376" s="91">
        <v>1936.0413134153328</v>
      </c>
      <c r="F376" s="92">
        <v>120.97387206576855</v>
      </c>
      <c r="G376" s="6"/>
      <c r="H376" s="91">
        <v>1971.0105125050279</v>
      </c>
      <c r="I376" s="91">
        <v>1948.0891056930307</v>
      </c>
      <c r="J376" s="91">
        <v>1936.0413134153328</v>
      </c>
      <c r="K376" s="91">
        <v>1924.4739142228627</v>
      </c>
      <c r="L376" s="91">
        <v>1998.186313415333</v>
      </c>
      <c r="M376" s="91">
        <v>1873.8963134153332</v>
      </c>
      <c r="N376" s="1" t="e">
        <v>#N/A</v>
      </c>
      <c r="O376" s="1"/>
      <c r="P376" s="76">
        <v>101.80622173955609</v>
      </c>
      <c r="Q376" s="76">
        <v>100.62229004072462</v>
      </c>
      <c r="R376" s="76">
        <v>100</v>
      </c>
      <c r="S376" s="76">
        <v>99.402523122191838</v>
      </c>
      <c r="T376" s="76">
        <v>103.20990051035488</v>
      </c>
      <c r="U376" s="76">
        <v>96.790099489645158</v>
      </c>
      <c r="V376" s="4"/>
      <c r="W376" s="4"/>
      <c r="X376" s="4"/>
      <c r="Y376" s="4"/>
      <c r="Z376" s="4"/>
      <c r="AA376" s="4"/>
      <c r="AB376" s="4"/>
      <c r="AC376" s="4"/>
      <c r="AD376" s="4"/>
      <c r="AE376" s="1"/>
      <c r="AF376" s="1"/>
      <c r="AG376" s="1"/>
    </row>
    <row r="377" spans="1:33" s="5" customFormat="1" ht="11.25" customHeight="1">
      <c r="A377" s="56" t="s">
        <v>229</v>
      </c>
      <c r="B377" s="71" t="s">
        <v>23</v>
      </c>
      <c r="C377" s="88" t="s">
        <v>20</v>
      </c>
      <c r="D377" s="89">
        <v>3241.6794686675844</v>
      </c>
      <c r="E377" s="89">
        <v>3466.3193940133901</v>
      </c>
      <c r="F377" s="90">
        <v>106.92973896762652</v>
      </c>
      <c r="G377" s="6"/>
      <c r="H377" s="89">
        <v>3612.2524303689088</v>
      </c>
      <c r="I377" s="89">
        <v>3516.2080662781264</v>
      </c>
      <c r="J377" s="89">
        <v>3466.3193940133901</v>
      </c>
      <c r="K377" s="89">
        <v>3417.7353910088359</v>
      </c>
      <c r="L377" s="89">
        <v>3691.4956067753692</v>
      </c>
      <c r="M377" s="89">
        <v>3241.1431812514097</v>
      </c>
      <c r="N377" s="1" t="e">
        <v>#N/A</v>
      </c>
      <c r="O377" s="7"/>
      <c r="P377" s="75">
        <v>104.21002855673245</v>
      </c>
      <c r="Q377" s="75">
        <v>101.43924049096277</v>
      </c>
      <c r="R377" s="75">
        <v>100</v>
      </c>
      <c r="S377" s="75">
        <v>98.598397969660184</v>
      </c>
      <c r="T377" s="75">
        <v>106.49611842321502</v>
      </c>
      <c r="U377" s="75">
        <v>93.503881576784948</v>
      </c>
      <c r="V377" s="6"/>
      <c r="W377" s="6"/>
      <c r="X377" s="6"/>
      <c r="Y377" s="6"/>
      <c r="Z377" s="6"/>
      <c r="AA377" s="6"/>
      <c r="AB377" s="6"/>
      <c r="AC377" s="6"/>
      <c r="AD377" s="6"/>
      <c r="AE377" s="1"/>
      <c r="AF377" s="7"/>
      <c r="AG377" s="1"/>
    </row>
    <row r="378" spans="1:33" s="5" customFormat="1" ht="11.25" customHeight="1">
      <c r="A378" s="56" t="s">
        <v>229</v>
      </c>
      <c r="B378" s="72" t="s">
        <v>22</v>
      </c>
      <c r="C378" s="85" t="s">
        <v>20</v>
      </c>
      <c r="D378" s="91">
        <v>2256.5672247886591</v>
      </c>
      <c r="E378" s="91">
        <v>2239.5637647356666</v>
      </c>
      <c r="F378" s="92">
        <v>99.246489984157904</v>
      </c>
      <c r="G378" s="6"/>
      <c r="H378" s="91">
        <v>3823.6820048004288</v>
      </c>
      <c r="I378" s="91">
        <v>2753.2442350521169</v>
      </c>
      <c r="J378" s="91">
        <v>2239.5637647356666</v>
      </c>
      <c r="K378" s="91">
        <v>1730.7870454365475</v>
      </c>
      <c r="L378" s="91">
        <v>2183.4505695573393</v>
      </c>
      <c r="M378" s="91">
        <v>2295.6769599139943</v>
      </c>
      <c r="N378" s="1" t="e">
        <v>#N/A</v>
      </c>
      <c r="O378" s="1"/>
      <c r="P378" s="76">
        <v>170.73333945692474</v>
      </c>
      <c r="Q378" s="76">
        <v>122.93663071375329</v>
      </c>
      <c r="R378" s="76">
        <v>100</v>
      </c>
      <c r="S378" s="76">
        <v>77.282329384393776</v>
      </c>
      <c r="T378" s="76">
        <v>97.494458694952584</v>
      </c>
      <c r="U378" s="76">
        <v>102.50554130504746</v>
      </c>
      <c r="V378" s="4"/>
      <c r="W378" s="4"/>
      <c r="X378" s="4"/>
      <c r="Y378" s="4"/>
      <c r="Z378" s="4"/>
      <c r="AA378" s="4"/>
      <c r="AB378" s="4"/>
      <c r="AC378" s="4"/>
      <c r="AD378" s="4"/>
      <c r="AE378" s="1"/>
      <c r="AF378" s="1"/>
      <c r="AG378" s="1"/>
    </row>
    <row r="379" spans="1:33" s="5" customFormat="1" ht="11.25" customHeight="1">
      <c r="A379" s="56" t="s">
        <v>229</v>
      </c>
      <c r="B379" s="71" t="s">
        <v>21</v>
      </c>
      <c r="C379" s="88" t="s">
        <v>20</v>
      </c>
      <c r="D379" s="89">
        <v>656.18750613107477</v>
      </c>
      <c r="E379" s="89">
        <v>303.52245132033386</v>
      </c>
      <c r="F379" s="90">
        <v>46.255445049528973</v>
      </c>
      <c r="G379" s="6"/>
      <c r="H379" s="89">
        <v>1852.6714922954009</v>
      </c>
      <c r="I379" s="89">
        <v>805.15512935908623</v>
      </c>
      <c r="J379" s="89">
        <v>303.52245132033386</v>
      </c>
      <c r="K379" s="89">
        <v>-193.68686878631524</v>
      </c>
      <c r="L379" s="89">
        <v>185.26425614200639</v>
      </c>
      <c r="M379" s="89">
        <v>421.7806464986611</v>
      </c>
      <c r="N379" s="1" t="e">
        <v>#N/A</v>
      </c>
      <c r="O379" s="7"/>
      <c r="P379" s="75">
        <v>610.39026412583701</v>
      </c>
      <c r="Q379" s="75">
        <v>265.27036990398295</v>
      </c>
      <c r="R379" s="75">
        <v>100</v>
      </c>
      <c r="S379" s="75">
        <v>-63.813028638827284</v>
      </c>
      <c r="T379" s="75">
        <v>61.038073241732214</v>
      </c>
      <c r="U379" s="75">
        <v>138.96192675826771</v>
      </c>
      <c r="V379" s="6"/>
      <c r="W379" s="6"/>
      <c r="X379" s="6"/>
      <c r="Y379" s="6"/>
      <c r="Z379" s="6"/>
      <c r="AA379" s="6"/>
      <c r="AB379" s="6"/>
      <c r="AC379" s="6"/>
      <c r="AD379" s="6"/>
      <c r="AE379" s="1"/>
      <c r="AF379" s="7"/>
      <c r="AG379" s="1"/>
    </row>
    <row r="380" spans="1:33" s="5" customFormat="1" ht="11.25" customHeight="1">
      <c r="A380" s="56" t="s">
        <v>229</v>
      </c>
      <c r="B380" s="72" t="s">
        <v>19</v>
      </c>
      <c r="C380" s="87" t="s">
        <v>18</v>
      </c>
      <c r="D380" s="91">
        <v>3.3097644371637776</v>
      </c>
      <c r="E380" s="91">
        <v>1.5298025220682205</v>
      </c>
      <c r="F380" s="92">
        <v>46.220888256904104</v>
      </c>
      <c r="G380" s="6"/>
      <c r="H380" s="91">
        <v>8.8780408443020224</v>
      </c>
      <c r="I380" s="91">
        <v>3.9878087532605466</v>
      </c>
      <c r="J380" s="91">
        <v>1.5298025220682205</v>
      </c>
      <c r="K380" s="91">
        <v>-0.99326446841410487</v>
      </c>
      <c r="L380" s="91">
        <v>0.87002377673239817</v>
      </c>
      <c r="M380" s="91">
        <v>2.293894468393336</v>
      </c>
      <c r="N380" s="1" t="e">
        <v>#N/A</v>
      </c>
      <c r="O380" s="1"/>
      <c r="P380" s="76">
        <v>580.33901214251705</v>
      </c>
      <c r="Q380" s="76">
        <v>260.67474041480978</v>
      </c>
      <c r="R380" s="76">
        <v>100</v>
      </c>
      <c r="S380" s="76">
        <v>-64.927626545631412</v>
      </c>
      <c r="T380" s="76">
        <v>56.871639586275954</v>
      </c>
      <c r="U380" s="76">
        <v>149.94709678554455</v>
      </c>
      <c r="V380" s="4"/>
      <c r="W380" s="4"/>
      <c r="X380" s="251" t="s">
        <v>217</v>
      </c>
      <c r="Y380" s="252"/>
      <c r="Z380" s="252"/>
      <c r="AA380" s="252"/>
      <c r="AB380" s="252"/>
      <c r="AC380" s="252"/>
      <c r="AD380" s="252"/>
      <c r="AE380" s="252"/>
      <c r="AF380" s="252"/>
      <c r="AG380" s="1"/>
    </row>
    <row r="381" spans="1:33" s="5" customFormat="1" ht="11.25" customHeight="1">
      <c r="A381" s="56" t="s">
        <v>229</v>
      </c>
      <c r="B381" s="1"/>
      <c r="C381" s="11"/>
      <c r="D381" s="17">
        <v>0.11924499779517228</v>
      </c>
      <c r="E381" s="17">
        <v>0</v>
      </c>
      <c r="F381" s="18"/>
      <c r="G381" s="18"/>
      <c r="H381" s="17">
        <v>0</v>
      </c>
      <c r="I381" s="17">
        <v>0</v>
      </c>
      <c r="J381" s="17">
        <v>0</v>
      </c>
      <c r="K381" s="17">
        <v>0</v>
      </c>
      <c r="L381" s="17">
        <v>0</v>
      </c>
      <c r="M381" s="17">
        <v>0</v>
      </c>
      <c r="N381" s="17" t="e">
        <v>#N/A</v>
      </c>
      <c r="O381" s="1"/>
      <c r="P381" s="4"/>
      <c r="Q381" s="4"/>
      <c r="R381" s="4"/>
      <c r="S381" s="4"/>
      <c r="T381" s="4"/>
      <c r="U381" s="4"/>
      <c r="V381" s="4"/>
      <c r="W381" s="4"/>
      <c r="X381" s="112" t="s">
        <v>234</v>
      </c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2">
      <c r="A382" s="56" t="s">
        <v>172</v>
      </c>
      <c r="B382" s="147" t="s">
        <v>218</v>
      </c>
      <c r="C382" s="128"/>
      <c r="D382" s="128"/>
      <c r="E382" s="128"/>
      <c r="F382" s="128"/>
      <c r="G382" s="128"/>
      <c r="H382" s="128"/>
      <c r="I382" s="128"/>
      <c r="J382" s="128"/>
      <c r="K382" s="128"/>
      <c r="L382" s="128"/>
      <c r="M382" s="128"/>
      <c r="N382" s="128"/>
      <c r="O382" s="128"/>
      <c r="P382" s="129"/>
      <c r="Q382" s="129"/>
      <c r="R382" s="129"/>
      <c r="S382" s="129"/>
      <c r="T382" s="129"/>
      <c r="U382" s="129"/>
      <c r="V382" s="58"/>
      <c r="W382" s="12"/>
      <c r="X382" s="257" t="s">
        <v>144</v>
      </c>
      <c r="Y382" s="258"/>
      <c r="Z382" s="258"/>
      <c r="AA382" s="258"/>
      <c r="AB382" s="258"/>
      <c r="AC382" s="258"/>
      <c r="AD382" s="258"/>
      <c r="AE382" s="258"/>
      <c r="AF382" s="258"/>
    </row>
    <row r="383" spans="1:33" ht="12">
      <c r="A383" s="56" t="s">
        <v>172</v>
      </c>
      <c r="B383" s="30"/>
      <c r="P383" s="12"/>
      <c r="Q383" s="12"/>
      <c r="R383" s="12"/>
      <c r="S383" s="12"/>
      <c r="T383" s="12"/>
      <c r="U383" s="12"/>
      <c r="V383" s="4"/>
      <c r="W383" s="12"/>
      <c r="X383" s="257" t="s">
        <v>56</v>
      </c>
      <c r="Y383" s="258"/>
      <c r="Z383" s="258"/>
      <c r="AA383" s="258"/>
      <c r="AB383" s="258"/>
      <c r="AC383" s="258"/>
      <c r="AD383" s="258"/>
      <c r="AE383" s="258"/>
      <c r="AF383" s="258"/>
    </row>
    <row r="384" spans="1:33" ht="12.75">
      <c r="A384" s="56" t="s">
        <v>172</v>
      </c>
      <c r="B384" s="31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P384" s="12"/>
      <c r="Q384" s="12"/>
      <c r="R384" s="12"/>
      <c r="S384" s="12"/>
      <c r="T384" s="12"/>
      <c r="U384" s="12"/>
      <c r="V384" s="4"/>
      <c r="W384" s="12"/>
      <c r="X384" s="259" t="s">
        <v>55</v>
      </c>
      <c r="Y384" s="260"/>
      <c r="Z384" s="260"/>
      <c r="AA384" s="260"/>
      <c r="AB384" s="260"/>
      <c r="AC384" s="260"/>
      <c r="AD384" s="260"/>
      <c r="AE384" s="260"/>
      <c r="AF384" s="260"/>
    </row>
    <row r="385" spans="1:32" ht="12.75" customHeight="1">
      <c r="A385" s="56" t="s">
        <v>172</v>
      </c>
      <c r="B385" s="7"/>
      <c r="P385" s="12"/>
      <c r="Q385" s="12"/>
      <c r="R385" s="12"/>
      <c r="S385" s="12"/>
      <c r="T385" s="12"/>
      <c r="U385" s="12"/>
      <c r="V385" s="4"/>
      <c r="W385" s="12"/>
      <c r="X385" s="261" t="s">
        <v>177</v>
      </c>
      <c r="Y385" s="262"/>
      <c r="Z385" s="262"/>
      <c r="AA385" s="262"/>
      <c r="AB385" s="262"/>
      <c r="AC385" s="262"/>
      <c r="AD385" s="262"/>
      <c r="AE385" s="262"/>
      <c r="AF385" s="262"/>
    </row>
    <row r="386" spans="1:32" ht="22.5" customHeight="1">
      <c r="A386" s="56" t="s">
        <v>172</v>
      </c>
      <c r="B386" s="7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P386" s="12"/>
      <c r="Q386" s="12"/>
      <c r="R386" s="12"/>
      <c r="S386" s="12"/>
      <c r="T386" s="12"/>
      <c r="U386" s="12"/>
      <c r="V386" s="4"/>
      <c r="W386" s="12"/>
      <c r="X386" s="261" t="s">
        <v>170</v>
      </c>
      <c r="Y386" s="262"/>
      <c r="Z386" s="262"/>
      <c r="AA386" s="262"/>
      <c r="AB386" s="262"/>
      <c r="AC386" s="262"/>
      <c r="AD386" s="262"/>
      <c r="AE386" s="262"/>
      <c r="AF386" s="262"/>
    </row>
    <row r="387" spans="1:32" ht="22.5" customHeight="1">
      <c r="A387" s="56" t="s">
        <v>172</v>
      </c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P387" s="12"/>
      <c r="Q387" s="12"/>
      <c r="R387" s="12"/>
      <c r="S387" s="12"/>
      <c r="T387" s="12"/>
      <c r="U387" s="12"/>
      <c r="V387" s="4"/>
      <c r="W387" s="12"/>
      <c r="X387" s="261" t="s">
        <v>171</v>
      </c>
      <c r="Y387" s="262"/>
      <c r="Z387" s="262"/>
      <c r="AA387" s="262"/>
      <c r="AB387" s="262"/>
      <c r="AC387" s="262"/>
      <c r="AD387" s="262"/>
      <c r="AE387" s="262"/>
      <c r="AF387" s="262"/>
    </row>
    <row r="388" spans="1:32" ht="12.75" customHeight="1">
      <c r="A388" s="56" t="s">
        <v>172</v>
      </c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P388" s="12"/>
      <c r="Q388" s="12"/>
      <c r="R388" s="12"/>
      <c r="S388" s="12"/>
      <c r="T388" s="12"/>
      <c r="U388" s="12"/>
      <c r="V388" s="4"/>
      <c r="W388" s="12"/>
      <c r="X388" s="261" t="s">
        <v>54</v>
      </c>
      <c r="Y388" s="262"/>
      <c r="Z388" s="262"/>
      <c r="AA388" s="262"/>
      <c r="AB388" s="262"/>
      <c r="AC388" s="262"/>
      <c r="AD388" s="262"/>
      <c r="AE388" s="262"/>
      <c r="AF388" s="262"/>
    </row>
    <row r="389" spans="1:32" ht="12">
      <c r="A389" s="56" t="s">
        <v>172</v>
      </c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P389" s="12"/>
      <c r="Q389" s="12"/>
      <c r="R389" s="12"/>
      <c r="S389" s="12"/>
      <c r="T389" s="12"/>
      <c r="U389" s="12"/>
      <c r="V389" s="4"/>
      <c r="W389" s="12"/>
      <c r="X389" s="261" t="s">
        <v>82</v>
      </c>
      <c r="Y389" s="262"/>
      <c r="Z389" s="262"/>
      <c r="AA389" s="262"/>
      <c r="AB389" s="262"/>
      <c r="AC389" s="262"/>
      <c r="AD389" s="262"/>
      <c r="AE389" s="262"/>
      <c r="AF389" s="262"/>
    </row>
    <row r="390" spans="1:32" ht="12">
      <c r="A390" s="56" t="s">
        <v>172</v>
      </c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P390" s="12"/>
      <c r="Q390" s="12"/>
      <c r="R390" s="12"/>
      <c r="S390" s="12"/>
      <c r="T390" s="12"/>
      <c r="U390" s="12"/>
      <c r="V390" s="4"/>
      <c r="W390" s="12"/>
      <c r="X390" s="259" t="s">
        <v>53</v>
      </c>
      <c r="Y390" s="260"/>
      <c r="Z390" s="260"/>
      <c r="AA390" s="260"/>
      <c r="AB390" s="260"/>
      <c r="AC390" s="260"/>
      <c r="AD390" s="260"/>
      <c r="AE390" s="260"/>
      <c r="AF390" s="260"/>
    </row>
    <row r="391" spans="1:32" ht="12">
      <c r="A391" s="56" t="s">
        <v>172</v>
      </c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P391" s="12"/>
      <c r="Q391" s="12"/>
      <c r="R391" s="12"/>
      <c r="S391" s="12"/>
      <c r="T391" s="12"/>
      <c r="U391" s="12"/>
      <c r="V391" s="4"/>
      <c r="W391" s="12"/>
      <c r="X391" s="259" t="s">
        <v>52</v>
      </c>
      <c r="Y391" s="260"/>
      <c r="Z391" s="260"/>
      <c r="AA391" s="260"/>
      <c r="AB391" s="260"/>
      <c r="AC391" s="260"/>
      <c r="AD391" s="260"/>
      <c r="AE391" s="260"/>
      <c r="AF391" s="260"/>
    </row>
    <row r="392" spans="1:32" ht="7.5" customHeight="1">
      <c r="A392" s="56" t="s">
        <v>172</v>
      </c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P392" s="12"/>
      <c r="Q392" s="12"/>
      <c r="R392" s="12"/>
      <c r="S392" s="12"/>
      <c r="T392" s="12"/>
      <c r="U392" s="12"/>
      <c r="V392" s="4"/>
      <c r="W392" s="12"/>
      <c r="X392" s="126"/>
      <c r="Y392" s="126"/>
      <c r="Z392" s="126"/>
      <c r="AA392" s="127"/>
      <c r="AB392" s="127"/>
      <c r="AC392" s="127"/>
      <c r="AD392" s="127"/>
      <c r="AE392" s="127"/>
      <c r="AF392" s="127"/>
    </row>
    <row r="393" spans="1:32" ht="12">
      <c r="A393" s="56" t="s">
        <v>172</v>
      </c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P393" s="12"/>
      <c r="Q393" s="12"/>
      <c r="R393" s="12"/>
      <c r="S393" s="12"/>
      <c r="T393" s="12"/>
      <c r="U393" s="12"/>
      <c r="V393" s="4"/>
      <c r="W393" s="12"/>
      <c r="X393" s="263" t="s">
        <v>162</v>
      </c>
      <c r="Y393" s="264"/>
      <c r="Z393" s="264"/>
      <c r="AA393" s="264"/>
      <c r="AB393" s="264"/>
      <c r="AC393" s="264"/>
      <c r="AD393" s="264"/>
      <c r="AE393" s="264"/>
      <c r="AF393" s="264"/>
    </row>
    <row r="394" spans="1:32" ht="12">
      <c r="A394" s="56" t="s">
        <v>172</v>
      </c>
      <c r="B394" s="7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P394" s="12"/>
      <c r="Q394" s="12"/>
      <c r="R394" s="12"/>
      <c r="S394" s="12"/>
      <c r="T394" s="12"/>
      <c r="U394" s="12"/>
      <c r="V394" s="4"/>
      <c r="W394" s="12"/>
      <c r="X394" s="255" t="s">
        <v>163</v>
      </c>
      <c r="Y394" s="256"/>
      <c r="Z394" s="256"/>
      <c r="AA394" s="256"/>
      <c r="AB394" s="256"/>
      <c r="AC394" s="256"/>
      <c r="AD394" s="256"/>
      <c r="AE394" s="256"/>
      <c r="AF394" s="256"/>
    </row>
    <row r="395" spans="1:32" ht="12">
      <c r="A395" s="56" t="s">
        <v>172</v>
      </c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P395" s="12"/>
      <c r="Q395" s="12"/>
      <c r="R395" s="12"/>
      <c r="S395" s="12"/>
      <c r="T395" s="12"/>
      <c r="U395" s="12"/>
      <c r="V395" s="4"/>
      <c r="W395" s="12"/>
      <c r="X395" s="267" t="s">
        <v>164</v>
      </c>
      <c r="Y395" s="268"/>
      <c r="Z395" s="268"/>
      <c r="AA395" s="268"/>
      <c r="AB395" s="268"/>
      <c r="AC395" s="268"/>
      <c r="AD395" s="268"/>
      <c r="AE395" s="268"/>
      <c r="AF395" s="268"/>
    </row>
    <row r="396" spans="1:32" ht="12">
      <c r="A396" s="56" t="s">
        <v>172</v>
      </c>
      <c r="B396" s="7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P396" s="12"/>
      <c r="Q396" s="12"/>
      <c r="R396" s="12"/>
      <c r="S396" s="12"/>
      <c r="T396" s="12"/>
      <c r="U396" s="12"/>
      <c r="V396" s="4"/>
      <c r="W396" s="12"/>
      <c r="X396" s="267" t="s">
        <v>165</v>
      </c>
      <c r="Y396" s="268"/>
      <c r="Z396" s="268"/>
      <c r="AA396" s="268"/>
      <c r="AB396" s="268"/>
      <c r="AC396" s="268"/>
      <c r="AD396" s="268"/>
      <c r="AE396" s="268"/>
      <c r="AF396" s="268"/>
    </row>
    <row r="397" spans="1:32" ht="12">
      <c r="A397" s="56" t="s">
        <v>172</v>
      </c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P397" s="12"/>
      <c r="Q397" s="12"/>
      <c r="R397" s="12"/>
      <c r="S397" s="12"/>
      <c r="T397" s="12"/>
      <c r="U397" s="12"/>
      <c r="V397" s="4"/>
      <c r="W397" s="12"/>
      <c r="X397" s="267" t="s">
        <v>166</v>
      </c>
      <c r="Y397" s="268"/>
      <c r="Z397" s="268"/>
      <c r="AA397" s="268"/>
      <c r="AB397" s="268"/>
      <c r="AC397" s="268"/>
      <c r="AD397" s="268"/>
      <c r="AE397" s="268"/>
      <c r="AF397" s="268"/>
    </row>
    <row r="398" spans="1:32" ht="12">
      <c r="A398" s="56" t="s">
        <v>172</v>
      </c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P398" s="12"/>
      <c r="Q398" s="12"/>
      <c r="R398" s="12"/>
      <c r="S398" s="12"/>
      <c r="T398" s="12"/>
      <c r="U398" s="12"/>
      <c r="V398" s="4"/>
      <c r="W398" s="12"/>
      <c r="X398" s="267" t="s">
        <v>167</v>
      </c>
      <c r="Y398" s="268"/>
      <c r="Z398" s="268"/>
      <c r="AA398" s="268"/>
      <c r="AB398" s="268"/>
      <c r="AC398" s="268"/>
      <c r="AD398" s="268"/>
      <c r="AE398" s="268"/>
      <c r="AF398" s="268"/>
    </row>
    <row r="399" spans="1:32" ht="12">
      <c r="A399" s="56" t="s">
        <v>172</v>
      </c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P399" s="12"/>
      <c r="Q399" s="12"/>
      <c r="R399" s="12"/>
      <c r="S399" s="12"/>
      <c r="T399" s="12"/>
      <c r="U399" s="12"/>
      <c r="V399" s="4"/>
      <c r="W399" s="12"/>
      <c r="X399" s="255" t="s">
        <v>169</v>
      </c>
      <c r="Y399" s="256"/>
      <c r="Z399" s="256"/>
      <c r="AA399" s="256"/>
      <c r="AB399" s="256"/>
      <c r="AC399" s="256"/>
      <c r="AD399" s="256"/>
      <c r="AE399" s="256"/>
      <c r="AF399" s="256"/>
    </row>
    <row r="400" spans="1:32" ht="12">
      <c r="A400" s="56" t="s">
        <v>172</v>
      </c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P400" s="12"/>
      <c r="Q400" s="12"/>
      <c r="R400" s="12"/>
      <c r="S400" s="12"/>
      <c r="T400" s="12"/>
      <c r="U400" s="12"/>
      <c r="V400" s="4"/>
      <c r="W400" s="12"/>
      <c r="X400" s="267" t="s">
        <v>179</v>
      </c>
      <c r="Y400" s="268"/>
      <c r="Z400" s="268"/>
      <c r="AA400" s="268"/>
      <c r="AB400" s="268"/>
      <c r="AC400" s="268"/>
      <c r="AD400" s="268"/>
      <c r="AE400" s="268"/>
      <c r="AF400" s="268"/>
    </row>
    <row r="401" spans="1:32" ht="12">
      <c r="A401" s="56" t="s">
        <v>172</v>
      </c>
      <c r="B401" s="10"/>
      <c r="C401" s="11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P401" s="12"/>
      <c r="Q401" s="12"/>
      <c r="R401" s="12"/>
      <c r="S401" s="12"/>
      <c r="T401" s="12"/>
      <c r="U401" s="12"/>
      <c r="V401" s="4"/>
      <c r="W401" s="12"/>
      <c r="X401" s="255" t="s">
        <v>176</v>
      </c>
      <c r="Y401" s="256"/>
      <c r="Z401" s="256"/>
      <c r="AA401" s="256"/>
      <c r="AB401" s="256"/>
      <c r="AC401" s="256"/>
      <c r="AD401" s="256"/>
      <c r="AE401" s="256"/>
      <c r="AF401" s="256"/>
    </row>
    <row r="402" spans="1:32" ht="12">
      <c r="A402" s="56" t="s">
        <v>172</v>
      </c>
      <c r="B402" s="10"/>
      <c r="C402" s="11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P402" s="12"/>
      <c r="Q402" s="12"/>
      <c r="R402" s="12"/>
      <c r="S402" s="12"/>
      <c r="T402" s="12"/>
      <c r="U402" s="12"/>
      <c r="V402" s="4"/>
      <c r="W402" s="12"/>
      <c r="X402" s="267" t="s">
        <v>175</v>
      </c>
      <c r="Y402" s="268"/>
      <c r="Z402" s="268"/>
      <c r="AA402" s="268"/>
      <c r="AB402" s="268"/>
      <c r="AC402" s="268"/>
      <c r="AD402" s="268"/>
      <c r="AE402" s="268"/>
      <c r="AF402" s="268"/>
    </row>
    <row r="403" spans="1:32" ht="12.75">
      <c r="A403" s="56" t="s">
        <v>172</v>
      </c>
      <c r="B403" s="7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P403" s="12"/>
      <c r="Q403" s="12"/>
      <c r="R403" s="12"/>
      <c r="S403" s="12"/>
      <c r="T403" s="12"/>
      <c r="U403" s="12"/>
      <c r="V403" s="4"/>
      <c r="W403" s="12"/>
      <c r="X403" s="265"/>
      <c r="Y403" s="266"/>
      <c r="Z403" s="113"/>
    </row>
    <row r="404" spans="1:32" ht="12.75">
      <c r="A404" s="131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P404" s="12"/>
      <c r="Q404" s="12"/>
      <c r="R404" s="12"/>
      <c r="S404" s="12"/>
      <c r="T404" s="12"/>
      <c r="U404" s="12"/>
      <c r="V404" s="4"/>
      <c r="W404" s="12"/>
      <c r="X404" s="265"/>
      <c r="Y404" s="266"/>
      <c r="Z404" s="113"/>
    </row>
    <row r="405" spans="1:32" ht="12.75">
      <c r="A405" s="32"/>
      <c r="B405" s="7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P405" s="12"/>
      <c r="Q405" s="12"/>
      <c r="R405" s="12"/>
      <c r="S405" s="12"/>
      <c r="T405" s="12"/>
      <c r="U405" s="12"/>
      <c r="V405" s="4"/>
      <c r="W405" s="12"/>
      <c r="X405" s="265"/>
      <c r="Y405" s="266"/>
      <c r="Z405" s="113"/>
    </row>
    <row r="406" spans="1:32" ht="12.75">
      <c r="A406" s="32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P406" s="12"/>
      <c r="Q406" s="12"/>
      <c r="R406" s="12"/>
      <c r="S406" s="12"/>
      <c r="T406" s="12"/>
      <c r="U406" s="12"/>
      <c r="V406" s="4"/>
      <c r="W406" s="12"/>
      <c r="X406" s="265"/>
      <c r="Y406" s="266"/>
      <c r="Z406" s="113"/>
    </row>
    <row r="407" spans="1:32" ht="12.75">
      <c r="A407" s="32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P407" s="12"/>
      <c r="Q407" s="12"/>
      <c r="R407" s="12"/>
      <c r="S407" s="12"/>
      <c r="T407" s="12"/>
      <c r="U407" s="12"/>
      <c r="V407" s="4"/>
      <c r="W407" s="12"/>
      <c r="X407" s="265"/>
      <c r="Y407" s="266"/>
      <c r="Z407" s="113"/>
    </row>
    <row r="408" spans="1:32" ht="12.75">
      <c r="A408" s="32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P408" s="12"/>
      <c r="Q408" s="12"/>
      <c r="R408" s="12"/>
      <c r="S408" s="12"/>
      <c r="T408" s="12"/>
      <c r="U408" s="12"/>
      <c r="V408" s="4"/>
      <c r="W408" s="12"/>
      <c r="X408" s="265"/>
      <c r="Y408" s="266"/>
      <c r="Z408" s="113"/>
    </row>
    <row r="409" spans="1:32" ht="12.75">
      <c r="A409" s="32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P409" s="12"/>
      <c r="Q409" s="12"/>
      <c r="R409" s="12"/>
      <c r="S409" s="12"/>
      <c r="T409" s="12"/>
      <c r="U409" s="12"/>
      <c r="V409" s="4"/>
      <c r="W409" s="12"/>
      <c r="X409" s="265"/>
      <c r="Y409" s="266"/>
      <c r="Z409" s="113"/>
    </row>
    <row r="410" spans="1:32" ht="12.75">
      <c r="A410" s="32"/>
      <c r="B410" s="7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P410" s="12"/>
      <c r="Q410" s="12"/>
      <c r="R410" s="12"/>
      <c r="S410" s="12"/>
      <c r="T410" s="12"/>
      <c r="U410" s="12"/>
      <c r="V410" s="4"/>
      <c r="W410" s="12"/>
      <c r="X410" s="265"/>
      <c r="Y410" s="266"/>
      <c r="Z410" s="113"/>
    </row>
    <row r="411" spans="1:32" ht="12.75">
      <c r="A411" s="32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P411" s="12"/>
      <c r="Q411" s="12"/>
      <c r="R411" s="12"/>
      <c r="S411" s="12"/>
      <c r="T411" s="12"/>
      <c r="U411" s="12"/>
      <c r="V411" s="4"/>
      <c r="W411" s="12"/>
      <c r="X411" s="265"/>
      <c r="Y411" s="266"/>
      <c r="Z411" s="113"/>
    </row>
    <row r="412" spans="1:32" ht="12.75">
      <c r="A412" s="32"/>
      <c r="B412" s="7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P412" s="12"/>
      <c r="Q412" s="12"/>
      <c r="R412" s="12"/>
      <c r="S412" s="12"/>
      <c r="T412" s="12"/>
      <c r="U412" s="12"/>
      <c r="V412" s="4"/>
      <c r="W412" s="12"/>
      <c r="X412" s="265"/>
      <c r="Y412" s="266"/>
      <c r="Z412" s="113"/>
    </row>
    <row r="413" spans="1:32" ht="12.75">
      <c r="A413" s="32"/>
      <c r="C413" s="11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P413" s="12"/>
      <c r="Q413" s="12"/>
      <c r="R413" s="12"/>
      <c r="S413" s="12"/>
      <c r="T413" s="12"/>
      <c r="U413" s="12"/>
      <c r="V413" s="4"/>
      <c r="W413" s="12"/>
      <c r="X413" s="265"/>
      <c r="Y413" s="266"/>
      <c r="Z413" s="113"/>
    </row>
    <row r="414" spans="1:32" ht="12.75">
      <c r="A414" s="32"/>
      <c r="P414" s="12"/>
      <c r="Q414" s="12"/>
      <c r="R414" s="12"/>
      <c r="S414" s="12"/>
      <c r="T414" s="12"/>
      <c r="U414" s="12"/>
      <c r="V414" s="4"/>
      <c r="W414" s="12"/>
      <c r="X414" s="265"/>
      <c r="Y414" s="266"/>
      <c r="Z414" s="113"/>
    </row>
    <row r="415" spans="1:32" ht="12.75">
      <c r="A415" s="32"/>
      <c r="V415" s="4"/>
      <c r="X415" s="265"/>
      <c r="Y415" s="266"/>
    </row>
    <row r="416" spans="1:32" ht="12.75">
      <c r="A416" s="32"/>
      <c r="V416" s="4"/>
      <c r="X416" s="265"/>
      <c r="Y416" s="266"/>
    </row>
    <row r="417" spans="1:25" ht="12.75">
      <c r="A417" s="32"/>
      <c r="D417" s="25"/>
      <c r="E417" s="25"/>
      <c r="L417" s="25"/>
      <c r="M417" s="25"/>
      <c r="V417" s="4"/>
      <c r="X417" s="265"/>
      <c r="Y417" s="266"/>
    </row>
    <row r="418" spans="1:25" ht="12.75">
      <c r="A418" s="32"/>
      <c r="X418" s="265"/>
      <c r="Y418" s="266"/>
    </row>
    <row r="419" spans="1:25" ht="12.75">
      <c r="A419" s="32"/>
      <c r="X419" s="265"/>
      <c r="Y419" s="266"/>
    </row>
    <row r="420" spans="1:25" ht="12.75">
      <c r="A420" s="32"/>
      <c r="X420" s="265"/>
      <c r="Y420" s="266"/>
    </row>
    <row r="421" spans="1:25" ht="12.75">
      <c r="A421" s="32"/>
      <c r="X421" s="265"/>
      <c r="Y421" s="266"/>
    </row>
    <row r="422" spans="1:25" ht="12.75">
      <c r="A422" s="32"/>
      <c r="X422" s="265"/>
      <c r="Y422" s="266"/>
    </row>
    <row r="423" spans="1:25" ht="12.75">
      <c r="A423" s="32"/>
      <c r="X423" s="265"/>
      <c r="Y423" s="266"/>
    </row>
    <row r="424" spans="1:25">
      <c r="A424" s="32"/>
    </row>
  </sheetData>
  <autoFilter ref="A1:A424" xr:uid="{00000000-0009-0000-0000-000001000000}"/>
  <mergeCells count="71">
    <mergeCell ref="X419:Y419"/>
    <mergeCell ref="X420:Y420"/>
    <mergeCell ref="X421:Y421"/>
    <mergeCell ref="X422:Y422"/>
    <mergeCell ref="X423:Y423"/>
    <mergeCell ref="X418:Y418"/>
    <mergeCell ref="X407:Y407"/>
    <mergeCell ref="X408:Y408"/>
    <mergeCell ref="X409:Y409"/>
    <mergeCell ref="X410:Y410"/>
    <mergeCell ref="X411:Y411"/>
    <mergeCell ref="X412:Y412"/>
    <mergeCell ref="X413:Y413"/>
    <mergeCell ref="X414:Y414"/>
    <mergeCell ref="X415:Y415"/>
    <mergeCell ref="X416:Y416"/>
    <mergeCell ref="X417:Y417"/>
    <mergeCell ref="X406:Y406"/>
    <mergeCell ref="X395:AF395"/>
    <mergeCell ref="X396:AF396"/>
    <mergeCell ref="X397:AF397"/>
    <mergeCell ref="X398:AF398"/>
    <mergeCell ref="X399:AF399"/>
    <mergeCell ref="X400:AF400"/>
    <mergeCell ref="X401:AF401"/>
    <mergeCell ref="X402:AF402"/>
    <mergeCell ref="X403:Y403"/>
    <mergeCell ref="X404:Y404"/>
    <mergeCell ref="X405:Y405"/>
    <mergeCell ref="X394:AF394"/>
    <mergeCell ref="X382:AF382"/>
    <mergeCell ref="X383:AF383"/>
    <mergeCell ref="X384:AF384"/>
    <mergeCell ref="X385:AF385"/>
    <mergeCell ref="X386:AF386"/>
    <mergeCell ref="X387:AF387"/>
    <mergeCell ref="X388:AF388"/>
    <mergeCell ref="X389:AF389"/>
    <mergeCell ref="X390:AF390"/>
    <mergeCell ref="X391:AF391"/>
    <mergeCell ref="X393:AF393"/>
    <mergeCell ref="X380:AF380"/>
    <mergeCell ref="F232:F233"/>
    <mergeCell ref="X250:AF250"/>
    <mergeCell ref="X266:AF266"/>
    <mergeCell ref="F270:F271"/>
    <mergeCell ref="X288:AF288"/>
    <mergeCell ref="X304:AF304"/>
    <mergeCell ref="F308:F309"/>
    <mergeCell ref="X326:AF326"/>
    <mergeCell ref="X342:AF342"/>
    <mergeCell ref="F346:F347"/>
    <mergeCell ref="X363:AF363"/>
    <mergeCell ref="X228:AF228"/>
    <mergeCell ref="F80:F81"/>
    <mergeCell ref="X98:AF98"/>
    <mergeCell ref="X114:AF114"/>
    <mergeCell ref="F118:F119"/>
    <mergeCell ref="X136:AF136"/>
    <mergeCell ref="X152:AF152"/>
    <mergeCell ref="F156:F157"/>
    <mergeCell ref="X174:AF174"/>
    <mergeCell ref="X190:AF190"/>
    <mergeCell ref="F194:F195"/>
    <mergeCell ref="X212:AF212"/>
    <mergeCell ref="X76:AF76"/>
    <mergeCell ref="F4:F5"/>
    <mergeCell ref="X22:AF22"/>
    <mergeCell ref="X38:AF38"/>
    <mergeCell ref="F42:F43"/>
    <mergeCell ref="X60:AF60"/>
  </mergeCells>
  <conditionalFormatting sqref="F39:G39">
    <cfRule type="cellIs" dxfId="30" priority="67" stopIfTrue="1" operator="notEqual">
      <formula>0</formula>
    </cfRule>
  </conditionalFormatting>
  <conditionalFormatting sqref="F77:G77">
    <cfRule type="cellIs" dxfId="29" priority="9" stopIfTrue="1" operator="notEqual">
      <formula>0</formula>
    </cfRule>
  </conditionalFormatting>
  <conditionalFormatting sqref="F115:G115">
    <cfRule type="cellIs" dxfId="28" priority="8" stopIfTrue="1" operator="notEqual">
      <formula>0</formula>
    </cfRule>
  </conditionalFormatting>
  <conditionalFormatting sqref="F267:G267">
    <cfRule type="cellIs" dxfId="27" priority="4" stopIfTrue="1" operator="notEqual">
      <formula>0</formula>
    </cfRule>
  </conditionalFormatting>
  <conditionalFormatting sqref="F153:G153">
    <cfRule type="cellIs" dxfId="26" priority="7" stopIfTrue="1" operator="notEqual">
      <formula>0</formula>
    </cfRule>
  </conditionalFormatting>
  <conditionalFormatting sqref="F191:G191">
    <cfRule type="cellIs" dxfId="25" priority="6" stopIfTrue="1" operator="notEqual">
      <formula>0</formula>
    </cfRule>
  </conditionalFormatting>
  <conditionalFormatting sqref="F343:G343">
    <cfRule type="cellIs" dxfId="24" priority="2" stopIfTrue="1" operator="notEqual">
      <formula>0</formula>
    </cfRule>
  </conditionalFormatting>
  <conditionalFormatting sqref="F229:G229">
    <cfRule type="cellIs" dxfId="23" priority="5" stopIfTrue="1" operator="notEqual">
      <formula>0</formula>
    </cfRule>
  </conditionalFormatting>
  <conditionalFormatting sqref="F305:G305">
    <cfRule type="cellIs" dxfId="22" priority="3" stopIfTrue="1" operator="notEqual">
      <formula>0</formula>
    </cfRule>
  </conditionalFormatting>
  <conditionalFormatting sqref="F381:G381">
    <cfRule type="cellIs" dxfId="21" priority="1" stopIfTrue="1" operator="notEqual">
      <formula>0</formula>
    </cfRule>
  </conditionalFormatting>
  <pageMargins left="0.75" right="0.75" top="1" bottom="1" header="0" footer="0"/>
  <pageSetup paperSize="9" scale="1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3">
    <tabColor theme="6" tint="0.79998168889431442"/>
  </sheetPr>
  <dimension ref="A1:AU461"/>
  <sheetViews>
    <sheetView topLeftCell="J204" zoomScale="70" zoomScaleNormal="70" workbookViewId="0">
      <selection activeCell="O51" sqref="O51"/>
    </sheetView>
  </sheetViews>
  <sheetFormatPr defaultColWidth="9.33203125" defaultRowHeight="12"/>
  <cols>
    <col min="1" max="5" width="6.5" style="52" customWidth="1"/>
    <col min="6" max="7" width="7.6640625" style="20" customWidth="1"/>
    <col min="8" max="8" width="5" style="37" customWidth="1"/>
    <col min="9" max="9" width="8.5" style="20" customWidth="1"/>
    <col min="10" max="10" width="43.1640625" style="20" customWidth="1"/>
    <col min="11" max="12" width="8.33203125" style="20" customWidth="1"/>
    <col min="13" max="13" width="7" style="149" customWidth="1"/>
    <col min="14" max="14" width="7.6640625" style="20" customWidth="1"/>
    <col min="15" max="15" width="11.6640625" style="20" customWidth="1"/>
    <col min="16" max="16" width="7.6640625" style="20" customWidth="1"/>
    <col min="17" max="22" width="12" style="20" customWidth="1"/>
    <col min="23" max="23" width="3.5" style="20" customWidth="1"/>
    <col min="24" max="26" width="8.5" style="20" customWidth="1"/>
    <col min="27" max="28" width="7.6640625" style="20" customWidth="1"/>
    <col min="29" max="29" width="3.83203125" style="20" customWidth="1"/>
    <col min="30" max="30" width="3.83203125" style="155" customWidth="1"/>
    <col min="31" max="38" width="9.83203125" style="155" customWidth="1"/>
    <col min="39" max="41" width="9" style="155" customWidth="1"/>
    <col min="42" max="42" width="9" style="20" customWidth="1"/>
    <col min="43" max="45" width="9.1640625" style="20" customWidth="1"/>
    <col min="46" max="16384" width="9.33203125" style="20"/>
  </cols>
  <sheetData>
    <row r="1" spans="10:47" ht="12" hidden="1" customHeight="1">
      <c r="L1" s="33"/>
      <c r="M1" s="148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</row>
    <row r="2" spans="10:47" ht="12" hidden="1" customHeight="1">
      <c r="L2" s="33"/>
      <c r="M2" s="148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</row>
    <row r="3" spans="10:47" ht="12" hidden="1" customHeight="1">
      <c r="L3" s="33"/>
      <c r="M3" s="148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</row>
    <row r="4" spans="10:47" ht="12" hidden="1" customHeight="1">
      <c r="L4" s="33"/>
      <c r="M4" s="148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</row>
    <row r="5" spans="10:47" ht="12" hidden="1" customHeight="1">
      <c r="L5" s="33"/>
      <c r="M5" s="148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</row>
    <row r="6" spans="10:47" ht="12" hidden="1" customHeight="1">
      <c r="L6" s="33"/>
      <c r="M6" s="148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</row>
    <row r="7" spans="10:47" ht="12" hidden="1" customHeight="1">
      <c r="L7" s="33"/>
      <c r="M7" s="148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</row>
    <row r="8" spans="10:47" ht="12" hidden="1" customHeight="1">
      <c r="L8" s="33"/>
      <c r="M8" s="148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</row>
    <row r="9" spans="10:47" ht="12" hidden="1" customHeight="1">
      <c r="L9" s="33"/>
      <c r="M9" s="148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</row>
    <row r="10" spans="10:47" ht="12" hidden="1" customHeight="1">
      <c r="L10" s="33"/>
      <c r="M10" s="148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</row>
    <row r="11" spans="10:47" ht="12" hidden="1" customHeight="1">
      <c r="L11" s="33"/>
      <c r="M11" s="148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</row>
    <row r="12" spans="10:47" ht="12" hidden="1" customHeight="1">
      <c r="L12" s="33"/>
      <c r="M12" s="148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</row>
    <row r="13" spans="10:47" ht="12" hidden="1" customHeight="1">
      <c r="L13" s="33"/>
      <c r="M13" s="148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</row>
    <row r="14" spans="10:47" ht="12" hidden="1" customHeight="1">
      <c r="J14" s="33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</row>
    <row r="15" spans="10:47" ht="12" hidden="1" customHeight="1">
      <c r="K15" s="34"/>
      <c r="L15" s="35"/>
      <c r="M15" s="150"/>
      <c r="N15" s="35"/>
      <c r="O15" s="35"/>
      <c r="P15" s="35"/>
      <c r="Q15" s="35"/>
      <c r="R15" s="35"/>
      <c r="S15" s="35"/>
      <c r="T15" s="35"/>
      <c r="U15" s="35"/>
      <c r="V15" s="35"/>
      <c r="W15" s="35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</row>
    <row r="16" spans="10:47" ht="12" hidden="1" customHeight="1">
      <c r="K16" s="34"/>
      <c r="L16" s="35"/>
      <c r="M16" s="150"/>
      <c r="N16" s="35"/>
      <c r="O16" s="35"/>
      <c r="P16" s="35"/>
      <c r="Q16" s="35"/>
      <c r="R16" s="35"/>
      <c r="S16" s="35"/>
      <c r="T16" s="35"/>
      <c r="U16" s="35"/>
      <c r="V16" s="35"/>
      <c r="W16" s="35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</row>
    <row r="17" spans="11:41" ht="12" hidden="1" customHeight="1">
      <c r="K17" s="34"/>
      <c r="L17" s="35"/>
      <c r="M17" s="150"/>
      <c r="N17" s="35"/>
      <c r="O17" s="35"/>
      <c r="P17" s="35"/>
      <c r="Q17" s="35"/>
      <c r="R17" s="35"/>
      <c r="S17" s="35"/>
      <c r="T17" s="35"/>
      <c r="U17" s="35"/>
      <c r="V17" s="35"/>
      <c r="W17" s="35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</row>
    <row r="18" spans="11:41" ht="12" hidden="1" customHeight="1">
      <c r="K18" s="34"/>
      <c r="L18" s="35"/>
      <c r="M18" s="150"/>
      <c r="N18" s="35"/>
      <c r="O18" s="35"/>
      <c r="P18" s="35"/>
      <c r="Q18" s="35"/>
      <c r="R18" s="35"/>
      <c r="S18" s="35"/>
      <c r="T18" s="35"/>
      <c r="U18" s="35"/>
      <c r="V18" s="35"/>
      <c r="W18" s="35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</row>
    <row r="19" spans="11:41" ht="12" hidden="1" customHeight="1">
      <c r="K19" s="34"/>
      <c r="L19" s="35"/>
      <c r="M19" s="150"/>
      <c r="N19" s="35"/>
      <c r="O19" s="35"/>
      <c r="P19" s="35"/>
      <c r="Q19" s="35"/>
      <c r="R19" s="35"/>
      <c r="S19" s="35"/>
      <c r="T19" s="35"/>
      <c r="U19" s="35"/>
      <c r="V19" s="35"/>
      <c r="W19" s="35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</row>
    <row r="20" spans="11:41" ht="12" hidden="1" customHeight="1">
      <c r="K20" s="34"/>
      <c r="L20" s="35"/>
      <c r="M20" s="150"/>
      <c r="N20" s="35"/>
      <c r="O20" s="35"/>
      <c r="P20" s="35"/>
      <c r="Q20" s="35"/>
      <c r="R20" s="35"/>
      <c r="S20" s="35"/>
      <c r="T20" s="35"/>
      <c r="U20" s="35"/>
      <c r="V20" s="35"/>
      <c r="W20" s="35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</row>
    <row r="21" spans="11:41" ht="12" hidden="1" customHeight="1">
      <c r="K21" s="34"/>
      <c r="L21" s="35"/>
      <c r="M21" s="150"/>
      <c r="N21" s="35"/>
      <c r="O21" s="35"/>
      <c r="P21" s="35"/>
      <c r="Q21" s="35"/>
      <c r="R21" s="35"/>
      <c r="S21" s="35"/>
      <c r="T21" s="35"/>
      <c r="U21" s="35"/>
      <c r="V21" s="35"/>
      <c r="W21" s="35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</row>
    <row r="22" spans="11:41" ht="12" hidden="1" customHeight="1">
      <c r="K22" s="34"/>
      <c r="L22" s="35"/>
      <c r="M22" s="150"/>
      <c r="N22" s="35"/>
      <c r="O22" s="35"/>
      <c r="P22" s="35"/>
      <c r="Q22" s="35"/>
      <c r="R22" s="35"/>
      <c r="S22" s="35"/>
      <c r="T22" s="35"/>
      <c r="U22" s="35"/>
      <c r="V22" s="35"/>
      <c r="W22" s="35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</row>
    <row r="23" spans="11:41" ht="12" hidden="1" customHeight="1">
      <c r="K23" s="34"/>
      <c r="L23" s="35"/>
      <c r="M23" s="150"/>
      <c r="N23" s="35"/>
      <c r="O23" s="35"/>
      <c r="P23" s="35"/>
      <c r="Q23" s="35"/>
      <c r="R23" s="35"/>
      <c r="S23" s="35"/>
      <c r="T23" s="35"/>
      <c r="U23" s="35"/>
      <c r="V23" s="35"/>
      <c r="W23" s="35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</row>
    <row r="24" spans="11:41" ht="12" hidden="1" customHeight="1">
      <c r="K24" s="34"/>
      <c r="L24" s="35"/>
      <c r="M24" s="150"/>
      <c r="N24" s="35"/>
      <c r="O24" s="35"/>
      <c r="P24" s="35"/>
      <c r="Q24" s="35"/>
      <c r="R24" s="35"/>
      <c r="S24" s="35"/>
      <c r="T24" s="35"/>
      <c r="U24" s="35"/>
      <c r="V24" s="35"/>
      <c r="W24" s="35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</row>
    <row r="25" spans="11:41" ht="12" hidden="1" customHeight="1">
      <c r="K25" s="34"/>
      <c r="L25" s="35"/>
      <c r="M25" s="150"/>
      <c r="N25" s="35"/>
      <c r="O25" s="35"/>
      <c r="P25" s="35"/>
      <c r="Q25" s="35"/>
      <c r="R25" s="35"/>
      <c r="S25" s="35"/>
      <c r="T25" s="35"/>
      <c r="U25" s="35"/>
      <c r="V25" s="35"/>
      <c r="W25" s="35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</row>
    <row r="26" spans="11:41" ht="12" hidden="1" customHeight="1">
      <c r="K26" s="36"/>
      <c r="L26" s="35"/>
      <c r="M26" s="150"/>
      <c r="N26" s="35"/>
      <c r="O26" s="35"/>
      <c r="P26" s="35"/>
      <c r="Q26" s="35"/>
      <c r="R26" s="35"/>
      <c r="S26" s="35"/>
      <c r="T26" s="35"/>
      <c r="U26" s="35"/>
      <c r="V26" s="35"/>
      <c r="W26" s="35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</row>
    <row r="27" spans="11:41" ht="12" hidden="1" customHeight="1">
      <c r="K27" s="36"/>
      <c r="L27" s="35"/>
      <c r="M27" s="150"/>
      <c r="N27" s="35"/>
      <c r="O27" s="35"/>
      <c r="P27" s="35"/>
      <c r="Q27" s="35"/>
      <c r="R27" s="35"/>
      <c r="S27" s="35"/>
      <c r="T27" s="35"/>
      <c r="U27" s="35"/>
      <c r="V27" s="35"/>
      <c r="W27" s="35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</row>
    <row r="28" spans="11:41" ht="12" hidden="1" customHeight="1">
      <c r="K28" s="36"/>
      <c r="L28" s="35"/>
      <c r="M28" s="150"/>
      <c r="N28" s="35"/>
      <c r="O28" s="35"/>
      <c r="P28" s="35"/>
      <c r="Q28" s="35"/>
      <c r="R28" s="35"/>
      <c r="S28" s="35"/>
      <c r="T28" s="35"/>
      <c r="U28" s="35"/>
      <c r="V28" s="35"/>
      <c r="W28" s="35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</row>
    <row r="29" spans="11:41" ht="12" hidden="1" customHeight="1">
      <c r="K29" s="36"/>
      <c r="L29" s="35"/>
      <c r="M29" s="150"/>
      <c r="N29" s="35"/>
      <c r="O29" s="35"/>
      <c r="P29" s="35"/>
      <c r="Q29" s="35"/>
      <c r="R29" s="35"/>
      <c r="S29" s="35"/>
      <c r="T29" s="35"/>
      <c r="U29" s="35"/>
      <c r="V29" s="35"/>
      <c r="W29" s="35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</row>
    <row r="30" spans="11:41" ht="12" hidden="1" customHeight="1">
      <c r="K30" s="36"/>
      <c r="L30" s="35"/>
      <c r="M30" s="150"/>
      <c r="N30" s="35"/>
      <c r="O30" s="35"/>
      <c r="P30" s="35"/>
      <c r="Q30" s="35"/>
      <c r="R30" s="35"/>
      <c r="S30" s="35"/>
      <c r="T30" s="35"/>
      <c r="U30" s="35"/>
      <c r="V30" s="35"/>
      <c r="W30" s="35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</row>
    <row r="31" spans="11:41" ht="12" hidden="1" customHeight="1">
      <c r="K31" s="36"/>
      <c r="L31" s="35"/>
      <c r="M31" s="150"/>
      <c r="N31" s="35"/>
      <c r="O31" s="35"/>
      <c r="P31" s="35"/>
      <c r="Q31" s="35"/>
      <c r="R31" s="35"/>
      <c r="S31" s="35"/>
      <c r="T31" s="35"/>
      <c r="U31" s="35"/>
      <c r="V31" s="35"/>
      <c r="W31" s="35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</row>
    <row r="32" spans="11:41" ht="12" hidden="1" customHeight="1">
      <c r="K32" s="36"/>
      <c r="L32" s="35"/>
      <c r="M32" s="150"/>
      <c r="N32" s="35"/>
      <c r="O32" s="35"/>
      <c r="P32" s="35"/>
      <c r="Q32" s="35"/>
      <c r="R32" s="35"/>
      <c r="S32" s="35"/>
      <c r="T32" s="35"/>
      <c r="U32" s="35"/>
      <c r="V32" s="35"/>
      <c r="W32" s="35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</row>
    <row r="33" spans="11:41" ht="12" customHeight="1">
      <c r="K33" s="36"/>
      <c r="L33" s="35"/>
      <c r="M33" s="150"/>
      <c r="N33" s="35"/>
      <c r="O33" s="35"/>
      <c r="P33" s="35"/>
      <c r="Q33" s="35"/>
      <c r="R33" s="35"/>
      <c r="S33" s="35"/>
      <c r="T33" s="35"/>
      <c r="U33" s="35"/>
      <c r="V33" s="35"/>
      <c r="W33" s="35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</row>
    <row r="34" spans="11:41" ht="12" customHeight="1">
      <c r="K34" s="35"/>
      <c r="L34" s="35"/>
      <c r="M34" s="150"/>
      <c r="N34" s="35"/>
      <c r="O34" s="35"/>
      <c r="P34" s="35"/>
      <c r="Q34" s="35"/>
      <c r="R34" s="35"/>
      <c r="S34" s="35"/>
      <c r="T34" s="35"/>
      <c r="U34" s="35"/>
      <c r="V34" s="35"/>
      <c r="W34" s="35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</row>
    <row r="35" spans="11:41" ht="12" customHeight="1">
      <c r="K35" s="35"/>
      <c r="L35" s="35"/>
      <c r="M35" s="150"/>
      <c r="N35" s="35"/>
      <c r="O35" s="214" t="s">
        <v>51</v>
      </c>
      <c r="P35" s="214"/>
      <c r="Q35" s="214" t="s">
        <v>202</v>
      </c>
      <c r="R35" s="214"/>
      <c r="S35" s="214"/>
      <c r="T35" s="214"/>
      <c r="U35" s="214"/>
      <c r="V35" s="214"/>
      <c r="W35" s="35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</row>
    <row r="36" spans="11:41" ht="12" customHeight="1">
      <c r="K36" s="35"/>
      <c r="L36" s="35"/>
      <c r="M36" s="150"/>
      <c r="N36" s="35"/>
      <c r="O36" s="35"/>
      <c r="P36" s="35"/>
      <c r="Q36" s="35"/>
      <c r="R36" s="35"/>
      <c r="S36" s="35"/>
      <c r="T36" s="35"/>
      <c r="U36" s="35"/>
      <c r="V36" s="35"/>
      <c r="W36" s="35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</row>
    <row r="37" spans="11:41" ht="12" customHeight="1">
      <c r="K37" s="35"/>
      <c r="L37" s="35"/>
      <c r="M37" s="150"/>
      <c r="N37" s="35"/>
      <c r="O37" s="214" t="e">
        <f>+#REF!</f>
        <v>#REF!</v>
      </c>
      <c r="P37" s="35"/>
      <c r="Q37" s="38">
        <f>Q88-'2022'!H36</f>
        <v>0</v>
      </c>
      <c r="R37" s="38">
        <f>R88-'2022'!I36</f>
        <v>0</v>
      </c>
      <c r="S37" s="38">
        <f>S88-'2022'!J36</f>
        <v>0</v>
      </c>
      <c r="T37" s="38">
        <f>T88-'2022'!K36</f>
        <v>0</v>
      </c>
      <c r="U37" s="38">
        <f>U88-'2022'!L36</f>
        <v>0</v>
      </c>
      <c r="V37" s="38">
        <f>V88-'2022'!M36</f>
        <v>0</v>
      </c>
      <c r="W37" s="35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</row>
    <row r="38" spans="11:41" ht="12" customHeight="1">
      <c r="K38" s="35"/>
      <c r="L38" s="35"/>
      <c r="M38" s="150"/>
      <c r="N38" s="35"/>
      <c r="O38" s="214" t="e">
        <f>#REF!</f>
        <v>#REF!</v>
      </c>
      <c r="P38" s="35"/>
      <c r="Q38" s="38">
        <f>'2022'!H74-Q125</f>
        <v>0</v>
      </c>
      <c r="R38" s="38">
        <f>'2022'!I74-R125</f>
        <v>0</v>
      </c>
      <c r="S38" s="38">
        <f>'2022'!J74-S125</f>
        <v>0</v>
      </c>
      <c r="T38" s="38">
        <f>'2022'!K74-T125</f>
        <v>0</v>
      </c>
      <c r="U38" s="38">
        <f>'2022'!L74-U125</f>
        <v>0</v>
      </c>
      <c r="V38" s="38">
        <f>'2022'!M74-V125</f>
        <v>0</v>
      </c>
      <c r="W38" s="35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</row>
    <row r="39" spans="11:41" ht="12" customHeight="1">
      <c r="K39" s="35"/>
      <c r="L39" s="35"/>
      <c r="M39" s="150"/>
      <c r="N39" s="35"/>
      <c r="O39" s="214" t="e">
        <f>#REF!</f>
        <v>#REF!</v>
      </c>
      <c r="P39" s="35"/>
      <c r="Q39" s="38">
        <f>'2022'!H112-Q162</f>
        <v>0</v>
      </c>
      <c r="R39" s="38">
        <f>'2022'!I112-R162</f>
        <v>0</v>
      </c>
      <c r="S39" s="38">
        <f>'2022'!J112-S162</f>
        <v>0</v>
      </c>
      <c r="T39" s="38">
        <f>'2022'!K112-T162</f>
        <v>0</v>
      </c>
      <c r="U39" s="38">
        <f>'2022'!L112-U162</f>
        <v>0</v>
      </c>
      <c r="V39" s="38">
        <f>'2022'!M112-V162</f>
        <v>0</v>
      </c>
      <c r="W39" s="35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</row>
    <row r="40" spans="11:41" ht="12" customHeight="1">
      <c r="K40" s="35"/>
      <c r="L40" s="35"/>
      <c r="M40" s="150"/>
      <c r="N40" s="35"/>
      <c r="O40" s="214" t="e">
        <f>#REF!</f>
        <v>#REF!</v>
      </c>
      <c r="P40" s="35"/>
      <c r="Q40" s="38">
        <f>'2022'!H150-Q199</f>
        <v>0</v>
      </c>
      <c r="R40" s="38">
        <f>'2022'!I150-R199</f>
        <v>0</v>
      </c>
      <c r="S40" s="38">
        <f>'2022'!J150-S199</f>
        <v>0</v>
      </c>
      <c r="T40" s="38">
        <f>'2022'!K150-T199</f>
        <v>0</v>
      </c>
      <c r="U40" s="38">
        <f>'2022'!L150-U199</f>
        <v>0</v>
      </c>
      <c r="V40" s="38">
        <f>'2022'!M150-V199</f>
        <v>0</v>
      </c>
      <c r="W40" s="35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</row>
    <row r="41" spans="11:41" ht="12" customHeight="1">
      <c r="K41" s="35"/>
      <c r="L41" s="35"/>
      <c r="M41" s="150"/>
      <c r="N41" s="35"/>
      <c r="O41" s="214" t="e">
        <f>#REF!</f>
        <v>#REF!</v>
      </c>
      <c r="P41" s="35"/>
      <c r="Q41" s="38">
        <f>'2022'!H188-Q236</f>
        <v>0</v>
      </c>
      <c r="R41" s="38">
        <f>'2022'!I188-R236</f>
        <v>0</v>
      </c>
      <c r="S41" s="38">
        <f>'2022'!J188-S236</f>
        <v>0</v>
      </c>
      <c r="T41" s="38">
        <f>'2022'!K188-T236</f>
        <v>0</v>
      </c>
      <c r="U41" s="38">
        <f>'2022'!L188-U236</f>
        <v>0</v>
      </c>
      <c r="V41" s="38">
        <f>'2022'!M188-V236</f>
        <v>0</v>
      </c>
      <c r="W41" s="35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</row>
    <row r="42" spans="11:41" ht="12" customHeight="1">
      <c r="K42" s="35"/>
      <c r="L42" s="35"/>
      <c r="M42" s="150"/>
      <c r="N42" s="35"/>
      <c r="O42" s="214" t="e">
        <f>#REF!</f>
        <v>#REF!</v>
      </c>
      <c r="P42" s="35"/>
      <c r="Q42" s="38">
        <f>'2022'!H226-Q273</f>
        <v>0</v>
      </c>
      <c r="R42" s="38">
        <f>'2022'!I226-R273</f>
        <v>0</v>
      </c>
      <c r="S42" s="38">
        <f>'2022'!J226-S273</f>
        <v>0</v>
      </c>
      <c r="T42" s="38">
        <f>'2022'!K226-T273</f>
        <v>0</v>
      </c>
      <c r="U42" s="38">
        <f>'2022'!L226-U273</f>
        <v>0</v>
      </c>
      <c r="V42" s="38">
        <f>'2022'!M226-V273</f>
        <v>0</v>
      </c>
      <c r="W42" s="35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</row>
    <row r="43" spans="11:41" ht="12" customHeight="1">
      <c r="K43" s="36"/>
      <c r="L43" s="35"/>
      <c r="M43" s="150"/>
      <c r="N43" s="35"/>
      <c r="O43" s="214" t="e">
        <f>#REF!</f>
        <v>#REF!</v>
      </c>
      <c r="P43" s="35"/>
      <c r="Q43" s="38">
        <f>'2022'!H264-Q310</f>
        <v>0</v>
      </c>
      <c r="R43" s="38">
        <f>'2022'!I264-R310</f>
        <v>0</v>
      </c>
      <c r="S43" s="38">
        <f>'2022'!J264-S310</f>
        <v>0</v>
      </c>
      <c r="T43" s="38">
        <f>'2022'!K264-T310</f>
        <v>0</v>
      </c>
      <c r="U43" s="38">
        <f>'2022'!L264-U310</f>
        <v>0</v>
      </c>
      <c r="V43" s="38">
        <f>'2022'!M264-V310</f>
        <v>0</v>
      </c>
      <c r="W43" s="35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</row>
    <row r="44" spans="11:41" ht="12" customHeight="1">
      <c r="K44" s="36"/>
      <c r="L44" s="35"/>
      <c r="M44" s="150"/>
      <c r="N44" s="35"/>
      <c r="O44" s="214" t="e">
        <f>#REF!</f>
        <v>#REF!</v>
      </c>
      <c r="P44" s="35"/>
      <c r="Q44" s="38">
        <f>'2022'!H302-Q347</f>
        <v>0</v>
      </c>
      <c r="R44" s="38">
        <f>'2022'!I302-R347</f>
        <v>0</v>
      </c>
      <c r="S44" s="38">
        <f>'2022'!J302-S347</f>
        <v>0</v>
      </c>
      <c r="T44" s="38">
        <f>'2022'!K302-T347</f>
        <v>0</v>
      </c>
      <c r="U44" s="38"/>
      <c r="V44" s="38"/>
      <c r="W44" s="35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</row>
    <row r="45" spans="11:41" ht="12" customHeight="1">
      <c r="K45" s="36"/>
      <c r="L45" s="35"/>
      <c r="M45" s="150"/>
      <c r="N45" s="35"/>
      <c r="O45" s="214" t="e">
        <f>#REF!</f>
        <v>#REF!</v>
      </c>
      <c r="P45" s="35"/>
      <c r="Q45" s="38">
        <f>'2022'!H340-Q384</f>
        <v>0</v>
      </c>
      <c r="R45" s="38">
        <f>'2022'!I340-R384</f>
        <v>0</v>
      </c>
      <c r="S45" s="38">
        <f>'2022'!J340-S384</f>
        <v>0</v>
      </c>
      <c r="T45" s="38">
        <f>'2022'!K340-T384</f>
        <v>0</v>
      </c>
      <c r="U45" s="38">
        <f>'2022'!L340-U384</f>
        <v>0</v>
      </c>
      <c r="V45" s="38">
        <f>'2022'!M340-V384</f>
        <v>0</v>
      </c>
      <c r="W45" s="35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</row>
    <row r="46" spans="11:41" ht="12" customHeight="1">
      <c r="K46" s="36"/>
      <c r="L46" s="35"/>
      <c r="M46" s="150"/>
      <c r="N46" s="35"/>
      <c r="O46" s="214" t="e">
        <f>#REF!</f>
        <v>#REF!</v>
      </c>
      <c r="P46" s="35"/>
      <c r="Q46" s="38">
        <f>'2022'!H378-Q421</f>
        <v>0</v>
      </c>
      <c r="R46" s="38">
        <f>'2022'!I378-R421</f>
        <v>0</v>
      </c>
      <c r="S46" s="38">
        <f>'2022'!J378-S421</f>
        <v>0</v>
      </c>
      <c r="T46" s="38">
        <f>'2022'!K378-T421</f>
        <v>0</v>
      </c>
      <c r="U46" s="38">
        <f>'2022'!L378-U421</f>
        <v>0</v>
      </c>
      <c r="V46" s="38">
        <f>'2022'!M378-V421</f>
        <v>0</v>
      </c>
      <c r="W46" s="35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</row>
    <row r="47" spans="11:41" ht="12" customHeight="1">
      <c r="K47" s="36"/>
      <c r="L47" s="35"/>
      <c r="M47" s="150"/>
      <c r="N47" s="35"/>
      <c r="O47" s="35"/>
      <c r="P47" s="35"/>
      <c r="Q47" s="35"/>
      <c r="R47" s="35"/>
      <c r="S47" s="35"/>
      <c r="T47" s="35"/>
      <c r="U47" s="35"/>
      <c r="V47" s="35"/>
      <c r="W47" s="35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</row>
    <row r="48" spans="11:41" ht="12" customHeight="1">
      <c r="K48" s="36"/>
      <c r="L48" s="35"/>
      <c r="M48" s="150"/>
      <c r="N48" s="35"/>
      <c r="O48" s="35"/>
      <c r="P48" s="35"/>
      <c r="Q48" s="38"/>
      <c r="R48" s="38"/>
      <c r="S48" s="38"/>
      <c r="T48" s="38"/>
      <c r="U48" s="38"/>
      <c r="V48" s="35"/>
      <c r="W48" s="35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</row>
    <row r="49" spans="1:41" ht="12" customHeight="1">
      <c r="K49" s="36"/>
      <c r="L49" s="35"/>
      <c r="M49" s="150"/>
      <c r="N49" s="35"/>
      <c r="O49" s="35"/>
      <c r="P49" s="35"/>
      <c r="Q49" s="35"/>
      <c r="R49" s="35"/>
      <c r="S49" s="35"/>
      <c r="T49" s="35"/>
      <c r="U49" s="35"/>
      <c r="V49" s="35"/>
      <c r="W49" s="35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</row>
    <row r="50" spans="1:41" ht="18.75" customHeight="1">
      <c r="A50" s="132" t="s">
        <v>3</v>
      </c>
      <c r="B50" s="132" t="s">
        <v>0</v>
      </c>
      <c r="C50" s="132" t="s">
        <v>2</v>
      </c>
      <c r="D50" s="132" t="s">
        <v>1</v>
      </c>
      <c r="K50" s="151"/>
      <c r="L50" s="152"/>
      <c r="M50" s="153"/>
      <c r="O50" s="154" t="e">
        <f>'2022'!#REF!</f>
        <v>#REF!</v>
      </c>
      <c r="R50" s="35"/>
      <c r="S50" s="35"/>
      <c r="AD50" s="269" t="s">
        <v>220</v>
      </c>
      <c r="AE50" s="270"/>
      <c r="AF50" s="270"/>
      <c r="AG50" s="270"/>
      <c r="AH50" s="270"/>
      <c r="AI50" s="270"/>
      <c r="AJ50" s="270"/>
      <c r="AK50" s="270"/>
      <c r="AL50" s="270"/>
      <c r="AM50" s="270"/>
      <c r="AN50" s="270"/>
      <c r="AO50" s="270"/>
    </row>
    <row r="51" spans="1:41" ht="12.75" customHeight="1">
      <c r="A51" s="114"/>
      <c r="B51" s="114"/>
      <c r="C51" s="114"/>
      <c r="D51" s="114"/>
      <c r="E51" s="114"/>
      <c r="F51" s="37">
        <v>1</v>
      </c>
      <c r="G51" s="37">
        <f t="shared" ref="G51:O51" si="0">+F51+1</f>
        <v>2</v>
      </c>
      <c r="H51" s="37">
        <f t="shared" si="0"/>
        <v>3</v>
      </c>
      <c r="I51" s="37">
        <f t="shared" si="0"/>
        <v>4</v>
      </c>
      <c r="J51" s="37">
        <f t="shared" si="0"/>
        <v>5</v>
      </c>
      <c r="K51" s="37">
        <f t="shared" si="0"/>
        <v>6</v>
      </c>
      <c r="L51" s="37">
        <f t="shared" si="0"/>
        <v>7</v>
      </c>
      <c r="M51" s="37">
        <f t="shared" si="0"/>
        <v>8</v>
      </c>
      <c r="N51" s="37">
        <f t="shared" si="0"/>
        <v>9</v>
      </c>
      <c r="O51" s="37">
        <f t="shared" si="0"/>
        <v>10</v>
      </c>
    </row>
    <row r="52" spans="1:41">
      <c r="J52" s="156"/>
      <c r="L52" s="19"/>
      <c r="Q52" s="19" t="s">
        <v>84</v>
      </c>
      <c r="AD52" s="106"/>
      <c r="AE52" s="106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1">
      <c r="J53" s="157"/>
      <c r="L53" s="19"/>
      <c r="AD53" s="106"/>
      <c r="AE53" s="106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1" ht="12" customHeight="1">
      <c r="A54" s="133"/>
      <c r="B54" s="133"/>
      <c r="C54" s="133"/>
      <c r="D54" s="133"/>
      <c r="E54" s="133"/>
      <c r="F54" s="65"/>
      <c r="G54" s="65"/>
      <c r="H54" s="65">
        <f>1</f>
        <v>1</v>
      </c>
      <c r="I54" s="65" t="str">
        <f>+J56</f>
        <v>Pšenica</v>
      </c>
      <c r="J54" s="64" t="s">
        <v>131</v>
      </c>
      <c r="K54" s="65"/>
      <c r="L54" s="65"/>
      <c r="M54" s="65"/>
      <c r="N54" s="65"/>
      <c r="O54" s="158">
        <f>+O62-O74+O67-'2022'!E26</f>
        <v>-4.5474735088646412E-13</v>
      </c>
      <c r="P54" s="65"/>
      <c r="Q54" s="158">
        <f>+Q62-Q74+Q67-'2022'!H26</f>
        <v>-9.0949470177292824E-13</v>
      </c>
      <c r="R54" s="158">
        <f>+R62-R74+R67-'2022'!I26</f>
        <v>4.5474735088646412E-13</v>
      </c>
      <c r="S54" s="158">
        <f>+S62-S74+S67-'2022'!J26</f>
        <v>-4.5474735088646412E-13</v>
      </c>
      <c r="T54" s="158">
        <f>+T62-T74+T67-'2022'!K26</f>
        <v>-9.0949470177292824E-13</v>
      </c>
      <c r="U54" s="158">
        <f>+U62-U74+U67-'2022'!L26</f>
        <v>-4.5474735088646412E-13</v>
      </c>
      <c r="V54" s="158">
        <f>+V62-V74+V67-'2022'!M26</f>
        <v>-9.0949470177292824E-13</v>
      </c>
      <c r="W54" s="65"/>
      <c r="X54" s="65"/>
      <c r="Y54" s="65"/>
      <c r="Z54" s="65"/>
      <c r="AA54" s="65"/>
      <c r="AB54" s="65"/>
      <c r="AC54" s="65"/>
      <c r="AD54" s="159"/>
      <c r="AE54" s="160"/>
      <c r="AF54" s="20"/>
      <c r="AG54" s="20"/>
      <c r="AH54" s="20"/>
      <c r="AI54" s="20"/>
      <c r="AJ54" s="20"/>
      <c r="AK54" s="20"/>
      <c r="AL54" s="20"/>
      <c r="AM54" s="20"/>
      <c r="AN54" s="20"/>
      <c r="AO54" s="20"/>
    </row>
    <row r="55" spans="1:41">
      <c r="H55" s="37">
        <f>H54+1</f>
        <v>2</v>
      </c>
      <c r="I55" s="20" t="str">
        <f>+I54</f>
        <v>Pšenica</v>
      </c>
      <c r="J55" s="39" t="s">
        <v>132</v>
      </c>
      <c r="K55" s="40"/>
      <c r="L55" s="40"/>
      <c r="M55" s="161"/>
      <c r="N55" s="40"/>
      <c r="O55" s="20" t="e">
        <f>#REF!</f>
        <v>#REF!</v>
      </c>
      <c r="Q55" s="162" t="e">
        <f>#REF!</f>
        <v>#REF!</v>
      </c>
      <c r="R55" s="162" t="e">
        <f>#REF!</f>
        <v>#REF!</v>
      </c>
      <c r="S55" s="162" t="e">
        <f>#REF!</f>
        <v>#REF!</v>
      </c>
      <c r="T55" s="162" t="e">
        <f>#REF!</f>
        <v>#REF!</v>
      </c>
      <c r="U55" s="162" t="e">
        <f>#REF!</f>
        <v>#REF!</v>
      </c>
      <c r="V55" s="162" t="e">
        <f>#REF!</f>
        <v>#REF!</v>
      </c>
      <c r="X55" s="40"/>
      <c r="Y55" s="40"/>
      <c r="Z55" s="40"/>
      <c r="AA55" s="40"/>
      <c r="AB55" s="40"/>
      <c r="AD55" s="160"/>
      <c r="AE55" s="16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1">
      <c r="F56" s="20" t="e">
        <f>#REF!</f>
        <v>#REF!</v>
      </c>
      <c r="H56" s="37">
        <f t="shared" ref="H56:H90" si="1">H55+1</f>
        <v>3</v>
      </c>
      <c r="I56" s="20" t="str">
        <f>+I55</f>
        <v>Pšenica</v>
      </c>
      <c r="J56" s="43" t="s">
        <v>83</v>
      </c>
      <c r="K56" s="20" t="s">
        <v>48</v>
      </c>
      <c r="L56" s="106"/>
      <c r="M56" s="163"/>
      <c r="N56" s="157"/>
      <c r="O56" s="106" t="e">
        <f>+O50</f>
        <v>#REF!</v>
      </c>
      <c r="Q56" s="106"/>
      <c r="R56" s="164"/>
      <c r="S56" s="106" t="e">
        <f>+O56</f>
        <v>#REF!</v>
      </c>
      <c r="T56" s="106"/>
      <c r="U56" s="106"/>
      <c r="V56" s="106"/>
      <c r="X56" s="157" t="s">
        <v>77</v>
      </c>
      <c r="Y56" s="106"/>
      <c r="Z56" s="106"/>
      <c r="AA56" s="106"/>
      <c r="AB56" s="106"/>
      <c r="AC56" s="111"/>
      <c r="AD56" s="160"/>
      <c r="AE56" s="16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1">
      <c r="G57" s="115"/>
      <c r="H57" s="37">
        <f t="shared" si="1"/>
        <v>4</v>
      </c>
      <c r="I57" s="20" t="str">
        <f>+I56</f>
        <v>Pšenica</v>
      </c>
      <c r="J57" s="19" t="s">
        <v>68</v>
      </c>
      <c r="L57" s="106"/>
      <c r="M57" s="163"/>
      <c r="N57" s="157"/>
      <c r="Q57" s="106" t="s">
        <v>67</v>
      </c>
      <c r="R57" s="106" t="s">
        <v>66</v>
      </c>
      <c r="S57" s="106" t="s">
        <v>65</v>
      </c>
      <c r="T57" s="106" t="s">
        <v>64</v>
      </c>
      <c r="U57" s="106" t="s">
        <v>81</v>
      </c>
      <c r="V57" s="106" t="s">
        <v>141</v>
      </c>
      <c r="X57" s="106" t="s">
        <v>67</v>
      </c>
      <c r="Y57" s="106" t="s">
        <v>65</v>
      </c>
      <c r="Z57" s="106" t="s">
        <v>64</v>
      </c>
      <c r="AA57" s="106" t="s">
        <v>81</v>
      </c>
      <c r="AB57" s="106" t="s">
        <v>141</v>
      </c>
      <c r="AC57" s="111"/>
      <c r="AD57" s="66"/>
      <c r="AE57" s="66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1">
      <c r="A58" s="52" t="s">
        <v>9</v>
      </c>
      <c r="G58" s="115"/>
      <c r="H58" s="37">
        <f t="shared" si="1"/>
        <v>5</v>
      </c>
      <c r="I58" s="20" t="str">
        <f>+I56</f>
        <v>Pšenica</v>
      </c>
      <c r="J58" s="19" t="s">
        <v>8</v>
      </c>
      <c r="K58" s="20" t="s">
        <v>7</v>
      </c>
      <c r="L58" s="165"/>
      <c r="M58" s="166" t="e">
        <f>O58-#REF!</f>
        <v>#REF!</v>
      </c>
      <c r="N58" s="167"/>
      <c r="O58" s="44">
        <v>6000</v>
      </c>
      <c r="P58" s="53"/>
      <c r="Q58" s="44">
        <v>7000</v>
      </c>
      <c r="R58" s="44">
        <v>6500</v>
      </c>
      <c r="S58" s="44">
        <v>6000</v>
      </c>
      <c r="T58" s="44">
        <v>5500</v>
      </c>
      <c r="U58" s="44">
        <v>5000</v>
      </c>
      <c r="V58" s="44">
        <v>6000</v>
      </c>
      <c r="X58" s="219">
        <f>Q58/$S58*100</f>
        <v>116.66666666666667</v>
      </c>
      <c r="Y58" s="219">
        <f t="shared" ref="Y58:Y59" si="2">R58/$S58*100</f>
        <v>108.33333333333333</v>
      </c>
      <c r="Z58" s="219">
        <f>T58/$S58*100</f>
        <v>91.666666666666657</v>
      </c>
      <c r="AA58" s="219">
        <f t="shared" ref="AA58:AB59" si="3">U58/$S58*100</f>
        <v>83.333333333333343</v>
      </c>
      <c r="AB58" s="219">
        <f t="shared" si="3"/>
        <v>100</v>
      </c>
      <c r="AC58" s="111"/>
      <c r="AD58" s="111"/>
      <c r="AE58" s="111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1">
      <c r="A59" s="52" t="s">
        <v>79</v>
      </c>
      <c r="G59" s="115"/>
      <c r="H59" s="37">
        <f t="shared" si="1"/>
        <v>6</v>
      </c>
      <c r="I59" s="20" t="str">
        <f>+I56</f>
        <v>Pšenica</v>
      </c>
      <c r="J59" s="19" t="s">
        <v>4</v>
      </c>
      <c r="K59" s="20" t="s">
        <v>7</v>
      </c>
      <c r="L59" s="169"/>
      <c r="M59" s="170"/>
      <c r="O59" s="171">
        <v>3000</v>
      </c>
      <c r="Q59" s="172">
        <v>3500</v>
      </c>
      <c r="R59" s="172">
        <v>3250</v>
      </c>
      <c r="S59" s="172">
        <v>3000</v>
      </c>
      <c r="T59" s="172">
        <v>2750</v>
      </c>
      <c r="U59" s="172">
        <v>2500</v>
      </c>
      <c r="V59" s="172">
        <v>3000</v>
      </c>
      <c r="X59" s="220">
        <f t="shared" ref="X59" si="4">Q59/$S59*100</f>
        <v>116.66666666666667</v>
      </c>
      <c r="Y59" s="220">
        <f t="shared" si="2"/>
        <v>108.33333333333333</v>
      </c>
      <c r="Z59" s="220">
        <f t="shared" ref="Z59" si="5">T59/$S59*100</f>
        <v>91.666666666666657</v>
      </c>
      <c r="AA59" s="220">
        <f t="shared" si="3"/>
        <v>83.333333333333343</v>
      </c>
      <c r="AB59" s="220">
        <f t="shared" si="3"/>
        <v>100</v>
      </c>
      <c r="AC59" s="111"/>
      <c r="AD59" s="45"/>
      <c r="AE59" s="45"/>
      <c r="AF59" s="19"/>
      <c r="AG59" s="19"/>
      <c r="AH59" s="19"/>
      <c r="AI59" s="19"/>
      <c r="AJ59" s="19"/>
      <c r="AK59" s="19"/>
      <c r="AL59" s="19"/>
      <c r="AM59" s="19"/>
      <c r="AN59" s="19"/>
    </row>
    <row r="60" spans="1:41">
      <c r="A60" s="52" t="s">
        <v>75</v>
      </c>
      <c r="G60" s="115"/>
      <c r="H60" s="37">
        <f t="shared" si="1"/>
        <v>7</v>
      </c>
      <c r="I60" s="20" t="str">
        <f>+I57</f>
        <v>Pšenica</v>
      </c>
      <c r="J60" s="19" t="s">
        <v>151</v>
      </c>
      <c r="K60" s="20" t="s">
        <v>73</v>
      </c>
      <c r="L60" s="106"/>
      <c r="M60" s="163"/>
      <c r="N60" s="157"/>
      <c r="O60" s="171">
        <v>1</v>
      </c>
      <c r="Q60" s="172">
        <v>1</v>
      </c>
      <c r="R60" s="172">
        <v>1</v>
      </c>
      <c r="S60" s="172">
        <v>1</v>
      </c>
      <c r="T60" s="172">
        <v>1</v>
      </c>
      <c r="U60" s="172">
        <v>1</v>
      </c>
      <c r="V60" s="172">
        <v>5</v>
      </c>
      <c r="X60" s="220">
        <f t="shared" ref="X60:X75" si="6">Q60/$S60*100</f>
        <v>100</v>
      </c>
      <c r="Y60" s="220">
        <f t="shared" ref="Y60:Y75" si="7">R60/$S60*100</f>
        <v>100</v>
      </c>
      <c r="Z60" s="220">
        <f t="shared" ref="Z60:Z75" si="8">T60/$S60*100</f>
        <v>100</v>
      </c>
      <c r="AA60" s="220">
        <f t="shared" ref="AA60:AA75" si="9">U60/$S60*100</f>
        <v>100</v>
      </c>
      <c r="AB60" s="220">
        <f t="shared" ref="AB60:AB75" si="10">V60/$S60*100</f>
        <v>500</v>
      </c>
      <c r="AC60" s="111"/>
      <c r="AD60" s="46"/>
      <c r="AE60" s="46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1">
      <c r="A61" s="116" t="s">
        <v>12</v>
      </c>
      <c r="G61" s="115"/>
      <c r="H61" s="37">
        <f t="shared" si="1"/>
        <v>8</v>
      </c>
      <c r="I61" s="20" t="str">
        <f>+I58</f>
        <v>Pšenica</v>
      </c>
      <c r="J61" s="110" t="s">
        <v>12</v>
      </c>
      <c r="K61" s="173" t="s">
        <v>20</v>
      </c>
      <c r="L61" s="174"/>
      <c r="M61" s="174"/>
      <c r="N61" s="173"/>
      <c r="O61" s="175">
        <v>1690.8188871641985</v>
      </c>
      <c r="P61" s="173"/>
      <c r="Q61" s="176">
        <v>1909.2296034133976</v>
      </c>
      <c r="R61" s="176">
        <v>1809.5975806153103</v>
      </c>
      <c r="S61" s="176">
        <v>1690.8188871641985</v>
      </c>
      <c r="T61" s="176">
        <v>1603.0568262516751</v>
      </c>
      <c r="U61" s="176">
        <v>1513.0587267045184</v>
      </c>
      <c r="V61" s="176">
        <v>1659.4311130476074</v>
      </c>
      <c r="X61" s="219">
        <f t="shared" si="6"/>
        <v>112.91745188720435</v>
      </c>
      <c r="Y61" s="219">
        <f t="shared" si="7"/>
        <v>107.02492114044956</v>
      </c>
      <c r="Z61" s="219">
        <f t="shared" si="8"/>
        <v>94.809493696884601</v>
      </c>
      <c r="AA61" s="219">
        <f t="shared" si="9"/>
        <v>89.486741494956021</v>
      </c>
      <c r="AB61" s="219">
        <f t="shared" si="10"/>
        <v>98.143634758585293</v>
      </c>
      <c r="AC61" s="169"/>
      <c r="AD61" s="46"/>
      <c r="AE61" s="46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1" s="19" customFormat="1">
      <c r="A62" s="52" t="s">
        <v>5</v>
      </c>
      <c r="B62" s="52"/>
      <c r="C62" s="52"/>
      <c r="D62" s="52"/>
      <c r="E62" s="52"/>
      <c r="F62" s="20"/>
      <c r="G62" s="115"/>
      <c r="H62" s="37">
        <f t="shared" si="1"/>
        <v>9</v>
      </c>
      <c r="I62" s="20" t="str">
        <f t="shared" ref="I62:I67" si="11">+I60</f>
        <v>Pšenica</v>
      </c>
      <c r="J62" s="19" t="s">
        <v>37</v>
      </c>
      <c r="K62" s="20" t="s">
        <v>20</v>
      </c>
      <c r="L62" s="177"/>
      <c r="M62" s="178"/>
      <c r="N62" s="177"/>
      <c r="O62" s="171">
        <v>2190.5989055588989</v>
      </c>
      <c r="P62" s="66"/>
      <c r="Q62" s="171">
        <v>2449.8857493363889</v>
      </c>
      <c r="R62" s="171">
        <v>2338.4550802640092</v>
      </c>
      <c r="S62" s="171">
        <v>2190.5989055588989</v>
      </c>
      <c r="T62" s="171">
        <v>2086.0076870336361</v>
      </c>
      <c r="U62" s="171">
        <v>1973.3519094213957</v>
      </c>
      <c r="V62" s="171">
        <v>2102.4725522142012</v>
      </c>
      <c r="W62" s="20"/>
      <c r="X62" s="220">
        <f t="shared" si="6"/>
        <v>111.83634498855631</v>
      </c>
      <c r="Y62" s="220">
        <f t="shared" si="7"/>
        <v>106.74957767621942</v>
      </c>
      <c r="Z62" s="220">
        <f t="shared" si="8"/>
        <v>95.225450982384302</v>
      </c>
      <c r="AA62" s="220">
        <f t="shared" si="9"/>
        <v>90.082757935000629</v>
      </c>
      <c r="AB62" s="220">
        <f t="shared" si="10"/>
        <v>95.977065764021575</v>
      </c>
      <c r="AC62" s="177"/>
      <c r="AD62" s="46"/>
      <c r="AE62" s="46"/>
      <c r="AF62" s="20"/>
      <c r="AG62" s="20"/>
      <c r="AH62" s="20"/>
      <c r="AI62" s="20"/>
      <c r="AJ62" s="20"/>
      <c r="AK62" s="20"/>
      <c r="AL62" s="20"/>
      <c r="AM62" s="20"/>
      <c r="AN62" s="20"/>
      <c r="AO62" s="179"/>
    </row>
    <row r="63" spans="1:41">
      <c r="A63" s="52" t="s">
        <v>4</v>
      </c>
      <c r="G63" s="115"/>
      <c r="H63" s="37">
        <f t="shared" si="1"/>
        <v>10</v>
      </c>
      <c r="I63" s="20" t="str">
        <f t="shared" si="11"/>
        <v>Pšenica</v>
      </c>
      <c r="J63" s="20" t="s">
        <v>4</v>
      </c>
      <c r="K63" s="20" t="s">
        <v>20</v>
      </c>
      <c r="L63" s="177"/>
      <c r="M63" s="178"/>
      <c r="N63" s="66"/>
      <c r="O63" s="171">
        <v>316.54853424835346</v>
      </c>
      <c r="Q63" s="172">
        <v>365.00448944526704</v>
      </c>
      <c r="R63" s="172">
        <v>340.77651184681025</v>
      </c>
      <c r="S63" s="172">
        <v>316.54853424835346</v>
      </c>
      <c r="T63" s="172">
        <v>283.71628896093932</v>
      </c>
      <c r="U63" s="172">
        <v>259.48831136248253</v>
      </c>
      <c r="V63" s="172">
        <v>316.54853424835346</v>
      </c>
      <c r="X63" s="220">
        <f t="shared" si="6"/>
        <v>115.30759108140323</v>
      </c>
      <c r="Y63" s="220">
        <f t="shared" si="7"/>
        <v>107.65379554070161</v>
      </c>
      <c r="Z63" s="220">
        <f t="shared" si="8"/>
        <v>89.628053288771497</v>
      </c>
      <c r="AA63" s="220">
        <f t="shared" si="9"/>
        <v>81.974257748069874</v>
      </c>
      <c r="AB63" s="220">
        <f t="shared" si="10"/>
        <v>100</v>
      </c>
      <c r="AC63" s="66"/>
      <c r="AD63" s="46"/>
      <c r="AE63" s="46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1">
      <c r="G64" s="115"/>
      <c r="H64" s="37">
        <f t="shared" si="1"/>
        <v>11</v>
      </c>
      <c r="I64" s="20" t="str">
        <f t="shared" si="11"/>
        <v>Pšenica</v>
      </c>
      <c r="J64" s="41" t="s">
        <v>36</v>
      </c>
      <c r="K64" s="41" t="s">
        <v>20</v>
      </c>
      <c r="L64" s="123"/>
      <c r="M64" s="180"/>
      <c r="N64" s="123"/>
      <c r="O64" s="181">
        <f>+O62-O63</f>
        <v>1874.0503713105454</v>
      </c>
      <c r="Q64" s="182">
        <f t="shared" ref="Q64:V64" si="12">+Q62-Q63</f>
        <v>2084.8812598911218</v>
      </c>
      <c r="R64" s="182">
        <f t="shared" si="12"/>
        <v>1997.6785684171989</v>
      </c>
      <c r="S64" s="182">
        <f t="shared" si="12"/>
        <v>1874.0503713105454</v>
      </c>
      <c r="T64" s="182">
        <f t="shared" si="12"/>
        <v>1802.2913980726967</v>
      </c>
      <c r="U64" s="182">
        <f t="shared" si="12"/>
        <v>1713.8635980589131</v>
      </c>
      <c r="V64" s="182">
        <f t="shared" si="12"/>
        <v>1785.9240179658477</v>
      </c>
      <c r="X64" s="220">
        <f t="shared" si="6"/>
        <v>111.25001183576191</v>
      </c>
      <c r="Y64" s="220">
        <f t="shared" si="7"/>
        <v>106.59684494073652</v>
      </c>
      <c r="Z64" s="220">
        <f t="shared" si="8"/>
        <v>96.170915449424825</v>
      </c>
      <c r="AA64" s="220">
        <f t="shared" si="9"/>
        <v>91.452376323288902</v>
      </c>
      <c r="AB64" s="220">
        <f t="shared" si="10"/>
        <v>95.297546176249796</v>
      </c>
      <c r="AC64" s="66"/>
      <c r="AD64" s="46"/>
      <c r="AE64" s="46"/>
      <c r="AF64" s="20"/>
      <c r="AG64" s="20"/>
      <c r="AH64" s="20"/>
      <c r="AI64" s="20"/>
      <c r="AJ64" s="20"/>
      <c r="AK64" s="20"/>
      <c r="AL64" s="20"/>
      <c r="AM64" s="20"/>
      <c r="AN64" s="20"/>
    </row>
    <row r="65" spans="1:41">
      <c r="A65" s="52" t="s">
        <v>3</v>
      </c>
      <c r="B65" s="52" t="s">
        <v>0</v>
      </c>
      <c r="C65" s="52" t="s">
        <v>2</v>
      </c>
      <c r="D65" s="52" t="s">
        <v>1</v>
      </c>
      <c r="E65" s="52" t="s">
        <v>0</v>
      </c>
      <c r="G65" s="115"/>
      <c r="H65" s="37">
        <f t="shared" si="1"/>
        <v>12</v>
      </c>
      <c r="I65" s="20" t="str">
        <f t="shared" si="11"/>
        <v>Pšenica</v>
      </c>
      <c r="J65" s="20" t="s">
        <v>35</v>
      </c>
      <c r="K65" s="20" t="s">
        <v>20</v>
      </c>
      <c r="L65" s="66"/>
      <c r="M65" s="180"/>
      <c r="N65" s="66"/>
      <c r="O65" s="172">
        <v>385.87852648317482</v>
      </c>
      <c r="Q65" s="171">
        <v>387.46834115280433</v>
      </c>
      <c r="R65" s="171">
        <v>387.17312487319384</v>
      </c>
      <c r="S65" s="171">
        <v>385.87852648317482</v>
      </c>
      <c r="T65" s="171">
        <v>385.16134235880435</v>
      </c>
      <c r="U65" s="171">
        <v>384.14864747062899</v>
      </c>
      <c r="V65" s="171">
        <v>383.03865054288121</v>
      </c>
      <c r="X65" s="220">
        <f t="shared" si="6"/>
        <v>100.41199874067075</v>
      </c>
      <c r="Y65" s="220">
        <f t="shared" si="7"/>
        <v>100.33549376323624</v>
      </c>
      <c r="Z65" s="220">
        <f t="shared" si="8"/>
        <v>99.814142515027527</v>
      </c>
      <c r="AA65" s="220">
        <f t="shared" si="9"/>
        <v>99.551703737362217</v>
      </c>
      <c r="AB65" s="220">
        <f t="shared" si="10"/>
        <v>99.26404924208255</v>
      </c>
      <c r="AC65" s="66"/>
      <c r="AD65" s="46"/>
      <c r="AE65" s="46"/>
      <c r="AF65" s="20"/>
      <c r="AG65" s="20"/>
      <c r="AH65" s="20"/>
      <c r="AI65" s="20"/>
      <c r="AJ65" s="20"/>
      <c r="AK65" s="20"/>
      <c r="AL65" s="20"/>
      <c r="AM65" s="20"/>
      <c r="AN65" s="20"/>
    </row>
    <row r="66" spans="1:41">
      <c r="G66" s="115"/>
      <c r="H66" s="37">
        <f t="shared" si="1"/>
        <v>13</v>
      </c>
      <c r="I66" s="20" t="str">
        <f t="shared" si="11"/>
        <v>Pšenica</v>
      </c>
      <c r="J66" s="41" t="s">
        <v>34</v>
      </c>
      <c r="K66" s="41" t="s">
        <v>20</v>
      </c>
      <c r="L66" s="123"/>
      <c r="M66" s="180"/>
      <c r="N66" s="123"/>
      <c r="O66" s="183">
        <f>+O64-O65</f>
        <v>1488.1718448273705</v>
      </c>
      <c r="Q66" s="184">
        <f t="shared" ref="Q66:V66" si="13">+Q64-Q65</f>
        <v>1697.4129187383173</v>
      </c>
      <c r="R66" s="184">
        <f t="shared" si="13"/>
        <v>1610.5054435440052</v>
      </c>
      <c r="S66" s="184">
        <f t="shared" si="13"/>
        <v>1488.1718448273705</v>
      </c>
      <c r="T66" s="184">
        <f t="shared" si="13"/>
        <v>1417.1300557138923</v>
      </c>
      <c r="U66" s="184">
        <f t="shared" si="13"/>
        <v>1329.7149505882842</v>
      </c>
      <c r="V66" s="184">
        <f t="shared" si="13"/>
        <v>1402.8853674229665</v>
      </c>
      <c r="X66" s="220">
        <f t="shared" si="6"/>
        <v>114.06027634766997</v>
      </c>
      <c r="Y66" s="220">
        <f t="shared" si="7"/>
        <v>108.22039465011015</v>
      </c>
      <c r="Z66" s="220">
        <f t="shared" si="8"/>
        <v>95.22623752354896</v>
      </c>
      <c r="AA66" s="220">
        <f t="shared" si="9"/>
        <v>89.352244850629631</v>
      </c>
      <c r="AB66" s="220">
        <f t="shared" si="10"/>
        <v>94.269043746470203</v>
      </c>
      <c r="AC66" s="66"/>
      <c r="AD66" s="46"/>
      <c r="AE66" s="46"/>
      <c r="AF66" s="20"/>
      <c r="AG66" s="20"/>
      <c r="AH66" s="20"/>
      <c r="AI66" s="20"/>
      <c r="AJ66" s="20"/>
      <c r="AK66" s="20"/>
      <c r="AL66" s="20"/>
      <c r="AM66" s="20"/>
      <c r="AN66" s="20"/>
    </row>
    <row r="67" spans="1:41">
      <c r="G67" s="115"/>
      <c r="H67" s="37">
        <f t="shared" si="1"/>
        <v>14</v>
      </c>
      <c r="I67" s="20" t="str">
        <f t="shared" si="11"/>
        <v>Pšenica</v>
      </c>
      <c r="J67" s="109" t="s">
        <v>33</v>
      </c>
      <c r="K67" s="185" t="s">
        <v>31</v>
      </c>
      <c r="L67" s="186"/>
      <c r="M67" s="187"/>
      <c r="N67" s="188"/>
      <c r="O67" s="189">
        <f>+O66/O58</f>
        <v>0.24802864080456175</v>
      </c>
      <c r="Q67" s="190">
        <f t="shared" ref="Q67:V67" si="14">+Q66/Q58</f>
        <v>0.24248755981975961</v>
      </c>
      <c r="R67" s="190">
        <f t="shared" si="14"/>
        <v>0.24777006823753925</v>
      </c>
      <c r="S67" s="190">
        <f t="shared" si="14"/>
        <v>0.24802864080456175</v>
      </c>
      <c r="T67" s="190">
        <f t="shared" si="14"/>
        <v>0.25766001012979861</v>
      </c>
      <c r="U67" s="190">
        <f t="shared" si="14"/>
        <v>0.26594299011765682</v>
      </c>
      <c r="V67" s="190">
        <f t="shared" si="14"/>
        <v>0.23381422790382775</v>
      </c>
      <c r="X67" s="189">
        <f t="shared" si="6"/>
        <v>97.7659511551457</v>
      </c>
      <c r="Y67" s="189">
        <f t="shared" si="7"/>
        <v>99.895748907793973</v>
      </c>
      <c r="Z67" s="189">
        <f t="shared" si="8"/>
        <v>103.88316820750796</v>
      </c>
      <c r="AA67" s="189">
        <f t="shared" si="9"/>
        <v>107.22269382075555</v>
      </c>
      <c r="AB67" s="189">
        <f t="shared" si="10"/>
        <v>94.269043746470203</v>
      </c>
      <c r="AC67" s="66"/>
      <c r="AD67" s="45"/>
      <c r="AE67" s="45"/>
      <c r="AF67" s="19"/>
      <c r="AG67" s="19"/>
      <c r="AH67" s="19"/>
      <c r="AI67" s="19"/>
      <c r="AJ67" s="19"/>
      <c r="AK67" s="19"/>
      <c r="AL67" s="19"/>
      <c r="AM67" s="19"/>
      <c r="AN67" s="19"/>
    </row>
    <row r="68" spans="1:41">
      <c r="A68" s="52" t="s">
        <v>152</v>
      </c>
      <c r="G68" s="115"/>
      <c r="H68" s="37">
        <f t="shared" si="1"/>
        <v>15</v>
      </c>
      <c r="J68" s="20" t="str">
        <f t="shared" ref="J68:J74" si="15">+A68</f>
        <v>davek_a</v>
      </c>
      <c r="L68" s="66"/>
      <c r="M68" s="180"/>
      <c r="N68" s="66"/>
      <c r="O68" s="66">
        <v>37.658333346128423</v>
      </c>
      <c r="Q68" s="38">
        <v>35.438147277462605</v>
      </c>
      <c r="R68" s="38">
        <v>36.146278055755339</v>
      </c>
      <c r="S68" s="38">
        <v>37.658333346128423</v>
      </c>
      <c r="T68" s="38">
        <v>38.599969361909409</v>
      </c>
      <c r="U68" s="38">
        <v>39.881052931847243</v>
      </c>
      <c r="V68" s="38">
        <v>39.963164443086676</v>
      </c>
      <c r="X68" s="220">
        <f t="shared" si="6"/>
        <v>94.104396367573003</v>
      </c>
      <c r="Y68" s="220">
        <f t="shared" si="7"/>
        <v>95.984805603383037</v>
      </c>
      <c r="Z68" s="220">
        <f t="shared" si="8"/>
        <v>102.50047182684942</v>
      </c>
      <c r="AA68" s="220">
        <f t="shared" si="9"/>
        <v>105.90233127230877</v>
      </c>
      <c r="AB68" s="220">
        <f t="shared" si="10"/>
        <v>106.12037467450801</v>
      </c>
      <c r="AC68" s="66"/>
      <c r="AD68" s="46"/>
      <c r="AE68" s="46"/>
      <c r="AF68" s="20"/>
      <c r="AG68" s="20"/>
      <c r="AH68" s="20"/>
      <c r="AI68" s="66"/>
      <c r="AJ68" s="66"/>
      <c r="AK68" s="66"/>
      <c r="AL68" s="66"/>
      <c r="AM68" s="20"/>
      <c r="AN68" s="20"/>
    </row>
    <row r="69" spans="1:41">
      <c r="A69" s="20" t="s">
        <v>97</v>
      </c>
      <c r="G69" s="115"/>
      <c r="H69" s="37">
        <f t="shared" si="1"/>
        <v>16</v>
      </c>
      <c r="J69" s="20" t="str">
        <f t="shared" si="15"/>
        <v>Pokoj obvezno</v>
      </c>
      <c r="L69" s="66"/>
      <c r="M69" s="180"/>
      <c r="N69" s="66"/>
      <c r="O69" s="66">
        <v>27.018650022813649</v>
      </c>
      <c r="Q69" s="38">
        <v>29.828370506554318</v>
      </c>
      <c r="R69" s="38">
        <v>28.949121981510999</v>
      </c>
      <c r="S69" s="38">
        <v>27.018650022813649</v>
      </c>
      <c r="T69" s="38">
        <v>25.832819422748393</v>
      </c>
      <c r="U69" s="38">
        <v>24.210490603314124</v>
      </c>
      <c r="V69" s="38">
        <v>23.985210671861076</v>
      </c>
      <c r="X69" s="220">
        <f t="shared" si="6"/>
        <v>110.39918900969603</v>
      </c>
      <c r="Y69" s="220">
        <f t="shared" si="7"/>
        <v>107.1449608217558</v>
      </c>
      <c r="Z69" s="220">
        <f t="shared" si="8"/>
        <v>95.611066433504348</v>
      </c>
      <c r="AA69" s="220">
        <f t="shared" si="9"/>
        <v>89.606588718798292</v>
      </c>
      <c r="AB69" s="220">
        <f t="shared" si="10"/>
        <v>88.772794538619664</v>
      </c>
      <c r="AC69" s="66"/>
      <c r="AD69" s="45"/>
      <c r="AE69" s="45"/>
      <c r="AF69" s="19"/>
      <c r="AG69" s="19"/>
      <c r="AH69" s="19"/>
      <c r="AI69" s="19"/>
      <c r="AJ69" s="19"/>
      <c r="AK69" s="19"/>
      <c r="AL69" s="19"/>
      <c r="AM69" s="19"/>
      <c r="AN69" s="19"/>
    </row>
    <row r="70" spans="1:41" s="19" customFormat="1">
      <c r="A70" s="20" t="s">
        <v>96</v>
      </c>
      <c r="B70" s="52"/>
      <c r="C70" s="52"/>
      <c r="D70" s="52"/>
      <c r="E70" s="52"/>
      <c r="F70" s="20"/>
      <c r="G70" s="115"/>
      <c r="H70" s="37">
        <f t="shared" si="1"/>
        <v>17</v>
      </c>
      <c r="I70" s="20"/>
      <c r="J70" s="20" t="str">
        <f t="shared" si="15"/>
        <v>Zdrav obvezno</v>
      </c>
      <c r="K70" s="20"/>
      <c r="L70" s="177"/>
      <c r="M70" s="178"/>
      <c r="N70" s="177"/>
      <c r="O70" s="66">
        <v>12.358853462048307</v>
      </c>
      <c r="P70" s="20"/>
      <c r="Q70" s="38">
        <v>13.644073992998074</v>
      </c>
      <c r="R70" s="38">
        <v>13.241888699929868</v>
      </c>
      <c r="S70" s="38">
        <v>12.358853462048307</v>
      </c>
      <c r="T70" s="38">
        <v>11.816431594018459</v>
      </c>
      <c r="U70" s="38">
        <v>11.07434699209659</v>
      </c>
      <c r="V70" s="38">
        <v>10.971299591193228</v>
      </c>
      <c r="W70" s="20"/>
      <c r="X70" s="220">
        <f t="shared" si="6"/>
        <v>110.39918900969606</v>
      </c>
      <c r="Y70" s="220">
        <f t="shared" si="7"/>
        <v>107.1449608217558</v>
      </c>
      <c r="Z70" s="220">
        <f t="shared" si="8"/>
        <v>95.611066433504348</v>
      </c>
      <c r="AA70" s="220">
        <f t="shared" si="9"/>
        <v>89.606588718798292</v>
      </c>
      <c r="AB70" s="220">
        <f t="shared" si="10"/>
        <v>88.772794538619664</v>
      </c>
      <c r="AC70" s="177"/>
      <c r="AD70" s="46"/>
      <c r="AE70" s="46"/>
      <c r="AF70" s="251" t="s">
        <v>153</v>
      </c>
      <c r="AG70" s="252"/>
      <c r="AH70" s="252"/>
      <c r="AI70" s="252"/>
      <c r="AJ70" s="252"/>
      <c r="AK70" s="252"/>
      <c r="AL70" s="252"/>
      <c r="AM70" s="252"/>
      <c r="AN70" s="252"/>
      <c r="AO70" s="179"/>
    </row>
    <row r="71" spans="1:41">
      <c r="A71" s="20" t="s">
        <v>95</v>
      </c>
      <c r="G71" s="115"/>
      <c r="H71" s="37">
        <f t="shared" si="1"/>
        <v>18</v>
      </c>
      <c r="J71" s="20" t="str">
        <f t="shared" si="15"/>
        <v>Pokoj dodatno</v>
      </c>
      <c r="L71" s="66"/>
      <c r="M71" s="180"/>
      <c r="N71" s="66"/>
      <c r="O71" s="66">
        <v>19.000017995867417</v>
      </c>
      <c r="Q71" s="38">
        <v>20.975865779133926</v>
      </c>
      <c r="R71" s="38">
        <v>20.357561837798695</v>
      </c>
      <c r="S71" s="38">
        <v>19.000017995867417</v>
      </c>
      <c r="T71" s="38">
        <v>18.166119828406579</v>
      </c>
      <c r="U71" s="38">
        <v>17.025267982054576</v>
      </c>
      <c r="V71" s="38">
        <v>16.866846937772145</v>
      </c>
      <c r="X71" s="220">
        <f t="shared" si="6"/>
        <v>110.399189009696</v>
      </c>
      <c r="Y71" s="220">
        <f t="shared" si="7"/>
        <v>107.1449608217558</v>
      </c>
      <c r="Z71" s="220">
        <f t="shared" si="8"/>
        <v>95.611066433504348</v>
      </c>
      <c r="AA71" s="220">
        <f t="shared" si="9"/>
        <v>89.606588718798292</v>
      </c>
      <c r="AB71" s="220">
        <f t="shared" si="10"/>
        <v>88.772794538619664</v>
      </c>
      <c r="AC71" s="66"/>
      <c r="AD71" s="46"/>
      <c r="AE71" s="46"/>
      <c r="AF71" s="112" t="str">
        <f>"letina "&amp;M52&amp;", upoštevani stroški zmanjšani za subvencije"</f>
        <v>letina , upoštevani stroški zmanjšani za subvencije</v>
      </c>
      <c r="AG71" s="20"/>
      <c r="AH71" s="20"/>
      <c r="AI71" s="20"/>
      <c r="AJ71" s="20"/>
      <c r="AK71" s="20"/>
      <c r="AL71" s="20"/>
      <c r="AM71" s="20"/>
      <c r="AN71" s="20"/>
    </row>
    <row r="72" spans="1:41" s="19" customFormat="1">
      <c r="A72" s="20" t="s">
        <v>94</v>
      </c>
      <c r="B72" s="52"/>
      <c r="C72" s="52"/>
      <c r="D72" s="52"/>
      <c r="E72" s="52"/>
      <c r="F72" s="20"/>
      <c r="G72" s="115"/>
      <c r="H72" s="37">
        <f t="shared" si="1"/>
        <v>19</v>
      </c>
      <c r="I72" s="20"/>
      <c r="J72" s="20" t="str">
        <f t="shared" si="15"/>
        <v>Zdrav dodatno</v>
      </c>
      <c r="K72" s="20"/>
      <c r="L72" s="177"/>
      <c r="M72" s="178"/>
      <c r="N72" s="177"/>
      <c r="O72" s="66">
        <v>8.690975973593547</v>
      </c>
      <c r="P72" s="191"/>
      <c r="Q72" s="38">
        <v>9.5947669918748115</v>
      </c>
      <c r="R72" s="38">
        <v>9.3119428019350163</v>
      </c>
      <c r="S72" s="38">
        <v>8.690975973593547</v>
      </c>
      <c r="T72" s="38">
        <v>8.3095348118324281</v>
      </c>
      <c r="U72" s="38">
        <v>7.787687096307546</v>
      </c>
      <c r="V72" s="38">
        <v>7.7152222444390013</v>
      </c>
      <c r="W72" s="20"/>
      <c r="X72" s="220">
        <f t="shared" si="6"/>
        <v>110.39918900969606</v>
      </c>
      <c r="Y72" s="220">
        <f t="shared" si="7"/>
        <v>107.1449608217558</v>
      </c>
      <c r="Z72" s="220">
        <f t="shared" si="8"/>
        <v>95.611066433504348</v>
      </c>
      <c r="AA72" s="220">
        <f t="shared" si="9"/>
        <v>89.606588718798292</v>
      </c>
      <c r="AB72" s="220">
        <f t="shared" si="10"/>
        <v>88.772794538619678</v>
      </c>
      <c r="AC72" s="177"/>
      <c r="AD72" s="46"/>
      <c r="AE72" s="46"/>
      <c r="AF72" s="20"/>
      <c r="AG72" s="23"/>
      <c r="AH72" s="23"/>
      <c r="AI72" s="23"/>
      <c r="AJ72" s="23"/>
      <c r="AK72" s="23"/>
      <c r="AL72" s="23"/>
      <c r="AM72" s="23"/>
      <c r="AN72" s="23"/>
      <c r="AO72" s="179"/>
    </row>
    <row r="73" spans="1:41">
      <c r="A73" s="20" t="s">
        <v>93</v>
      </c>
      <c r="H73" s="37">
        <f t="shared" si="1"/>
        <v>20</v>
      </c>
      <c r="J73" s="20" t="str">
        <f t="shared" si="15"/>
        <v>Regresi</v>
      </c>
      <c r="L73" s="66"/>
      <c r="M73" s="180"/>
      <c r="N73" s="66"/>
      <c r="O73" s="66">
        <v>58.648326467426891</v>
      </c>
      <c r="P73" s="38"/>
      <c r="Q73" s="38">
        <v>64.747276787798199</v>
      </c>
      <c r="R73" s="38">
        <v>62.838726416139991</v>
      </c>
      <c r="S73" s="38">
        <v>58.648326467426891</v>
      </c>
      <c r="T73" s="38">
        <v>56.074290380910043</v>
      </c>
      <c r="U73" s="38">
        <v>52.552764688125329</v>
      </c>
      <c r="V73" s="38">
        <v>52.063758355267787</v>
      </c>
      <c r="X73" s="220">
        <f t="shared" si="6"/>
        <v>110.39918900969603</v>
      </c>
      <c r="Y73" s="220">
        <f t="shared" si="7"/>
        <v>107.14496082175582</v>
      </c>
      <c r="Z73" s="220">
        <f t="shared" si="8"/>
        <v>95.611066433504348</v>
      </c>
      <c r="AA73" s="220">
        <f t="shared" si="9"/>
        <v>89.606588718798278</v>
      </c>
      <c r="AB73" s="220">
        <f t="shared" si="10"/>
        <v>88.772794538619692</v>
      </c>
      <c r="AC73" s="66"/>
      <c r="AD73" s="46"/>
      <c r="AE73" s="46"/>
      <c r="AF73" s="20"/>
      <c r="AG73" s="20"/>
      <c r="AH73" s="20"/>
      <c r="AI73" s="20"/>
      <c r="AJ73" s="20"/>
      <c r="AK73" s="20"/>
      <c r="AL73" s="20"/>
      <c r="AM73" s="20"/>
      <c r="AN73" s="20"/>
    </row>
    <row r="74" spans="1:41">
      <c r="A74" s="52" t="s">
        <v>13</v>
      </c>
      <c r="H74" s="37">
        <f t="shared" si="1"/>
        <v>21</v>
      </c>
      <c r="J74" s="20" t="str">
        <f t="shared" si="15"/>
        <v>SUM element</v>
      </c>
      <c r="L74" s="66"/>
      <c r="M74" s="180"/>
      <c r="N74" s="66"/>
      <c r="O74" s="171">
        <v>2190.5989055588993</v>
      </c>
      <c r="P74" s="184"/>
      <c r="Q74" s="172">
        <v>2449.8857493363898</v>
      </c>
      <c r="R74" s="172">
        <v>2338.4550802640088</v>
      </c>
      <c r="S74" s="172">
        <v>2190.5989055588993</v>
      </c>
      <c r="T74" s="172">
        <v>2086.007687033637</v>
      </c>
      <c r="U74" s="172">
        <v>1973.3519094213962</v>
      </c>
      <c r="V74" s="172">
        <v>2102.4725522142021</v>
      </c>
      <c r="X74" s="219">
        <f t="shared" si="6"/>
        <v>111.83634498855632</v>
      </c>
      <c r="Y74" s="219">
        <f t="shared" si="7"/>
        <v>106.74957767621937</v>
      </c>
      <c r="Z74" s="219">
        <f t="shared" si="8"/>
        <v>95.225450982384316</v>
      </c>
      <c r="AA74" s="219">
        <f t="shared" si="9"/>
        <v>90.082757935000629</v>
      </c>
      <c r="AB74" s="219">
        <f t="shared" si="10"/>
        <v>95.977065764021603</v>
      </c>
      <c r="AC74" s="66"/>
      <c r="AD74" s="46"/>
      <c r="AE74" s="192"/>
      <c r="AF74" s="23"/>
      <c r="AG74" s="23"/>
      <c r="AH74" s="23"/>
      <c r="AI74" s="23"/>
      <c r="AJ74" s="23"/>
      <c r="AK74" s="23"/>
      <c r="AL74" s="23"/>
      <c r="AM74" s="23"/>
      <c r="AN74" s="23"/>
    </row>
    <row r="75" spans="1:41">
      <c r="A75" s="52" t="s">
        <v>3</v>
      </c>
      <c r="B75" s="140" t="s">
        <v>0</v>
      </c>
      <c r="C75" s="52" t="s">
        <v>2</v>
      </c>
      <c r="D75" s="52" t="s">
        <v>1</v>
      </c>
      <c r="E75" s="52" t="s">
        <v>0</v>
      </c>
      <c r="H75" s="37">
        <f t="shared" si="1"/>
        <v>22</v>
      </c>
      <c r="J75" s="193" t="s">
        <v>35</v>
      </c>
      <c r="L75" s="66"/>
      <c r="M75" s="180"/>
      <c r="N75" s="66"/>
      <c r="O75" s="171">
        <v>385.87852648317482</v>
      </c>
      <c r="Q75" s="194">
        <v>387.46834115280433</v>
      </c>
      <c r="R75" s="194">
        <v>387.17312487319384</v>
      </c>
      <c r="S75" s="194">
        <v>385.87852648317482</v>
      </c>
      <c r="T75" s="194">
        <v>385.16134235880435</v>
      </c>
      <c r="U75" s="194">
        <v>384.14864747062899</v>
      </c>
      <c r="V75" s="194">
        <v>383.03865054288121</v>
      </c>
      <c r="X75" s="220">
        <f t="shared" si="6"/>
        <v>100.41199874067075</v>
      </c>
      <c r="Y75" s="220">
        <f t="shared" si="7"/>
        <v>100.33549376323624</v>
      </c>
      <c r="Z75" s="220">
        <f t="shared" si="8"/>
        <v>99.814142515027527</v>
      </c>
      <c r="AA75" s="220">
        <f t="shared" si="9"/>
        <v>99.551703737362217</v>
      </c>
      <c r="AB75" s="220">
        <f t="shared" si="10"/>
        <v>99.26404924208255</v>
      </c>
      <c r="AC75" s="66"/>
      <c r="AD75" s="46"/>
      <c r="AE75" s="192"/>
      <c r="AF75" s="23"/>
      <c r="AG75" s="23"/>
      <c r="AH75" s="23"/>
      <c r="AI75" s="23"/>
      <c r="AJ75" s="23"/>
      <c r="AK75" s="23"/>
      <c r="AL75" s="23"/>
      <c r="AM75" s="23"/>
      <c r="AN75" s="23"/>
    </row>
    <row r="76" spans="1:41" ht="13.5" customHeight="1">
      <c r="A76" s="116" t="s">
        <v>14</v>
      </c>
      <c r="H76" s="37">
        <f t="shared" si="1"/>
        <v>23</v>
      </c>
      <c r="J76" s="195" t="s">
        <v>168</v>
      </c>
      <c r="K76" s="20" t="s">
        <v>178</v>
      </c>
      <c r="L76" s="66"/>
      <c r="M76" s="180"/>
      <c r="N76" s="66"/>
      <c r="O76" s="196">
        <v>1932</v>
      </c>
      <c r="P76" s="197"/>
      <c r="Q76" s="196">
        <v>2254</v>
      </c>
      <c r="R76" s="196">
        <v>2093</v>
      </c>
      <c r="S76" s="196">
        <v>1932</v>
      </c>
      <c r="T76" s="196">
        <v>1771</v>
      </c>
      <c r="U76" s="196">
        <v>1610</v>
      </c>
      <c r="V76" s="196">
        <v>1932</v>
      </c>
      <c r="X76" s="168"/>
      <c r="Y76" s="168"/>
      <c r="Z76" s="168"/>
      <c r="AA76" s="168"/>
      <c r="AB76" s="168"/>
      <c r="AC76" s="66"/>
      <c r="AD76" s="45"/>
      <c r="AE76" s="45"/>
      <c r="AF76" s="19"/>
      <c r="AG76" s="19"/>
      <c r="AH76" s="19"/>
      <c r="AI76" s="19"/>
      <c r="AJ76" s="19"/>
      <c r="AK76" s="19"/>
      <c r="AL76" s="19"/>
      <c r="AM76" s="19"/>
      <c r="AN76" s="19"/>
    </row>
    <row r="77" spans="1:41" s="23" customFormat="1">
      <c r="A77" s="52"/>
      <c r="B77" s="52"/>
      <c r="C77" s="52"/>
      <c r="D77" s="52"/>
      <c r="E77" s="52"/>
      <c r="F77" s="20"/>
      <c r="G77" s="54"/>
      <c r="H77" s="37">
        <f t="shared" si="1"/>
        <v>24</v>
      </c>
      <c r="I77" s="20"/>
      <c r="K77" s="49"/>
      <c r="L77" s="198"/>
      <c r="M77" s="199"/>
      <c r="N77" s="192"/>
      <c r="O77" s="200">
        <f>+O62-O75-O76</f>
        <v>-127.27962092427606</v>
      </c>
      <c r="P77" s="20" t="s">
        <v>92</v>
      </c>
      <c r="Q77" s="200">
        <f>+Q62-Q75-Q63</f>
        <v>1697.4129187383173</v>
      </c>
      <c r="R77" s="200">
        <f t="shared" ref="R77:V77" si="16">+R62-R75-R63</f>
        <v>1610.5054435440049</v>
      </c>
      <c r="S77" s="200">
        <f t="shared" si="16"/>
        <v>1488.1718448273705</v>
      </c>
      <c r="T77" s="200">
        <f t="shared" si="16"/>
        <v>1417.1300557138925</v>
      </c>
      <c r="U77" s="200">
        <f t="shared" si="16"/>
        <v>1329.7149505882842</v>
      </c>
      <c r="V77" s="200">
        <f t="shared" si="16"/>
        <v>1402.8853674229665</v>
      </c>
      <c r="W77" s="200"/>
      <c r="X77" s="192"/>
      <c r="Y77" s="192"/>
      <c r="Z77" s="192"/>
      <c r="AA77" s="192"/>
      <c r="AB77" s="192"/>
      <c r="AC77" s="177"/>
      <c r="AD77" s="46"/>
      <c r="AE77" s="46"/>
      <c r="AF77" s="20"/>
      <c r="AG77" s="20"/>
      <c r="AH77" s="20"/>
      <c r="AI77" s="20"/>
      <c r="AJ77" s="20"/>
      <c r="AK77" s="20"/>
      <c r="AL77" s="20"/>
      <c r="AM77" s="20"/>
      <c r="AN77" s="20"/>
      <c r="AO77" s="201"/>
    </row>
    <row r="78" spans="1:41" s="23" customFormat="1">
      <c r="A78" s="52"/>
      <c r="B78" s="52"/>
      <c r="C78" s="52"/>
      <c r="D78" s="52"/>
      <c r="E78" s="52"/>
      <c r="F78" s="20"/>
      <c r="G78" s="49"/>
      <c r="H78" s="37">
        <f t="shared" si="1"/>
        <v>25</v>
      </c>
      <c r="I78" s="20"/>
      <c r="K78" s="49"/>
      <c r="L78" s="198"/>
      <c r="M78" s="199"/>
      <c r="N78" s="192"/>
      <c r="O78" s="200">
        <f>O77-O69-O70</f>
        <v>-166.65712440913802</v>
      </c>
      <c r="P78" s="20" t="s">
        <v>91</v>
      </c>
      <c r="Q78" s="200">
        <f t="shared" ref="Q78:V78" si="17">Q77-Q69-Q70</f>
        <v>1653.9404742387649</v>
      </c>
      <c r="R78" s="200">
        <f t="shared" si="17"/>
        <v>1568.314432862564</v>
      </c>
      <c r="S78" s="200">
        <f t="shared" si="17"/>
        <v>1448.7943413425085</v>
      </c>
      <c r="T78" s="200">
        <f t="shared" si="17"/>
        <v>1379.4808046971257</v>
      </c>
      <c r="U78" s="200">
        <f t="shared" si="17"/>
        <v>1294.4301129928735</v>
      </c>
      <c r="V78" s="200">
        <f t="shared" si="17"/>
        <v>1367.9288571599122</v>
      </c>
      <c r="W78" s="200"/>
      <c r="X78" s="192"/>
      <c r="Y78" s="192"/>
      <c r="Z78" s="192"/>
      <c r="AA78" s="192"/>
      <c r="AB78" s="192"/>
      <c r="AC78" s="177"/>
      <c r="AD78" s="46"/>
      <c r="AE78" s="46"/>
      <c r="AF78" s="20"/>
      <c r="AG78" s="20"/>
      <c r="AH78" s="20"/>
      <c r="AI78" s="20"/>
      <c r="AJ78" s="20"/>
      <c r="AK78" s="20"/>
      <c r="AL78" s="20"/>
      <c r="AM78" s="20"/>
      <c r="AN78" s="20"/>
      <c r="AO78" s="201"/>
    </row>
    <row r="79" spans="1:41" s="19" customFormat="1">
      <c r="A79" s="52"/>
      <c r="B79" s="52"/>
      <c r="C79" s="52"/>
      <c r="D79" s="52"/>
      <c r="E79" s="52"/>
      <c r="F79" s="20"/>
      <c r="H79" s="37">
        <f t="shared" si="1"/>
        <v>26</v>
      </c>
      <c r="I79" s="20"/>
      <c r="K79" s="20"/>
      <c r="L79" s="177"/>
      <c r="M79" s="178"/>
      <c r="N79" s="192"/>
      <c r="O79" s="200">
        <f>O78-O71-O72-O73</f>
        <v>-252.99644484602587</v>
      </c>
      <c r="P79" s="20" t="s">
        <v>90</v>
      </c>
      <c r="Q79" s="200">
        <f t="shared" ref="Q79:V79" si="18">Q78-Q71-Q72-Q73</f>
        <v>1558.6225646799578</v>
      </c>
      <c r="R79" s="200">
        <f t="shared" si="18"/>
        <v>1475.8062018066905</v>
      </c>
      <c r="S79" s="200">
        <f t="shared" si="18"/>
        <v>1362.4550209056206</v>
      </c>
      <c r="T79" s="200">
        <f t="shared" si="18"/>
        <v>1296.9308596759765</v>
      </c>
      <c r="U79" s="200">
        <f t="shared" si="18"/>
        <v>1217.0643932263861</v>
      </c>
      <c r="V79" s="200">
        <f t="shared" si="18"/>
        <v>1291.2830296224333</v>
      </c>
      <c r="W79" s="200"/>
      <c r="X79" s="177"/>
      <c r="Y79" s="177"/>
      <c r="Z79" s="177"/>
      <c r="AA79" s="177"/>
      <c r="AB79" s="177"/>
      <c r="AC79" s="177"/>
      <c r="AD79" s="46"/>
      <c r="AE79" s="46"/>
      <c r="AF79" s="20"/>
      <c r="AG79" s="20"/>
      <c r="AH79" s="20"/>
      <c r="AI79" s="20"/>
      <c r="AJ79" s="20"/>
      <c r="AK79" s="20"/>
      <c r="AL79" s="20"/>
      <c r="AM79" s="20"/>
      <c r="AN79" s="20"/>
      <c r="AO79" s="179"/>
    </row>
    <row r="80" spans="1:41" ht="13.5" customHeight="1">
      <c r="H80" s="37">
        <f t="shared" si="1"/>
        <v>27</v>
      </c>
      <c r="L80" s="66"/>
      <c r="M80" s="180"/>
      <c r="N80" s="66"/>
      <c r="O80" s="202"/>
      <c r="P80" s="197"/>
      <c r="Q80" s="202"/>
      <c r="R80" s="202"/>
      <c r="S80" s="202"/>
      <c r="T80" s="202"/>
      <c r="U80" s="202"/>
      <c r="V80" s="202"/>
      <c r="W80" s="202"/>
      <c r="X80" s="66"/>
      <c r="Y80" s="66"/>
      <c r="Z80" s="66"/>
      <c r="AA80" s="66"/>
      <c r="AB80" s="66"/>
      <c r="AC80" s="177"/>
      <c r="AD80" s="46"/>
      <c r="AE80" s="46"/>
      <c r="AF80" s="20"/>
      <c r="AG80" s="20"/>
      <c r="AH80" s="20"/>
      <c r="AI80" s="20"/>
      <c r="AJ80" s="20"/>
      <c r="AK80" s="20"/>
      <c r="AL80" s="20"/>
      <c r="AM80" s="20"/>
      <c r="AN80" s="20"/>
    </row>
    <row r="81" spans="1:41" ht="12.75" customHeight="1">
      <c r="H81" s="37">
        <f t="shared" si="1"/>
        <v>28</v>
      </c>
      <c r="J81" s="19"/>
      <c r="L81" s="66"/>
      <c r="M81" s="180"/>
      <c r="N81" s="66"/>
      <c r="O81" s="203" t="str">
        <f>+O58&amp;";"&amp;O60</f>
        <v>6000;1</v>
      </c>
      <c r="P81" s="204"/>
      <c r="Q81" s="205" t="str">
        <f>Q58&amp;";"&amp;Q60</f>
        <v>7000;1</v>
      </c>
      <c r="R81" s="205" t="str">
        <f t="shared" ref="R81:V81" si="19">+R58&amp;";"&amp;R60</f>
        <v>6500;1</v>
      </c>
      <c r="S81" s="205" t="str">
        <f t="shared" si="19"/>
        <v>6000;1</v>
      </c>
      <c r="T81" s="205" t="str">
        <f t="shared" si="19"/>
        <v>5500;1</v>
      </c>
      <c r="U81" s="205" t="str">
        <f t="shared" si="19"/>
        <v>5000;1</v>
      </c>
      <c r="V81" s="205" t="str">
        <f t="shared" si="19"/>
        <v>6000;5</v>
      </c>
      <c r="W81" s="203"/>
      <c r="X81" s="66"/>
      <c r="Y81" s="66"/>
      <c r="Z81" s="66"/>
      <c r="AA81" s="66"/>
      <c r="AB81" s="66"/>
      <c r="AC81" s="177"/>
      <c r="AD81" s="46"/>
      <c r="AE81" s="46"/>
      <c r="AF81" s="20"/>
      <c r="AG81" s="20"/>
      <c r="AH81" s="20"/>
      <c r="AI81" s="20"/>
      <c r="AJ81" s="20"/>
      <c r="AK81" s="20"/>
      <c r="AL81" s="20"/>
      <c r="AM81" s="20"/>
      <c r="AN81" s="20"/>
    </row>
    <row r="82" spans="1:41" ht="25.5" customHeight="1">
      <c r="H82" s="37">
        <f t="shared" si="1"/>
        <v>29</v>
      </c>
      <c r="L82" s="66"/>
      <c r="M82" s="180"/>
      <c r="N82" s="66"/>
      <c r="O82" s="206">
        <f>+O77/O58*1000</f>
        <v>-21.213270154046011</v>
      </c>
      <c r="P82" s="193" t="s">
        <v>89</v>
      </c>
      <c r="Q82" s="207">
        <f t="shared" ref="Q82:V82" si="20">+Q77/Q58*1000</f>
        <v>242.48755981975961</v>
      </c>
      <c r="R82" s="207">
        <f t="shared" si="20"/>
        <v>247.77006823753922</v>
      </c>
      <c r="S82" s="207">
        <f t="shared" si="20"/>
        <v>248.02864080456175</v>
      </c>
      <c r="T82" s="207">
        <f t="shared" si="20"/>
        <v>257.66001012979859</v>
      </c>
      <c r="U82" s="207">
        <f t="shared" si="20"/>
        <v>265.94299011765679</v>
      </c>
      <c r="V82" s="207">
        <f t="shared" si="20"/>
        <v>233.81422790382774</v>
      </c>
      <c r="W82" s="206"/>
      <c r="X82" s="66"/>
      <c r="Y82" s="66"/>
      <c r="Z82" s="66"/>
      <c r="AA82" s="66"/>
      <c r="AB82" s="66"/>
      <c r="AC82" s="66"/>
      <c r="AD82" s="46"/>
      <c r="AE82" s="46"/>
      <c r="AF82" s="20"/>
      <c r="AG82" s="20"/>
      <c r="AH82" s="20"/>
      <c r="AI82" s="20"/>
      <c r="AJ82" s="20"/>
      <c r="AK82" s="20"/>
      <c r="AL82" s="20"/>
      <c r="AM82" s="20"/>
      <c r="AN82" s="20"/>
    </row>
    <row r="83" spans="1:41">
      <c r="H83" s="37">
        <f t="shared" si="1"/>
        <v>30</v>
      </c>
      <c r="L83" s="66"/>
      <c r="M83" s="180"/>
      <c r="N83" s="66"/>
      <c r="O83" s="206">
        <f>+O82*O78/O77</f>
        <v>-27.776187401523003</v>
      </c>
      <c r="P83" s="193" t="s">
        <v>88</v>
      </c>
      <c r="Q83" s="207">
        <f t="shared" ref="Q83:V83" si="21">+Q82*Q78/Q77</f>
        <v>236.27721060553785</v>
      </c>
      <c r="R83" s="207">
        <f t="shared" si="21"/>
        <v>241.27914351731755</v>
      </c>
      <c r="S83" s="207">
        <f t="shared" si="21"/>
        <v>241.46572355708474</v>
      </c>
      <c r="T83" s="207">
        <f t="shared" si="21"/>
        <v>250.81469176311373</v>
      </c>
      <c r="U83" s="207">
        <f t="shared" si="21"/>
        <v>258.88602259857464</v>
      </c>
      <c r="V83" s="207">
        <f t="shared" si="21"/>
        <v>227.98814285998537</v>
      </c>
      <c r="W83" s="206"/>
      <c r="X83" s="66"/>
      <c r="Y83" s="66"/>
      <c r="Z83" s="66"/>
      <c r="AA83" s="66"/>
      <c r="AB83" s="66"/>
      <c r="AC83" s="66"/>
      <c r="AD83" s="45"/>
      <c r="AE83" s="45"/>
      <c r="AF83" s="19"/>
      <c r="AG83" s="19"/>
      <c r="AH83" s="19"/>
      <c r="AI83" s="19"/>
      <c r="AJ83" s="19"/>
      <c r="AK83" s="19"/>
      <c r="AL83" s="19"/>
      <c r="AM83" s="19"/>
      <c r="AN83" s="19"/>
    </row>
    <row r="84" spans="1:41">
      <c r="H84" s="37">
        <f t="shared" si="1"/>
        <v>31</v>
      </c>
      <c r="L84" s="66"/>
      <c r="M84" s="180"/>
      <c r="N84" s="66"/>
      <c r="O84" s="206">
        <f>+O82*O79/O77</f>
        <v>-42.166074141004316</v>
      </c>
      <c r="P84" s="193" t="s">
        <v>87</v>
      </c>
      <c r="Q84" s="207">
        <f t="shared" ref="Q84:V84" si="22">+Q82*Q79/Q77</f>
        <v>222.66036638285112</v>
      </c>
      <c r="R84" s="207">
        <f t="shared" si="22"/>
        <v>227.04710797026007</v>
      </c>
      <c r="S84" s="207">
        <f t="shared" si="22"/>
        <v>227.07583681760346</v>
      </c>
      <c r="T84" s="207">
        <f t="shared" si="22"/>
        <v>235.80561085017752</v>
      </c>
      <c r="U84" s="207">
        <f t="shared" si="22"/>
        <v>243.41287864527717</v>
      </c>
      <c r="V84" s="207">
        <f t="shared" si="22"/>
        <v>215.21383827040555</v>
      </c>
      <c r="W84" s="206"/>
      <c r="X84" s="66"/>
      <c r="Y84" s="66"/>
      <c r="Z84" s="66"/>
      <c r="AA84" s="66"/>
      <c r="AB84" s="66"/>
      <c r="AC84" s="66"/>
      <c r="AD84" s="46"/>
      <c r="AE84" s="46"/>
      <c r="AF84" s="20"/>
      <c r="AG84" s="20"/>
      <c r="AH84" s="20"/>
      <c r="AI84" s="20"/>
      <c r="AJ84" s="20"/>
      <c r="AK84" s="20"/>
      <c r="AL84" s="20"/>
      <c r="AM84" s="20"/>
      <c r="AN84" s="20"/>
    </row>
    <row r="85" spans="1:41">
      <c r="H85" s="37">
        <f t="shared" si="1"/>
        <v>32</v>
      </c>
      <c r="L85" s="66"/>
      <c r="M85" s="180"/>
      <c r="N85" s="66"/>
      <c r="O85" s="206">
        <f>+O82-O84</f>
        <v>20.952803986958305</v>
      </c>
      <c r="P85" s="193" t="s">
        <v>86</v>
      </c>
      <c r="Q85" s="207">
        <f t="shared" ref="Q85:V85" si="23">+Q82-Q84</f>
        <v>19.827193436908487</v>
      </c>
      <c r="R85" s="207">
        <f t="shared" si="23"/>
        <v>20.722960267279149</v>
      </c>
      <c r="S85" s="207">
        <f t="shared" si="23"/>
        <v>20.952803986958287</v>
      </c>
      <c r="T85" s="207">
        <f t="shared" si="23"/>
        <v>21.854399279621077</v>
      </c>
      <c r="U85" s="207">
        <f t="shared" si="23"/>
        <v>22.530111472379616</v>
      </c>
      <c r="V85" s="207">
        <f t="shared" si="23"/>
        <v>18.600389633422196</v>
      </c>
      <c r="W85" s="206"/>
      <c r="X85" s="66"/>
      <c r="Y85" s="66"/>
      <c r="Z85" s="66"/>
      <c r="AA85" s="66"/>
      <c r="AB85" s="66"/>
      <c r="AC85" s="66"/>
      <c r="AD85" s="45"/>
      <c r="AE85" s="45"/>
      <c r="AF85" s="19"/>
      <c r="AG85" s="19"/>
      <c r="AH85" s="19"/>
      <c r="AI85" s="19"/>
      <c r="AJ85" s="19"/>
      <c r="AK85" s="19"/>
      <c r="AL85" s="19"/>
      <c r="AM85" s="19"/>
      <c r="AN85" s="19"/>
    </row>
    <row r="86" spans="1:41" s="19" customFormat="1">
      <c r="A86" s="52"/>
      <c r="B86" s="52"/>
      <c r="C86" s="52"/>
      <c r="D86" s="52"/>
      <c r="E86" s="52"/>
      <c r="F86" s="20"/>
      <c r="H86" s="37">
        <f t="shared" si="1"/>
        <v>33</v>
      </c>
      <c r="I86" s="20"/>
      <c r="W86" s="208"/>
      <c r="X86" s="177"/>
      <c r="Y86" s="177"/>
      <c r="Z86" s="177"/>
      <c r="AA86" s="177"/>
      <c r="AB86" s="177"/>
      <c r="AC86" s="177"/>
      <c r="AD86" s="46"/>
      <c r="AE86" s="46"/>
      <c r="AF86" s="251" t="s">
        <v>154</v>
      </c>
      <c r="AG86" s="252"/>
      <c r="AH86" s="252"/>
      <c r="AI86" s="252"/>
      <c r="AJ86" s="252"/>
      <c r="AK86" s="252"/>
      <c r="AL86" s="252"/>
      <c r="AM86" s="252"/>
      <c r="AN86" s="252"/>
      <c r="AO86" s="179"/>
    </row>
    <row r="87" spans="1:41">
      <c r="A87" s="52" t="s">
        <v>15</v>
      </c>
      <c r="F87" s="117">
        <v>1000</v>
      </c>
      <c r="H87" s="37">
        <f t="shared" si="1"/>
        <v>34</v>
      </c>
      <c r="J87" s="209" t="s">
        <v>85</v>
      </c>
      <c r="L87" s="66"/>
      <c r="M87" s="180"/>
      <c r="N87" s="42"/>
      <c r="O87" s="210">
        <v>322</v>
      </c>
      <c r="P87" s="209" t="str">
        <f>J87</f>
        <v>Odkupna cena; vir podatkov SURS; preračuni KIS</v>
      </c>
      <c r="Q87" s="210">
        <v>322</v>
      </c>
      <c r="R87" s="210">
        <v>322</v>
      </c>
      <c r="S87" s="210">
        <v>322</v>
      </c>
      <c r="T87" s="210">
        <v>322</v>
      </c>
      <c r="U87" s="210">
        <v>322</v>
      </c>
      <c r="V87" s="210">
        <v>322</v>
      </c>
      <c r="W87" s="208"/>
      <c r="X87" s="66"/>
      <c r="Y87" s="66"/>
      <c r="Z87" s="66"/>
      <c r="AA87" s="66"/>
      <c r="AB87" s="66"/>
      <c r="AC87" s="66"/>
      <c r="AD87" s="46"/>
      <c r="AE87" s="46"/>
      <c r="AF87" s="112" t="str">
        <f>"letina "&amp;M52</f>
        <v xml:space="preserve">letina </v>
      </c>
      <c r="AG87" s="20"/>
      <c r="AH87" s="20"/>
      <c r="AI87" s="20"/>
      <c r="AJ87" s="20"/>
      <c r="AK87" s="20"/>
      <c r="AL87" s="20"/>
      <c r="AM87" s="20"/>
      <c r="AN87" s="20"/>
    </row>
    <row r="88" spans="1:41" s="19" customFormat="1">
      <c r="A88" s="52"/>
      <c r="B88" s="52"/>
      <c r="C88" s="52"/>
      <c r="D88" s="52"/>
      <c r="E88" s="52"/>
      <c r="F88" s="20"/>
      <c r="H88" s="37">
        <f t="shared" si="1"/>
        <v>35</v>
      </c>
      <c r="I88" s="20"/>
      <c r="J88" s="211" t="s">
        <v>150</v>
      </c>
      <c r="K88" s="20"/>
      <c r="L88" s="177"/>
      <c r="M88" s="178"/>
      <c r="N88" s="177"/>
      <c r="O88" s="212">
        <f>O76+O75+O63-O61</f>
        <v>943.60817356732991</v>
      </c>
      <c r="P88" s="213"/>
      <c r="Q88" s="212">
        <f t="shared" ref="Q88:V88" si="24">Q76+Q75+Q63-Q61</f>
        <v>1097.243227184674</v>
      </c>
      <c r="R88" s="212">
        <f t="shared" si="24"/>
        <v>1011.3520561046937</v>
      </c>
      <c r="S88" s="212">
        <f t="shared" si="24"/>
        <v>943.60817356732991</v>
      </c>
      <c r="T88" s="212">
        <f t="shared" si="24"/>
        <v>836.82080506806847</v>
      </c>
      <c r="U88" s="212">
        <f t="shared" si="24"/>
        <v>740.57823212859284</v>
      </c>
      <c r="V88" s="212">
        <f t="shared" si="24"/>
        <v>972.15607174362754</v>
      </c>
      <c r="W88" s="214"/>
      <c r="X88" s="177"/>
      <c r="Y88" s="177"/>
      <c r="Z88" s="177"/>
      <c r="AA88" s="177"/>
      <c r="AB88" s="177"/>
      <c r="AC88" s="177"/>
      <c r="AD88" s="177"/>
      <c r="AE88" s="177"/>
      <c r="AF88" s="177"/>
      <c r="AG88" s="177"/>
      <c r="AH88" s="177"/>
      <c r="AI88" s="177"/>
      <c r="AJ88" s="177"/>
      <c r="AK88" s="177"/>
      <c r="AL88" s="177"/>
      <c r="AM88" s="177"/>
      <c r="AN88" s="65"/>
      <c r="AO88" s="179"/>
    </row>
    <row r="89" spans="1:41">
      <c r="A89" s="116" t="s">
        <v>11</v>
      </c>
      <c r="H89" s="37">
        <f t="shared" ref="H89" si="25">H88+1</f>
        <v>36</v>
      </c>
      <c r="J89" s="195" t="s">
        <v>11</v>
      </c>
      <c r="L89" s="66"/>
      <c r="M89" s="180"/>
      <c r="N89" s="66"/>
      <c r="O89" s="215">
        <v>133.27546800404755</v>
      </c>
      <c r="P89" s="216"/>
      <c r="Q89" s="215">
        <v>143.47599323012602</v>
      </c>
      <c r="R89" s="215">
        <v>141.1602633408003</v>
      </c>
      <c r="S89" s="215">
        <v>133.27546800404755</v>
      </c>
      <c r="T89" s="215">
        <v>129.31699589575661</v>
      </c>
      <c r="U89" s="215">
        <v>123.53019095375645</v>
      </c>
      <c r="V89" s="215">
        <v>111.96208527826704</v>
      </c>
      <c r="W89" s="35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5"/>
    </row>
    <row r="90" spans="1:41">
      <c r="G90" s="66"/>
      <c r="H90" s="37">
        <f t="shared" si="1"/>
        <v>37</v>
      </c>
      <c r="J90" s="20" t="s">
        <v>21</v>
      </c>
      <c r="K90" s="49"/>
      <c r="L90" s="66"/>
      <c r="M90" s="180"/>
      <c r="N90" s="66"/>
      <c r="O90" s="54">
        <f>+O88-O89</f>
        <v>810.33270556328239</v>
      </c>
      <c r="Q90" s="54">
        <f>+Q88-Q89</f>
        <v>953.76723395454792</v>
      </c>
      <c r="R90" s="54">
        <f t="shared" ref="R90:V90" si="26">+R88-R89</f>
        <v>870.19179276389343</v>
      </c>
      <c r="S90" s="54">
        <f t="shared" si="26"/>
        <v>810.33270556328239</v>
      </c>
      <c r="T90" s="54">
        <f t="shared" si="26"/>
        <v>707.50380917231189</v>
      </c>
      <c r="U90" s="54">
        <f t="shared" si="26"/>
        <v>617.04804117483638</v>
      </c>
      <c r="V90" s="54">
        <f t="shared" si="26"/>
        <v>860.19398646536047</v>
      </c>
      <c r="W90" s="35"/>
      <c r="X90" s="66"/>
      <c r="Y90" s="66"/>
      <c r="Z90" s="66"/>
      <c r="AA90" s="66"/>
      <c r="AB90" s="66"/>
      <c r="AC90" s="66"/>
      <c r="AD90" s="106"/>
      <c r="AE90" s="106"/>
      <c r="AF90" s="20"/>
      <c r="AG90" s="20"/>
      <c r="AH90" s="20"/>
      <c r="AI90" s="20"/>
      <c r="AJ90" s="20"/>
      <c r="AK90" s="20"/>
      <c r="AL90" s="20"/>
      <c r="AM90" s="20"/>
      <c r="AN90" s="20"/>
    </row>
    <row r="91" spans="1:41" ht="12" customHeight="1">
      <c r="A91" s="133"/>
      <c r="B91" s="133"/>
      <c r="C91" s="133"/>
      <c r="D91" s="133"/>
      <c r="E91" s="133"/>
      <c r="F91" s="65"/>
      <c r="G91" s="65"/>
      <c r="H91" s="65">
        <f>1</f>
        <v>1</v>
      </c>
      <c r="I91" s="65" t="str">
        <f>+J93</f>
        <v>Ječmen tržni</v>
      </c>
      <c r="J91" s="64" t="s">
        <v>131</v>
      </c>
      <c r="K91" s="65"/>
      <c r="L91" s="65"/>
      <c r="M91" s="65"/>
      <c r="N91" s="65"/>
      <c r="O91" s="158">
        <f>O99-O111+O104-'2022'!E64</f>
        <v>6.8212102632969618E-13</v>
      </c>
      <c r="P91" s="65"/>
      <c r="Q91" s="158">
        <f>Q99-Q111+Q104-'2022'!H64</f>
        <v>4.5474735088646412E-13</v>
      </c>
      <c r="R91" s="158">
        <f>R99-R111+R104-'2022'!I64</f>
        <v>0</v>
      </c>
      <c r="S91" s="158">
        <f>S99-S111+S104-'2022'!J64</f>
        <v>6.8212102632969618E-13</v>
      </c>
      <c r="T91" s="158">
        <f>T99-T111+T104-'2022'!K64</f>
        <v>2.2737367544323206E-13</v>
      </c>
      <c r="U91" s="158">
        <f>U99-U111+U104-'2022'!L64</f>
        <v>2.2737367544323206E-13</v>
      </c>
      <c r="V91" s="158">
        <f>V99-V111+V104-'2022'!M64</f>
        <v>4.5474735088646412E-13</v>
      </c>
      <c r="W91" s="65"/>
      <c r="X91" s="65"/>
      <c r="Y91" s="65"/>
      <c r="Z91" s="65"/>
      <c r="AA91" s="65"/>
      <c r="AB91" s="65"/>
      <c r="AC91" s="65"/>
      <c r="AD91" s="159"/>
      <c r="AE91" s="160"/>
      <c r="AF91" s="20"/>
      <c r="AG91" s="20"/>
      <c r="AH91" s="20"/>
      <c r="AI91" s="20"/>
      <c r="AJ91" s="20"/>
      <c r="AK91" s="20"/>
      <c r="AL91" s="20"/>
      <c r="AM91" s="20"/>
      <c r="AN91" s="20"/>
      <c r="AO91" s="20"/>
    </row>
    <row r="92" spans="1:41">
      <c r="G92" s="33"/>
      <c r="H92" s="37">
        <f>H91+1</f>
        <v>2</v>
      </c>
      <c r="I92" s="20" t="str">
        <f>+I91</f>
        <v>Ječmen tržni</v>
      </c>
      <c r="J92" s="39" t="s">
        <v>132</v>
      </c>
      <c r="K92" s="40"/>
      <c r="L92" s="40"/>
      <c r="M92" s="161"/>
      <c r="N92" s="40"/>
      <c r="O92" s="217" t="e">
        <f>#REF!</f>
        <v>#REF!</v>
      </c>
      <c r="Q92" s="162" t="e">
        <f>#REF!</f>
        <v>#REF!</v>
      </c>
      <c r="R92" s="162" t="e">
        <f>#REF!</f>
        <v>#REF!</v>
      </c>
      <c r="S92" s="162" t="e">
        <f>#REF!</f>
        <v>#REF!</v>
      </c>
      <c r="T92" s="162" t="e">
        <f>#REF!</f>
        <v>#REF!</v>
      </c>
      <c r="U92" s="162" t="e">
        <f>#REF!</f>
        <v>#REF!</v>
      </c>
      <c r="V92" s="162" t="e">
        <f>#REF!</f>
        <v>#REF!</v>
      </c>
      <c r="W92" s="40"/>
      <c r="X92" s="40"/>
      <c r="Y92" s="40"/>
      <c r="Z92" s="40"/>
      <c r="AA92" s="40"/>
      <c r="AB92" s="40"/>
      <c r="AD92" s="160"/>
      <c r="AE92" s="160"/>
      <c r="AF92" s="20"/>
      <c r="AG92" s="20"/>
      <c r="AH92" s="20"/>
      <c r="AI92" s="20"/>
      <c r="AJ92" s="20"/>
      <c r="AK92" s="20"/>
      <c r="AL92" s="20"/>
      <c r="AM92" s="20"/>
      <c r="AN92" s="20"/>
    </row>
    <row r="93" spans="1:41">
      <c r="F93" s="20" t="e">
        <f>#REF!</f>
        <v>#REF!</v>
      </c>
      <c r="G93" s="33"/>
      <c r="H93" s="37">
        <f t="shared" ref="H93:H127" si="27">H92+1</f>
        <v>3</v>
      </c>
      <c r="I93" s="20" t="str">
        <f>+I92</f>
        <v>Ječmen tržni</v>
      </c>
      <c r="J93" s="43" t="s">
        <v>222</v>
      </c>
      <c r="K93" s="20" t="str">
        <f>+K$56</f>
        <v>Enota</v>
      </c>
      <c r="L93" s="106"/>
      <c r="M93" s="163"/>
      <c r="N93" s="157"/>
      <c r="O93" s="111"/>
      <c r="P93" s="111"/>
      <c r="R93" s="111"/>
      <c r="S93" s="106" t="e">
        <f>+$S$56</f>
        <v>#REF!</v>
      </c>
      <c r="U93" s="111"/>
      <c r="V93" s="111"/>
      <c r="W93" s="111"/>
      <c r="X93" s="157" t="s">
        <v>77</v>
      </c>
      <c r="Y93" s="106"/>
      <c r="Z93" s="106"/>
      <c r="AD93" s="160"/>
      <c r="AE93" s="160"/>
      <c r="AF93" s="20"/>
      <c r="AG93" s="20"/>
      <c r="AH93" s="20"/>
      <c r="AI93" s="20"/>
      <c r="AJ93" s="20"/>
      <c r="AK93" s="20"/>
      <c r="AL93" s="20"/>
      <c r="AM93" s="20"/>
      <c r="AN93" s="20"/>
    </row>
    <row r="94" spans="1:41">
      <c r="G94" s="36"/>
      <c r="H94" s="37">
        <f t="shared" si="27"/>
        <v>4</v>
      </c>
      <c r="I94" s="20" t="str">
        <f>+I93</f>
        <v>Ječmen tržni</v>
      </c>
      <c r="J94" s="19" t="str">
        <f>+J57</f>
        <v>Model</v>
      </c>
      <c r="L94" s="106"/>
      <c r="M94" s="163"/>
      <c r="N94" s="157"/>
      <c r="O94" s="111"/>
      <c r="P94" s="111"/>
      <c r="Q94" s="106" t="s">
        <v>67</v>
      </c>
      <c r="R94" s="106" t="s">
        <v>66</v>
      </c>
      <c r="S94" s="106" t="s">
        <v>65</v>
      </c>
      <c r="T94" s="106" t="s">
        <v>64</v>
      </c>
      <c r="U94" s="106" t="s">
        <v>81</v>
      </c>
      <c r="V94" s="106" t="s">
        <v>141</v>
      </c>
      <c r="W94" s="111"/>
      <c r="X94" s="106" t="str">
        <f>+Q94</f>
        <v>M 1</v>
      </c>
      <c r="Y94" s="106" t="str">
        <f>+R94</f>
        <v>M 2</v>
      </c>
      <c r="Z94" s="106" t="str">
        <f>+T94</f>
        <v>M 4</v>
      </c>
      <c r="AA94" s="106" t="str">
        <f t="shared" ref="AA94:AB94" si="28">+U94</f>
        <v>M5</v>
      </c>
      <c r="AB94" s="106" t="str">
        <f t="shared" si="28"/>
        <v>M6</v>
      </c>
      <c r="AD94" s="160"/>
      <c r="AE94" s="160"/>
      <c r="AF94" s="20"/>
      <c r="AG94" s="20"/>
      <c r="AH94" s="20"/>
      <c r="AI94" s="20"/>
      <c r="AJ94" s="20"/>
      <c r="AK94" s="20"/>
      <c r="AL94" s="20"/>
      <c r="AM94" s="20"/>
      <c r="AN94" s="20"/>
    </row>
    <row r="95" spans="1:41">
      <c r="A95" s="52" t="s">
        <v>9</v>
      </c>
      <c r="G95" s="36"/>
      <c r="H95" s="37">
        <f t="shared" si="27"/>
        <v>5</v>
      </c>
      <c r="I95" s="20" t="str">
        <f>+I94</f>
        <v>Ječmen tržni</v>
      </c>
      <c r="J95" s="19" t="str">
        <f t="shared" ref="J95:J111" si="29">+J58</f>
        <v>Intenzivnost pridelave</v>
      </c>
      <c r="K95" s="20" t="s">
        <v>7</v>
      </c>
      <c r="L95" s="165"/>
      <c r="M95" s="218"/>
      <c r="N95" s="167"/>
      <c r="O95" s="172">
        <v>5500</v>
      </c>
      <c r="Q95" s="172">
        <v>6500</v>
      </c>
      <c r="R95" s="172">
        <v>6000</v>
      </c>
      <c r="S95" s="172">
        <v>5500</v>
      </c>
      <c r="T95" s="172">
        <v>5000</v>
      </c>
      <c r="U95" s="172">
        <v>4500</v>
      </c>
      <c r="V95" s="172">
        <v>5500</v>
      </c>
      <c r="W95" s="106"/>
      <c r="X95" s="219">
        <f>Q95/$S95*100</f>
        <v>118.18181818181819</v>
      </c>
      <c r="Y95" s="219">
        <f t="shared" ref="Y95" si="30">R95/$S95*100</f>
        <v>109.09090909090908</v>
      </c>
      <c r="Z95" s="219">
        <f t="shared" ref="Z95:AB96" si="31">T95/$S95*100</f>
        <v>90.909090909090907</v>
      </c>
      <c r="AA95" s="219">
        <f t="shared" si="31"/>
        <v>81.818181818181827</v>
      </c>
      <c r="AB95" s="219">
        <f t="shared" si="31"/>
        <v>100</v>
      </c>
      <c r="AD95" s="66"/>
      <c r="AE95" s="66"/>
      <c r="AF95" s="20"/>
      <c r="AG95" s="20"/>
      <c r="AH95" s="20"/>
      <c r="AI95" s="20"/>
      <c r="AJ95" s="20"/>
      <c r="AK95" s="20"/>
      <c r="AL95" s="20"/>
      <c r="AM95" s="20"/>
      <c r="AN95" s="20"/>
    </row>
    <row r="96" spans="1:41">
      <c r="A96" s="52" t="s">
        <v>79</v>
      </c>
      <c r="G96" s="36"/>
      <c r="H96" s="37">
        <f t="shared" si="27"/>
        <v>6</v>
      </c>
      <c r="J96" s="19" t="str">
        <f t="shared" si="29"/>
        <v>Stranski pridelki</v>
      </c>
      <c r="K96" s="20" t="s">
        <v>7</v>
      </c>
      <c r="L96" s="165"/>
      <c r="M96" s="218"/>
      <c r="N96" s="167"/>
      <c r="O96" s="172">
        <v>2750</v>
      </c>
      <c r="Q96" s="172">
        <v>3250</v>
      </c>
      <c r="R96" s="172">
        <v>3000</v>
      </c>
      <c r="S96" s="172">
        <v>2750</v>
      </c>
      <c r="T96" s="172">
        <v>2500</v>
      </c>
      <c r="U96" s="172">
        <v>2250</v>
      </c>
      <c r="V96" s="172">
        <v>2750</v>
      </c>
      <c r="W96" s="106"/>
      <c r="X96" s="220">
        <f>Q96/$S96*100</f>
        <v>118.18181818181819</v>
      </c>
      <c r="Y96" s="220">
        <f t="shared" ref="Y96" si="32">R96/$S96*100</f>
        <v>109.09090909090908</v>
      </c>
      <c r="Z96" s="220">
        <f t="shared" si="31"/>
        <v>90.909090909090907</v>
      </c>
      <c r="AA96" s="220">
        <f t="shared" si="31"/>
        <v>81.818181818181827</v>
      </c>
      <c r="AB96" s="220">
        <f t="shared" si="31"/>
        <v>100</v>
      </c>
      <c r="AD96" s="111"/>
      <c r="AE96" s="111"/>
      <c r="AF96" s="20"/>
      <c r="AG96" s="20"/>
      <c r="AH96" s="20"/>
      <c r="AI96" s="20"/>
      <c r="AJ96" s="20"/>
      <c r="AK96" s="20"/>
      <c r="AL96" s="20"/>
      <c r="AM96" s="20"/>
      <c r="AN96" s="20"/>
    </row>
    <row r="97" spans="1:41">
      <c r="A97" s="52" t="s">
        <v>75</v>
      </c>
      <c r="G97" s="36"/>
      <c r="H97" s="37">
        <f t="shared" si="27"/>
        <v>7</v>
      </c>
      <c r="I97" s="20" t="str">
        <f>+I95</f>
        <v>Ječmen tržni</v>
      </c>
      <c r="J97" s="19" t="str">
        <f t="shared" si="29"/>
        <v>Velikost parcele</v>
      </c>
      <c r="K97" s="20" t="s">
        <v>73</v>
      </c>
      <c r="L97" s="106"/>
      <c r="M97" s="163"/>
      <c r="N97" s="157"/>
      <c r="O97" s="172">
        <v>1</v>
      </c>
      <c r="Q97" s="172">
        <v>1</v>
      </c>
      <c r="R97" s="172">
        <v>1</v>
      </c>
      <c r="S97" s="172">
        <v>1</v>
      </c>
      <c r="T97" s="172">
        <v>1</v>
      </c>
      <c r="U97" s="172">
        <v>1</v>
      </c>
      <c r="V97" s="172">
        <v>5</v>
      </c>
      <c r="W97" s="165"/>
      <c r="X97" s="220">
        <f t="shared" ref="X97:X113" si="33">Q97/$S97*100</f>
        <v>100</v>
      </c>
      <c r="Y97" s="220">
        <f t="shared" ref="Y97:Y113" si="34">R97/$S97*100</f>
        <v>100</v>
      </c>
      <c r="Z97" s="220">
        <f t="shared" ref="Z97:AB113" si="35">T97/$S97*100</f>
        <v>100</v>
      </c>
      <c r="AA97" s="220">
        <f t="shared" si="35"/>
        <v>100</v>
      </c>
      <c r="AB97" s="220">
        <f t="shared" si="35"/>
        <v>500</v>
      </c>
      <c r="AD97" s="45"/>
      <c r="AE97" s="45"/>
      <c r="AF97" s="19"/>
      <c r="AG97" s="19"/>
      <c r="AH97" s="19"/>
      <c r="AI97" s="19"/>
      <c r="AJ97" s="19"/>
      <c r="AK97" s="19"/>
      <c r="AL97" s="19"/>
      <c r="AM97" s="19"/>
      <c r="AN97" s="19"/>
    </row>
    <row r="98" spans="1:41">
      <c r="A98" s="116" t="s">
        <v>12</v>
      </c>
      <c r="H98" s="37">
        <f t="shared" si="27"/>
        <v>8</v>
      </c>
      <c r="I98" s="20" t="str">
        <f>+I93</f>
        <v>Ječmen tržni</v>
      </c>
      <c r="J98" s="19" t="str">
        <f t="shared" si="29"/>
        <v>Kupljen material in storitve</v>
      </c>
      <c r="L98" s="66"/>
      <c r="M98" s="180"/>
      <c r="N98" s="66"/>
      <c r="O98" s="172">
        <v>1506.59452598298</v>
      </c>
      <c r="P98" s="66"/>
      <c r="Q98" s="172">
        <v>1686.6201551018144</v>
      </c>
      <c r="R98" s="172">
        <v>1598.3873496965771</v>
      </c>
      <c r="S98" s="172">
        <v>1506.59452598298</v>
      </c>
      <c r="T98" s="172">
        <v>1424.6983131328907</v>
      </c>
      <c r="U98" s="172">
        <v>1327.4809558250547</v>
      </c>
      <c r="V98" s="172">
        <v>1443.9095016605204</v>
      </c>
      <c r="W98" s="169"/>
      <c r="X98" s="219">
        <f t="shared" si="33"/>
        <v>111.94917584088368</v>
      </c>
      <c r="Y98" s="219">
        <f t="shared" si="34"/>
        <v>106.09273577797626</v>
      </c>
      <c r="Z98" s="219">
        <f t="shared" si="35"/>
        <v>94.564150377709893</v>
      </c>
      <c r="AA98" s="219">
        <f t="shared" si="35"/>
        <v>88.111361944511088</v>
      </c>
      <c r="AB98" s="219">
        <f t="shared" si="35"/>
        <v>95.839290317243069</v>
      </c>
      <c r="AD98" s="46"/>
      <c r="AE98" s="46"/>
      <c r="AF98" s="20"/>
      <c r="AG98" s="20"/>
      <c r="AH98" s="20"/>
      <c r="AI98" s="20"/>
      <c r="AJ98" s="20"/>
      <c r="AK98" s="20"/>
      <c r="AL98" s="20"/>
      <c r="AM98" s="20"/>
      <c r="AN98" s="20"/>
    </row>
    <row r="99" spans="1:41" s="19" customFormat="1">
      <c r="A99" s="52" t="s">
        <v>5</v>
      </c>
      <c r="B99" s="52"/>
      <c r="C99" s="52"/>
      <c r="D99" s="52"/>
      <c r="E99" s="52"/>
      <c r="F99" s="20"/>
      <c r="G99" s="20"/>
      <c r="H99" s="37">
        <f t="shared" si="27"/>
        <v>9</v>
      </c>
      <c r="I99" s="20" t="str">
        <f t="shared" ref="I99:I104" si="36">+I98</f>
        <v>Ječmen tržni</v>
      </c>
      <c r="J99" s="19" t="str">
        <f t="shared" si="29"/>
        <v>Stroški skupaj</v>
      </c>
      <c r="K99" s="20" t="str">
        <f>+K$62</f>
        <v>EUR/ha</v>
      </c>
      <c r="L99" s="66"/>
      <c r="M99" s="180"/>
      <c r="N99" s="177"/>
      <c r="O99" s="172">
        <v>2013.8927825818103</v>
      </c>
      <c r="P99" s="177"/>
      <c r="Q99" s="172">
        <v>2250.4844981096553</v>
      </c>
      <c r="R99" s="172">
        <v>2133.4665355865463</v>
      </c>
      <c r="S99" s="172">
        <v>2013.8927825818103</v>
      </c>
      <c r="T99" s="172">
        <v>1920.1926559145163</v>
      </c>
      <c r="U99" s="172">
        <v>1790.7393271469261</v>
      </c>
      <c r="V99" s="172">
        <v>1821.779370991793</v>
      </c>
      <c r="W99" s="214"/>
      <c r="X99" s="220">
        <f t="shared" si="33"/>
        <v>111.74797971243208</v>
      </c>
      <c r="Y99" s="220">
        <f t="shared" si="34"/>
        <v>105.9374438420422</v>
      </c>
      <c r="Z99" s="220">
        <f t="shared" si="35"/>
        <v>95.347313050738961</v>
      </c>
      <c r="AA99" s="220">
        <f t="shared" si="35"/>
        <v>88.919298119297025</v>
      </c>
      <c r="AB99" s="220">
        <f t="shared" si="35"/>
        <v>90.46059386817366</v>
      </c>
      <c r="AD99" s="46"/>
      <c r="AE99" s="46"/>
      <c r="AF99" s="20"/>
      <c r="AG99" s="20"/>
      <c r="AH99" s="20"/>
      <c r="AI99" s="20"/>
      <c r="AJ99" s="20"/>
      <c r="AK99" s="20"/>
      <c r="AL99" s="20"/>
      <c r="AM99" s="20"/>
      <c r="AN99" s="20"/>
      <c r="AO99" s="179"/>
    </row>
    <row r="100" spans="1:41">
      <c r="A100" s="52" t="s">
        <v>4</v>
      </c>
      <c r="H100" s="37">
        <f t="shared" si="27"/>
        <v>10</v>
      </c>
      <c r="I100" s="20" t="str">
        <f t="shared" si="36"/>
        <v>Ječmen tržni</v>
      </c>
      <c r="J100" s="19" t="str">
        <f t="shared" si="29"/>
        <v>Stranski pridelki</v>
      </c>
      <c r="K100" s="20" t="str">
        <f>+K$63</f>
        <v>EUR/ha</v>
      </c>
      <c r="L100" s="66"/>
      <c r="M100" s="180"/>
      <c r="N100" s="66"/>
      <c r="O100" s="172">
        <v>283.71628896093932</v>
      </c>
      <c r="P100" s="66"/>
      <c r="Q100" s="172">
        <v>340.77651184681025</v>
      </c>
      <c r="R100" s="172">
        <v>316.54853424835346</v>
      </c>
      <c r="S100" s="172">
        <v>283.71628896093932</v>
      </c>
      <c r="T100" s="172">
        <v>259.48831136248253</v>
      </c>
      <c r="U100" s="172">
        <v>235.26033376402577</v>
      </c>
      <c r="V100" s="172">
        <v>293.01255885807342</v>
      </c>
      <c r="W100" s="35"/>
      <c r="X100" s="220">
        <f t="shared" si="33"/>
        <v>120.11171903271536</v>
      </c>
      <c r="Y100" s="220">
        <f t="shared" si="34"/>
        <v>111.57221018491974</v>
      </c>
      <c r="Z100" s="220">
        <f t="shared" si="35"/>
        <v>91.460491152204384</v>
      </c>
      <c r="AA100" s="220">
        <f t="shared" si="35"/>
        <v>82.920982304408781</v>
      </c>
      <c r="AB100" s="220">
        <f t="shared" si="35"/>
        <v>103.27660774472274</v>
      </c>
      <c r="AD100" s="46"/>
      <c r="AE100" s="46"/>
      <c r="AF100" s="20"/>
      <c r="AG100" s="20"/>
      <c r="AH100" s="20"/>
      <c r="AI100" s="20"/>
      <c r="AJ100" s="20"/>
      <c r="AK100" s="20"/>
      <c r="AL100" s="20"/>
      <c r="AM100" s="20"/>
      <c r="AN100" s="20"/>
    </row>
    <row r="101" spans="1:41">
      <c r="H101" s="37">
        <f t="shared" si="27"/>
        <v>11</v>
      </c>
      <c r="I101" s="20" t="str">
        <f t="shared" si="36"/>
        <v>Ječmen tržni</v>
      </c>
      <c r="J101" s="19" t="str">
        <f t="shared" si="29"/>
        <v>Stroški glavnega pridelka</v>
      </c>
      <c r="K101" s="20" t="str">
        <f>+K$64</f>
        <v>EUR/ha</v>
      </c>
      <c r="L101" s="123"/>
      <c r="M101" s="180"/>
      <c r="N101" s="123"/>
      <c r="O101" s="182">
        <f>+O99-O100</f>
        <v>1730.176493620871</v>
      </c>
      <c r="P101" s="66"/>
      <c r="Q101" s="182">
        <f>+Q99-Q100</f>
        <v>1909.707986262845</v>
      </c>
      <c r="R101" s="182">
        <f t="shared" ref="R101:V101" si="37">+R99-R100</f>
        <v>1816.9180013381929</v>
      </c>
      <c r="S101" s="182">
        <f t="shared" si="37"/>
        <v>1730.176493620871</v>
      </c>
      <c r="T101" s="182">
        <f t="shared" si="37"/>
        <v>1660.7043445520337</v>
      </c>
      <c r="U101" s="182">
        <f t="shared" si="37"/>
        <v>1555.4789933829004</v>
      </c>
      <c r="V101" s="182">
        <f t="shared" si="37"/>
        <v>1528.7668121337197</v>
      </c>
      <c r="W101" s="35"/>
      <c r="X101" s="220">
        <f t="shared" si="33"/>
        <v>110.37648432422375</v>
      </c>
      <c r="Y101" s="220">
        <f t="shared" si="34"/>
        <v>105.01344851448025</v>
      </c>
      <c r="Z101" s="220">
        <f t="shared" si="35"/>
        <v>95.984678480780445</v>
      </c>
      <c r="AA101" s="220">
        <f t="shared" si="35"/>
        <v>89.902908698501165</v>
      </c>
      <c r="AB101" s="220">
        <f t="shared" si="35"/>
        <v>88.359009486619129</v>
      </c>
      <c r="AD101" s="46"/>
      <c r="AE101" s="46"/>
      <c r="AF101" s="20"/>
      <c r="AG101" s="20"/>
      <c r="AH101" s="20"/>
      <c r="AI101" s="20"/>
      <c r="AJ101" s="20"/>
      <c r="AK101" s="20"/>
      <c r="AL101" s="20"/>
      <c r="AM101" s="20"/>
      <c r="AN101" s="20"/>
    </row>
    <row r="102" spans="1:41">
      <c r="A102" s="52" t="s">
        <v>3</v>
      </c>
      <c r="B102" s="140" t="s">
        <v>0</v>
      </c>
      <c r="C102" s="52" t="s">
        <v>2</v>
      </c>
      <c r="D102" s="52" t="s">
        <v>1</v>
      </c>
      <c r="E102" s="52" t="s">
        <v>0</v>
      </c>
      <c r="H102" s="37">
        <f t="shared" si="27"/>
        <v>12</v>
      </c>
      <c r="I102" s="20" t="str">
        <f t="shared" si="36"/>
        <v>Ječmen tržni</v>
      </c>
      <c r="J102" s="19" t="str">
        <f t="shared" si="29"/>
        <v>Subvencije</v>
      </c>
      <c r="K102" s="20" t="str">
        <f>+K$65</f>
        <v>EUR/ha</v>
      </c>
      <c r="L102" s="66"/>
      <c r="M102" s="180"/>
      <c r="N102" s="66"/>
      <c r="O102" s="172">
        <v>386.36434006296395</v>
      </c>
      <c r="P102" s="66"/>
      <c r="Q102" s="172">
        <v>389.1068535213841</v>
      </c>
      <c r="R102" s="172">
        <v>387.80873752128616</v>
      </c>
      <c r="S102" s="172">
        <v>386.36434006296395</v>
      </c>
      <c r="T102" s="172">
        <v>386.05938905796665</v>
      </c>
      <c r="U102" s="172">
        <v>384.0665666739294</v>
      </c>
      <c r="V102" s="172">
        <v>377.98568193505446</v>
      </c>
      <c r="W102" s="35"/>
      <c r="X102" s="220">
        <f t="shared" si="33"/>
        <v>100.70982571993399</v>
      </c>
      <c r="Y102" s="220">
        <f t="shared" si="34"/>
        <v>100.37384336714068</v>
      </c>
      <c r="Z102" s="220">
        <f t="shared" si="35"/>
        <v>99.921071648344252</v>
      </c>
      <c r="AA102" s="220">
        <f t="shared" si="35"/>
        <v>99.405283264842694</v>
      </c>
      <c r="AB102" s="220">
        <f t="shared" si="35"/>
        <v>97.831410081338234</v>
      </c>
      <c r="AD102" s="46"/>
      <c r="AE102" s="46"/>
      <c r="AF102" s="20"/>
      <c r="AG102" s="20"/>
      <c r="AH102" s="20"/>
      <c r="AI102" s="20"/>
      <c r="AJ102" s="20"/>
      <c r="AK102" s="20"/>
      <c r="AL102" s="20"/>
      <c r="AM102" s="20"/>
      <c r="AN102" s="20"/>
    </row>
    <row r="103" spans="1:41">
      <c r="C103" s="52" t="s">
        <v>6</v>
      </c>
      <c r="H103" s="37">
        <f t="shared" si="27"/>
        <v>13</v>
      </c>
      <c r="I103" s="20" t="str">
        <f t="shared" si="36"/>
        <v>Ječmen tržni</v>
      </c>
      <c r="J103" s="19" t="str">
        <f t="shared" si="29"/>
        <v>Stroški, zmanjšani za subvencije</v>
      </c>
      <c r="K103" s="20" t="str">
        <f>+K$66</f>
        <v>EUR/ha</v>
      </c>
      <c r="L103" s="123"/>
      <c r="M103" s="180"/>
      <c r="N103" s="123"/>
      <c r="O103" s="184">
        <f>+O101-O102</f>
        <v>1343.8121535579071</v>
      </c>
      <c r="P103" s="66"/>
      <c r="Q103" s="184">
        <f>+Q101-Q102</f>
        <v>1520.6011327414608</v>
      </c>
      <c r="R103" s="184">
        <f t="shared" ref="R103:V103" si="38">+R101-R102</f>
        <v>1429.1092638169066</v>
      </c>
      <c r="S103" s="184">
        <f t="shared" si="38"/>
        <v>1343.8121535579071</v>
      </c>
      <c r="T103" s="184">
        <f t="shared" si="38"/>
        <v>1274.6449554940671</v>
      </c>
      <c r="U103" s="184">
        <f t="shared" si="38"/>
        <v>1171.412426708971</v>
      </c>
      <c r="V103" s="184">
        <f t="shared" si="38"/>
        <v>1150.7811301986653</v>
      </c>
      <c r="W103" s="35"/>
      <c r="X103" s="220">
        <f t="shared" si="33"/>
        <v>113.1557806435582</v>
      </c>
      <c r="Y103" s="220">
        <f t="shared" si="34"/>
        <v>106.34739833489115</v>
      </c>
      <c r="Z103" s="220">
        <f t="shared" si="35"/>
        <v>94.852911704905225</v>
      </c>
      <c r="AA103" s="220">
        <f t="shared" si="35"/>
        <v>87.170846282905927</v>
      </c>
      <c r="AB103" s="220">
        <f t="shared" si="35"/>
        <v>85.635564997074283</v>
      </c>
      <c r="AD103" s="46"/>
      <c r="AE103" s="46"/>
      <c r="AF103" s="20"/>
      <c r="AG103" s="20"/>
      <c r="AH103" s="20"/>
      <c r="AI103" s="20"/>
      <c r="AJ103" s="20"/>
      <c r="AK103" s="20"/>
      <c r="AL103" s="20"/>
      <c r="AM103" s="20"/>
      <c r="AN103" s="20"/>
    </row>
    <row r="104" spans="1:41">
      <c r="G104" s="54"/>
      <c r="H104" s="37">
        <f t="shared" si="27"/>
        <v>14</v>
      </c>
      <c r="I104" s="20" t="str">
        <f t="shared" si="36"/>
        <v>Ječmen tržni</v>
      </c>
      <c r="J104" s="19" t="str">
        <f t="shared" si="29"/>
        <v>Stroški, zmanjšani za subvencije/kg</v>
      </c>
      <c r="K104" s="20" t="str">
        <f>+K$67</f>
        <v>EUR/kg</v>
      </c>
      <c r="L104" s="221"/>
      <c r="M104" s="199"/>
      <c r="N104" s="123"/>
      <c r="O104" s="190">
        <f>+O103/O95</f>
        <v>0.24432948246507402</v>
      </c>
      <c r="Q104" s="190">
        <f>+Q103/Q95</f>
        <v>0.23393863580637858</v>
      </c>
      <c r="R104" s="190">
        <f t="shared" ref="R104:V104" si="39">+R103/R95</f>
        <v>0.23818487730281776</v>
      </c>
      <c r="S104" s="190">
        <f t="shared" si="39"/>
        <v>0.24432948246507402</v>
      </c>
      <c r="T104" s="190">
        <f t="shared" si="39"/>
        <v>0.2549289910988134</v>
      </c>
      <c r="U104" s="190">
        <f t="shared" si="39"/>
        <v>0.26031387260199357</v>
      </c>
      <c r="V104" s="190">
        <f t="shared" si="39"/>
        <v>0.20923293276339369</v>
      </c>
      <c r="W104" s="198"/>
      <c r="X104" s="189">
        <f t="shared" si="33"/>
        <v>95.747199006087698</v>
      </c>
      <c r="Y104" s="189">
        <f t="shared" si="34"/>
        <v>97.485115140316879</v>
      </c>
      <c r="Z104" s="189">
        <f t="shared" si="35"/>
        <v>104.33820287539575</v>
      </c>
      <c r="AA104" s="189">
        <f t="shared" si="35"/>
        <v>106.54214545688502</v>
      </c>
      <c r="AB104" s="189">
        <f t="shared" si="35"/>
        <v>85.635564997074283</v>
      </c>
      <c r="AD104" s="46"/>
      <c r="AE104" s="46"/>
      <c r="AF104" s="20"/>
      <c r="AG104" s="20"/>
      <c r="AH104" s="20"/>
      <c r="AI104" s="20"/>
      <c r="AJ104" s="20"/>
      <c r="AK104" s="20"/>
      <c r="AL104" s="20"/>
      <c r="AM104" s="20"/>
      <c r="AN104" s="20"/>
    </row>
    <row r="105" spans="1:41">
      <c r="A105" s="52" t="s">
        <v>152</v>
      </c>
      <c r="H105" s="37">
        <f t="shared" si="27"/>
        <v>15</v>
      </c>
      <c r="J105" s="19" t="str">
        <f t="shared" si="29"/>
        <v>davek_a</v>
      </c>
      <c r="L105" s="66"/>
      <c r="M105" s="180"/>
      <c r="N105" s="66"/>
      <c r="O105" s="38">
        <v>37.630893335620961</v>
      </c>
      <c r="Q105" s="38">
        <v>34.593666396033598</v>
      </c>
      <c r="R105" s="38">
        <v>36.108530724182216</v>
      </c>
      <c r="S105" s="38">
        <v>37.630893335620961</v>
      </c>
      <c r="T105" s="38">
        <v>38.346797917926409</v>
      </c>
      <c r="U105" s="38">
        <v>39.996723450184774</v>
      </c>
      <c r="V105" s="38">
        <v>45.221582350405264</v>
      </c>
      <c r="W105" s="35"/>
      <c r="X105" s="220">
        <f t="shared" si="33"/>
        <v>91.928900245606542</v>
      </c>
      <c r="Y105" s="220">
        <f t="shared" si="34"/>
        <v>95.954487187266182</v>
      </c>
      <c r="Z105" s="220">
        <f t="shared" si="35"/>
        <v>101.90243844577505</v>
      </c>
      <c r="AA105" s="220">
        <f t="shared" si="35"/>
        <v>106.28693582547599</v>
      </c>
      <c r="AB105" s="220">
        <f t="shared" si="35"/>
        <v>120.17142922195536</v>
      </c>
      <c r="AD105" s="45"/>
      <c r="AE105" s="45"/>
      <c r="AF105" s="19"/>
      <c r="AG105" s="19"/>
      <c r="AH105" s="19"/>
      <c r="AI105" s="19"/>
      <c r="AJ105" s="19"/>
      <c r="AK105" s="19"/>
      <c r="AL105" s="19"/>
      <c r="AM105" s="19"/>
      <c r="AN105" s="20"/>
    </row>
    <row r="106" spans="1:41">
      <c r="A106" s="20" t="s">
        <v>97</v>
      </c>
      <c r="H106" s="37">
        <f t="shared" si="27"/>
        <v>16</v>
      </c>
      <c r="J106" s="19" t="str">
        <f t="shared" si="29"/>
        <v>Pokoj obvezno</v>
      </c>
      <c r="L106" s="66"/>
      <c r="M106" s="180"/>
      <c r="N106" s="66"/>
      <c r="O106" s="38">
        <v>27.102635500307979</v>
      </c>
      <c r="P106" s="66"/>
      <c r="Q106" s="38">
        <v>30.975743570104441</v>
      </c>
      <c r="R106" s="38">
        <v>29.041628482954554</v>
      </c>
      <c r="S106" s="38">
        <v>27.102635500307979</v>
      </c>
      <c r="T106" s="38">
        <v>26.213304887074283</v>
      </c>
      <c r="U106" s="38">
        <v>24.097645973752876</v>
      </c>
      <c r="V106" s="38">
        <v>17.306140019220699</v>
      </c>
      <c r="W106" s="35"/>
      <c r="X106" s="220">
        <f t="shared" si="33"/>
        <v>114.29052193006267</v>
      </c>
      <c r="Y106" s="220">
        <f t="shared" si="34"/>
        <v>107.15425989706624</v>
      </c>
      <c r="Z106" s="220">
        <f t="shared" si="35"/>
        <v>96.718656334275721</v>
      </c>
      <c r="AA106" s="220">
        <f t="shared" si="35"/>
        <v>88.912556026070021</v>
      </c>
      <c r="AB106" s="220">
        <f t="shared" si="35"/>
        <v>63.854085404439878</v>
      </c>
      <c r="AD106" s="46"/>
      <c r="AE106" s="46"/>
      <c r="AF106" s="20"/>
      <c r="AG106" s="20"/>
      <c r="AH106" s="20"/>
      <c r="AI106" s="20"/>
      <c r="AJ106" s="20"/>
      <c r="AK106" s="20"/>
      <c r="AL106" s="20"/>
      <c r="AM106" s="20"/>
      <c r="AN106" s="20"/>
    </row>
    <row r="107" spans="1:41" s="19" customFormat="1">
      <c r="A107" s="20" t="s">
        <v>96</v>
      </c>
      <c r="B107" s="52"/>
      <c r="C107" s="52"/>
      <c r="D107" s="52"/>
      <c r="E107" s="52"/>
      <c r="F107" s="20"/>
      <c r="G107" s="20"/>
      <c r="H107" s="37">
        <f t="shared" si="27"/>
        <v>17</v>
      </c>
      <c r="I107" s="20"/>
      <c r="J107" s="19" t="str">
        <f t="shared" si="29"/>
        <v>Zdrav obvezno</v>
      </c>
      <c r="K107" s="20"/>
      <c r="L107" s="177"/>
      <c r="M107" s="178"/>
      <c r="N107" s="177"/>
      <c r="O107" s="38">
        <v>12.397270044979585</v>
      </c>
      <c r="P107" s="177"/>
      <c r="Q107" s="38">
        <v>14.168904639486483</v>
      </c>
      <c r="R107" s="38">
        <v>13.284202964138565</v>
      </c>
      <c r="S107" s="38">
        <v>12.397270044979585</v>
      </c>
      <c r="T107" s="38">
        <v>11.990473009635913</v>
      </c>
      <c r="U107" s="38">
        <v>11.022729674445673</v>
      </c>
      <c r="V107" s="38">
        <v>7.916163402340306</v>
      </c>
      <c r="W107" s="214"/>
      <c r="X107" s="220">
        <f t="shared" si="33"/>
        <v>114.29052193006267</v>
      </c>
      <c r="Y107" s="220">
        <f t="shared" si="34"/>
        <v>107.15425989706624</v>
      </c>
      <c r="Z107" s="220">
        <f t="shared" si="35"/>
        <v>96.718656334275707</v>
      </c>
      <c r="AA107" s="220">
        <f t="shared" si="35"/>
        <v>88.91255602607005</v>
      </c>
      <c r="AB107" s="220">
        <f t="shared" si="35"/>
        <v>63.854085404439878</v>
      </c>
      <c r="AD107" s="45"/>
      <c r="AE107" s="45"/>
      <c r="AF107" s="20"/>
      <c r="AG107" s="20"/>
      <c r="AH107" s="20"/>
      <c r="AI107" s="20"/>
      <c r="AJ107" s="20"/>
      <c r="AK107" s="20"/>
      <c r="AL107" s="20"/>
      <c r="AM107" s="20"/>
      <c r="AN107" s="20"/>
      <c r="AO107" s="179"/>
    </row>
    <row r="108" spans="1:41">
      <c r="A108" s="20" t="s">
        <v>95</v>
      </c>
      <c r="H108" s="37">
        <f t="shared" si="27"/>
        <v>18</v>
      </c>
      <c r="J108" s="19" t="str">
        <f t="shared" si="29"/>
        <v>Pokoj dodatno</v>
      </c>
      <c r="L108" s="66"/>
      <c r="M108" s="180"/>
      <c r="N108" s="66"/>
      <c r="O108" s="38">
        <v>19.059078148111755</v>
      </c>
      <c r="P108" s="66"/>
      <c r="Q108" s="38">
        <v>21.782719890535446</v>
      </c>
      <c r="R108" s="38">
        <v>20.422614132812626</v>
      </c>
      <c r="S108" s="38">
        <v>19.059078148111755</v>
      </c>
      <c r="T108" s="38">
        <v>18.433684294553249</v>
      </c>
      <c r="U108" s="38">
        <v>16.945913536492334</v>
      </c>
      <c r="V108" s="38">
        <v>12.170000037994214</v>
      </c>
      <c r="W108" s="35"/>
      <c r="X108" s="220">
        <f t="shared" si="33"/>
        <v>114.29052193006267</v>
      </c>
      <c r="Y108" s="220">
        <f t="shared" si="34"/>
        <v>107.15425989706621</v>
      </c>
      <c r="Z108" s="220">
        <f t="shared" si="35"/>
        <v>96.718656334275707</v>
      </c>
      <c r="AA108" s="220">
        <f t="shared" si="35"/>
        <v>88.912556026070021</v>
      </c>
      <c r="AB108" s="220">
        <f t="shared" si="35"/>
        <v>63.85408540443985</v>
      </c>
      <c r="AD108" s="46"/>
      <c r="AE108" s="46"/>
      <c r="AF108" s="251" t="s">
        <v>159</v>
      </c>
      <c r="AG108" s="252"/>
      <c r="AH108" s="252"/>
      <c r="AI108" s="252"/>
      <c r="AJ108" s="252"/>
      <c r="AK108" s="252"/>
      <c r="AL108" s="252"/>
      <c r="AM108" s="252"/>
      <c r="AN108" s="252"/>
      <c r="AO108" s="179"/>
    </row>
    <row r="109" spans="1:41" s="19" customFormat="1">
      <c r="A109" s="20" t="s">
        <v>94</v>
      </c>
      <c r="B109" s="52"/>
      <c r="C109" s="52"/>
      <c r="D109" s="52"/>
      <c r="E109" s="52"/>
      <c r="F109" s="20"/>
      <c r="G109" s="20"/>
      <c r="H109" s="37">
        <f t="shared" si="27"/>
        <v>19</v>
      </c>
      <c r="I109" s="20"/>
      <c r="J109" s="19" t="str">
        <f t="shared" si="29"/>
        <v>Zdrav dodatno</v>
      </c>
      <c r="K109" s="20"/>
      <c r="L109" s="177"/>
      <c r="M109" s="178"/>
      <c r="N109" s="177"/>
      <c r="O109" s="38">
        <v>8.7179912303298277</v>
      </c>
      <c r="P109" s="177"/>
      <c r="Q109" s="38">
        <v>9.9638376789610508</v>
      </c>
      <c r="R109" s="38">
        <v>9.3416989807510635</v>
      </c>
      <c r="S109" s="38">
        <v>8.7179912303298277</v>
      </c>
      <c r="T109" s="38">
        <v>8.4319239773150017</v>
      </c>
      <c r="U109" s="38">
        <v>7.7513888370148809</v>
      </c>
      <c r="V109" s="38">
        <v>5.5667935657663872</v>
      </c>
      <c r="W109" s="214"/>
      <c r="X109" s="220">
        <f t="shared" si="33"/>
        <v>114.29052193006267</v>
      </c>
      <c r="Y109" s="220">
        <f t="shared" si="34"/>
        <v>107.15425989706621</v>
      </c>
      <c r="Z109" s="220">
        <f t="shared" si="35"/>
        <v>96.718656334275721</v>
      </c>
      <c r="AA109" s="220">
        <f t="shared" si="35"/>
        <v>88.91255602607005</v>
      </c>
      <c r="AB109" s="220">
        <f t="shared" si="35"/>
        <v>63.854085404439878</v>
      </c>
      <c r="AD109" s="46"/>
      <c r="AE109" s="46"/>
      <c r="AF109" s="112" t="str">
        <f>"letina "&amp;M90&amp;", upoštevani stroški zmanjšani za subvencije"</f>
        <v>letina , upoštevani stroški zmanjšani za subvencije</v>
      </c>
      <c r="AG109" s="20"/>
      <c r="AH109" s="20"/>
      <c r="AI109" s="20"/>
      <c r="AJ109" s="20"/>
      <c r="AK109" s="20"/>
      <c r="AL109" s="20"/>
      <c r="AM109" s="20"/>
      <c r="AN109" s="20"/>
      <c r="AO109" s="179"/>
    </row>
    <row r="110" spans="1:41">
      <c r="A110" s="20" t="s">
        <v>93</v>
      </c>
      <c r="H110" s="37">
        <f t="shared" si="27"/>
        <v>20</v>
      </c>
      <c r="J110" s="19" t="str">
        <f t="shared" si="29"/>
        <v>Regresi</v>
      </c>
      <c r="L110" s="66"/>
      <c r="M110" s="180"/>
      <c r="N110" s="66"/>
      <c r="O110" s="38">
        <v>58.83063045739128</v>
      </c>
      <c r="P110" s="66"/>
      <c r="Q110" s="38">
        <v>67.237834604498914</v>
      </c>
      <c r="R110" s="38">
        <v>63.039526659395662</v>
      </c>
      <c r="S110" s="38">
        <v>58.83063045739128</v>
      </c>
      <c r="T110" s="38">
        <v>56.900195291372015</v>
      </c>
      <c r="U110" s="38">
        <v>52.307817265918239</v>
      </c>
      <c r="V110" s="38">
        <v>37.565761016233047</v>
      </c>
      <c r="W110" s="214"/>
      <c r="X110" s="220">
        <f t="shared" si="33"/>
        <v>114.29052193006268</v>
      </c>
      <c r="Y110" s="220">
        <f t="shared" si="34"/>
        <v>107.15425989706624</v>
      </c>
      <c r="Z110" s="220">
        <f t="shared" si="35"/>
        <v>96.718656334275721</v>
      </c>
      <c r="AA110" s="220">
        <f t="shared" si="35"/>
        <v>88.912556026070021</v>
      </c>
      <c r="AB110" s="220">
        <f t="shared" si="35"/>
        <v>63.854085404439878</v>
      </c>
      <c r="AD110" s="46"/>
      <c r="AE110" s="46"/>
      <c r="AF110" s="20"/>
      <c r="AG110" s="20"/>
      <c r="AH110" s="20"/>
      <c r="AI110" s="20"/>
      <c r="AJ110" s="20"/>
      <c r="AK110" s="20"/>
      <c r="AL110" s="20"/>
      <c r="AM110" s="20"/>
      <c r="AN110" s="20"/>
      <c r="AO110" s="179"/>
    </row>
    <row r="111" spans="1:41">
      <c r="A111" s="52" t="s">
        <v>13</v>
      </c>
      <c r="H111" s="37">
        <f t="shared" si="27"/>
        <v>21</v>
      </c>
      <c r="J111" s="19" t="str">
        <f t="shared" si="29"/>
        <v>SUM element</v>
      </c>
      <c r="L111" s="66"/>
      <c r="M111" s="180"/>
      <c r="N111" s="66"/>
      <c r="O111" s="172">
        <v>2013.8927825818096</v>
      </c>
      <c r="P111" s="183"/>
      <c r="Q111" s="172">
        <v>2250.4844981096549</v>
      </c>
      <c r="R111" s="172">
        <v>2133.4665355865463</v>
      </c>
      <c r="S111" s="172">
        <v>2013.8927825818096</v>
      </c>
      <c r="T111" s="172">
        <v>1920.1926559145161</v>
      </c>
      <c r="U111" s="172">
        <v>1790.7393271469259</v>
      </c>
      <c r="V111" s="172">
        <v>1821.7793709917926</v>
      </c>
      <c r="W111" s="214"/>
      <c r="X111" s="219">
        <f t="shared" si="33"/>
        <v>111.74797971243211</v>
      </c>
      <c r="Y111" s="219">
        <f t="shared" si="34"/>
        <v>105.93744384204224</v>
      </c>
      <c r="Z111" s="219">
        <f t="shared" si="35"/>
        <v>95.347313050738975</v>
      </c>
      <c r="AA111" s="219">
        <f t="shared" si="35"/>
        <v>88.919298119297039</v>
      </c>
      <c r="AB111" s="219">
        <f t="shared" si="35"/>
        <v>90.460593868173675</v>
      </c>
      <c r="AD111" s="46"/>
      <c r="AE111" s="46"/>
      <c r="AF111" s="20"/>
      <c r="AG111" s="20"/>
      <c r="AH111" s="20"/>
      <c r="AI111" s="20"/>
      <c r="AJ111" s="20"/>
      <c r="AK111" s="20"/>
      <c r="AL111" s="20"/>
      <c r="AM111" s="20"/>
      <c r="AN111" s="20"/>
      <c r="AO111" s="179"/>
    </row>
    <row r="112" spans="1:41" ht="15" customHeight="1">
      <c r="A112" s="52" t="s">
        <v>3</v>
      </c>
      <c r="B112" s="52" t="s">
        <v>0</v>
      </c>
      <c r="C112" s="52" t="s">
        <v>2</v>
      </c>
      <c r="D112" s="52" t="s">
        <v>1</v>
      </c>
      <c r="E112" s="52" t="s">
        <v>0</v>
      </c>
      <c r="H112" s="37">
        <f t="shared" si="27"/>
        <v>22</v>
      </c>
      <c r="J112" s="110" t="str">
        <f>+J75</f>
        <v>Subvencije</v>
      </c>
      <c r="L112" s="66"/>
      <c r="M112" s="180"/>
      <c r="N112" s="66"/>
      <c r="O112" s="222">
        <v>386.36434006296395</v>
      </c>
      <c r="P112" s="223"/>
      <c r="Q112" s="222">
        <v>389.1068535213841</v>
      </c>
      <c r="R112" s="222">
        <v>387.80873752128616</v>
      </c>
      <c r="S112" s="222">
        <v>386.36434006296395</v>
      </c>
      <c r="T112" s="222">
        <v>386.05938905796665</v>
      </c>
      <c r="U112" s="222">
        <v>384.0665666739294</v>
      </c>
      <c r="V112" s="222">
        <v>377.98568193505446</v>
      </c>
      <c r="W112" s="214"/>
      <c r="X112" s="220">
        <f t="shared" si="33"/>
        <v>100.70982571993399</v>
      </c>
      <c r="Y112" s="220">
        <f t="shared" si="34"/>
        <v>100.37384336714068</v>
      </c>
      <c r="Z112" s="220">
        <f t="shared" si="35"/>
        <v>99.921071648344252</v>
      </c>
      <c r="AA112" s="220">
        <f t="shared" si="35"/>
        <v>99.405283264842694</v>
      </c>
      <c r="AB112" s="220">
        <f t="shared" si="35"/>
        <v>97.831410081338234</v>
      </c>
      <c r="AD112" s="46"/>
      <c r="AE112" s="192"/>
      <c r="AF112" s="20"/>
      <c r="AG112" s="20"/>
      <c r="AH112" s="20"/>
      <c r="AI112" s="20"/>
      <c r="AJ112" s="20"/>
      <c r="AK112" s="20"/>
      <c r="AL112" s="20"/>
      <c r="AM112" s="20"/>
      <c r="AN112" s="20"/>
      <c r="AO112" s="179"/>
    </row>
    <row r="113" spans="1:41" ht="15" customHeight="1">
      <c r="A113" s="116" t="s">
        <v>14</v>
      </c>
      <c r="H113" s="37">
        <f t="shared" si="27"/>
        <v>23</v>
      </c>
      <c r="J113" s="110" t="str">
        <f>+J76</f>
        <v>Vrednost pridelave_tržna</v>
      </c>
      <c r="K113" s="20" t="s">
        <v>178</v>
      </c>
      <c r="L113" s="66"/>
      <c r="M113" s="180"/>
      <c r="N113" s="66"/>
      <c r="O113" s="222">
        <v>1540.0000000000002</v>
      </c>
      <c r="P113" s="223"/>
      <c r="Q113" s="222">
        <v>1820.0000000000002</v>
      </c>
      <c r="R113" s="222">
        <v>1680.0000000000002</v>
      </c>
      <c r="S113" s="222">
        <v>1540.0000000000002</v>
      </c>
      <c r="T113" s="222">
        <v>1400.0000000000002</v>
      </c>
      <c r="U113" s="222">
        <v>1260.0000000000002</v>
      </c>
      <c r="V113" s="222">
        <v>1540.0000000000002</v>
      </c>
      <c r="W113" s="214"/>
      <c r="X113" s="219">
        <f t="shared" si="33"/>
        <v>118.18181818181819</v>
      </c>
      <c r="Y113" s="219">
        <f t="shared" si="34"/>
        <v>109.09090909090908</v>
      </c>
      <c r="Z113" s="219">
        <f t="shared" si="35"/>
        <v>90.909090909090907</v>
      </c>
      <c r="AA113" s="219">
        <f t="shared" si="35"/>
        <v>81.818181818181827</v>
      </c>
      <c r="AB113" s="219">
        <f t="shared" si="35"/>
        <v>100</v>
      </c>
      <c r="AD113" s="46"/>
      <c r="AE113" s="192"/>
      <c r="AF113" s="20"/>
      <c r="AG113" s="20"/>
      <c r="AH113" s="20"/>
      <c r="AI113" s="20"/>
      <c r="AJ113" s="20"/>
      <c r="AK113" s="20"/>
      <c r="AL113" s="20"/>
      <c r="AM113" s="20"/>
      <c r="AN113" s="20"/>
      <c r="AO113" s="179"/>
    </row>
    <row r="114" spans="1:41" s="23" customFormat="1">
      <c r="A114" s="52"/>
      <c r="B114" s="52"/>
      <c r="C114" s="52"/>
      <c r="D114" s="52"/>
      <c r="E114" s="52"/>
      <c r="F114" s="20"/>
      <c r="G114" s="54"/>
      <c r="H114" s="37">
        <f t="shared" si="27"/>
        <v>24</v>
      </c>
      <c r="I114" s="20"/>
      <c r="K114" s="49"/>
      <c r="L114" s="198"/>
      <c r="M114" s="199"/>
      <c r="N114" s="192"/>
      <c r="O114" s="200">
        <f>+O99-O112-O100</f>
        <v>1343.8121535579071</v>
      </c>
      <c r="P114" s="66" t="s">
        <v>92</v>
      </c>
      <c r="Q114" s="200">
        <f>+Q99-Q112-Q100</f>
        <v>1520.601132741461</v>
      </c>
      <c r="R114" s="200">
        <f t="shared" ref="R114:V114" si="40">+R99-R112-R100</f>
        <v>1429.1092638169066</v>
      </c>
      <c r="S114" s="200">
        <f t="shared" si="40"/>
        <v>1343.8121535579071</v>
      </c>
      <c r="T114" s="200">
        <f t="shared" si="40"/>
        <v>1274.6449554940671</v>
      </c>
      <c r="U114" s="200">
        <f t="shared" si="40"/>
        <v>1171.412426708971</v>
      </c>
      <c r="V114" s="200">
        <f t="shared" si="40"/>
        <v>1150.7811301986651</v>
      </c>
      <c r="W114" s="224"/>
      <c r="X114" s="192"/>
      <c r="Y114" s="192"/>
      <c r="Z114" s="192"/>
      <c r="AA114" s="192"/>
      <c r="AB114" s="192"/>
      <c r="AD114" s="45"/>
      <c r="AE114" s="45"/>
      <c r="AF114" s="20"/>
      <c r="AG114" s="20"/>
      <c r="AH114" s="20"/>
      <c r="AI114" s="20"/>
      <c r="AJ114" s="20"/>
      <c r="AK114" s="20"/>
      <c r="AL114" s="20"/>
      <c r="AM114" s="20"/>
      <c r="AN114" s="20"/>
      <c r="AO114" s="179"/>
    </row>
    <row r="115" spans="1:41" s="23" customFormat="1">
      <c r="A115" s="52"/>
      <c r="B115" s="52"/>
      <c r="C115" s="52"/>
      <c r="D115" s="52"/>
      <c r="E115" s="52"/>
      <c r="F115" s="20"/>
      <c r="G115" s="49"/>
      <c r="H115" s="37">
        <f t="shared" si="27"/>
        <v>25</v>
      </c>
      <c r="I115" s="20"/>
      <c r="K115" s="49"/>
      <c r="L115" s="198"/>
      <c r="M115" s="199"/>
      <c r="N115" s="192"/>
      <c r="O115" s="200">
        <f>O114-O106-O107</f>
        <v>1304.3122480126194</v>
      </c>
      <c r="P115" s="66" t="s">
        <v>91</v>
      </c>
      <c r="Q115" s="200">
        <f>Q114-Q106-Q107</f>
        <v>1475.45648453187</v>
      </c>
      <c r="R115" s="200">
        <f t="shared" ref="R115:V115" si="41">R114-R106-R107</f>
        <v>1386.7834323698135</v>
      </c>
      <c r="S115" s="200">
        <f t="shared" si="41"/>
        <v>1304.3122480126194</v>
      </c>
      <c r="T115" s="200">
        <f t="shared" si="41"/>
        <v>1236.441177597357</v>
      </c>
      <c r="U115" s="200">
        <f t="shared" si="41"/>
        <v>1136.2920510607726</v>
      </c>
      <c r="V115" s="200">
        <f t="shared" si="41"/>
        <v>1125.5588267771041</v>
      </c>
      <c r="W115" s="224"/>
      <c r="X115" s="192"/>
      <c r="Y115" s="192"/>
      <c r="Z115" s="192"/>
      <c r="AA115" s="192"/>
      <c r="AB115" s="192"/>
      <c r="AD115" s="46"/>
      <c r="AE115" s="46"/>
      <c r="AF115" s="20"/>
      <c r="AG115" s="20"/>
      <c r="AH115" s="20"/>
      <c r="AI115" s="20"/>
      <c r="AJ115" s="20"/>
      <c r="AK115" s="20"/>
      <c r="AL115" s="20"/>
      <c r="AM115" s="20"/>
      <c r="AN115" s="20"/>
      <c r="AO115" s="179"/>
    </row>
    <row r="116" spans="1:41" s="19" customFormat="1">
      <c r="A116" s="52"/>
      <c r="B116" s="52"/>
      <c r="C116" s="52"/>
      <c r="D116" s="52"/>
      <c r="E116" s="52"/>
      <c r="F116" s="20"/>
      <c r="H116" s="37">
        <f t="shared" si="27"/>
        <v>26</v>
      </c>
      <c r="I116" s="20"/>
      <c r="K116" s="20"/>
      <c r="L116" s="177"/>
      <c r="M116" s="178"/>
      <c r="N116" s="192"/>
      <c r="O116" s="200">
        <f>O115-O108-O109-O110</f>
        <v>1217.7045481767868</v>
      </c>
      <c r="P116" s="66" t="s">
        <v>90</v>
      </c>
      <c r="Q116" s="200">
        <f>Q115-Q108-Q109-Q110</f>
        <v>1376.4720923578748</v>
      </c>
      <c r="R116" s="200">
        <f t="shared" ref="R116:V116" si="42">R115-R108-R109-R110</f>
        <v>1293.979592596854</v>
      </c>
      <c r="S116" s="200">
        <f t="shared" si="42"/>
        <v>1217.7045481767868</v>
      </c>
      <c r="T116" s="200">
        <f t="shared" si="42"/>
        <v>1152.6753740341167</v>
      </c>
      <c r="U116" s="200">
        <f t="shared" si="42"/>
        <v>1059.2869314213472</v>
      </c>
      <c r="V116" s="200">
        <f t="shared" si="42"/>
        <v>1070.2562721571105</v>
      </c>
      <c r="W116" s="224"/>
      <c r="X116" s="177"/>
      <c r="Y116" s="177"/>
      <c r="Z116" s="177"/>
      <c r="AA116" s="177"/>
      <c r="AB116" s="177"/>
      <c r="AD116" s="46"/>
      <c r="AE116" s="46"/>
      <c r="AF116" s="20"/>
      <c r="AG116" s="20"/>
      <c r="AH116" s="20"/>
      <c r="AI116" s="20"/>
      <c r="AJ116" s="20"/>
      <c r="AK116" s="20"/>
      <c r="AL116" s="20"/>
      <c r="AM116" s="20"/>
      <c r="AN116" s="20"/>
      <c r="AO116" s="179"/>
    </row>
    <row r="117" spans="1:41">
      <c r="H117" s="37">
        <f t="shared" si="27"/>
        <v>27</v>
      </c>
      <c r="L117" s="66"/>
      <c r="M117" s="180"/>
      <c r="N117" s="66"/>
      <c r="O117" s="202"/>
      <c r="P117" s="197"/>
      <c r="Q117" s="202"/>
      <c r="R117" s="202"/>
      <c r="S117" s="202"/>
      <c r="T117" s="202"/>
      <c r="U117" s="202"/>
      <c r="V117" s="202"/>
      <c r="W117" s="35"/>
      <c r="X117" s="66"/>
      <c r="Y117" s="66"/>
      <c r="Z117" s="66"/>
      <c r="AA117" s="66"/>
      <c r="AB117" s="66"/>
      <c r="AD117" s="46"/>
      <c r="AE117" s="46"/>
      <c r="AF117" s="20"/>
      <c r="AG117" s="20"/>
      <c r="AH117" s="20"/>
      <c r="AI117" s="20"/>
      <c r="AJ117" s="20"/>
      <c r="AK117" s="20"/>
      <c r="AL117" s="20"/>
      <c r="AM117" s="20"/>
      <c r="AN117" s="20"/>
      <c r="AO117" s="179"/>
    </row>
    <row r="118" spans="1:41">
      <c r="H118" s="37">
        <f t="shared" si="27"/>
        <v>28</v>
      </c>
      <c r="J118" s="19"/>
      <c r="L118" s="66"/>
      <c r="M118" s="180"/>
      <c r="N118" s="66"/>
      <c r="O118" s="205" t="str">
        <f>+O95&amp;";"&amp;O97</f>
        <v>5500;1</v>
      </c>
      <c r="P118" s="225"/>
      <c r="Q118" s="205" t="str">
        <f>+Q95&amp;";"&amp;Q97</f>
        <v>6500;1</v>
      </c>
      <c r="R118" s="205" t="str">
        <f t="shared" ref="R118:V118" si="43">+R95&amp;";"&amp;R97</f>
        <v>6000;1</v>
      </c>
      <c r="S118" s="205" t="str">
        <f t="shared" si="43"/>
        <v>5500;1</v>
      </c>
      <c r="T118" s="205" t="str">
        <f t="shared" si="43"/>
        <v>5000;1</v>
      </c>
      <c r="U118" s="205" t="str">
        <f t="shared" si="43"/>
        <v>4500;1</v>
      </c>
      <c r="V118" s="205" t="str">
        <f t="shared" si="43"/>
        <v>5500;5</v>
      </c>
      <c r="W118" s="35"/>
      <c r="X118" s="66"/>
      <c r="Y118" s="66"/>
      <c r="Z118" s="66"/>
      <c r="AA118" s="66"/>
      <c r="AB118" s="66"/>
      <c r="AD118" s="46"/>
      <c r="AE118" s="46"/>
      <c r="AF118" s="20"/>
      <c r="AG118" s="20"/>
      <c r="AH118" s="20"/>
      <c r="AI118" s="20"/>
      <c r="AJ118" s="20"/>
      <c r="AK118" s="20"/>
      <c r="AL118" s="20"/>
      <c r="AM118" s="20"/>
      <c r="AN118" s="20"/>
      <c r="AO118" s="179"/>
    </row>
    <row r="119" spans="1:41" ht="13.5" customHeight="1">
      <c r="H119" s="37">
        <f t="shared" si="27"/>
        <v>29</v>
      </c>
      <c r="L119" s="66"/>
      <c r="M119" s="180"/>
      <c r="N119" s="66"/>
      <c r="O119" s="207">
        <f>+O114/O95*1000</f>
        <v>244.32948246507402</v>
      </c>
      <c r="P119" s="193" t="s">
        <v>89</v>
      </c>
      <c r="Q119" s="207">
        <f>+Q114/Q95*1000</f>
        <v>233.93863580637861</v>
      </c>
      <c r="R119" s="207">
        <f t="shared" ref="R119:V119" si="44">+R114/R95*1000</f>
        <v>238.18487730281777</v>
      </c>
      <c r="S119" s="207">
        <f t="shared" si="44"/>
        <v>244.32948246507402</v>
      </c>
      <c r="T119" s="207">
        <f t="shared" si="44"/>
        <v>254.92899109881338</v>
      </c>
      <c r="U119" s="207">
        <f t="shared" si="44"/>
        <v>260.31387260199358</v>
      </c>
      <c r="V119" s="207">
        <f t="shared" si="44"/>
        <v>209.23293276339368</v>
      </c>
      <c r="W119" s="35"/>
      <c r="X119" s="66"/>
      <c r="Y119" s="66"/>
      <c r="Z119" s="66"/>
      <c r="AA119" s="66"/>
      <c r="AB119" s="66"/>
      <c r="AD119" s="46"/>
      <c r="AE119" s="46"/>
      <c r="AF119" s="20"/>
      <c r="AG119" s="20"/>
      <c r="AH119" s="20"/>
      <c r="AI119" s="20"/>
      <c r="AJ119" s="20"/>
      <c r="AK119" s="20"/>
      <c r="AL119" s="20"/>
      <c r="AM119" s="20"/>
      <c r="AN119" s="20"/>
      <c r="AO119" s="179"/>
    </row>
    <row r="120" spans="1:41">
      <c r="H120" s="37">
        <f t="shared" si="27"/>
        <v>30</v>
      </c>
      <c r="L120" s="66"/>
      <c r="M120" s="180"/>
      <c r="N120" s="66"/>
      <c r="O120" s="207">
        <f>+O119*O115/O114</f>
        <v>237.14768145683988</v>
      </c>
      <c r="P120" s="193" t="s">
        <v>88</v>
      </c>
      <c r="Q120" s="207">
        <f>+Q119*Q115/Q114</f>
        <v>226.99330531259537</v>
      </c>
      <c r="R120" s="207">
        <f t="shared" ref="R120:V120" si="45">+R119*R115/R114</f>
        <v>231.13057206163558</v>
      </c>
      <c r="S120" s="207">
        <f t="shared" si="45"/>
        <v>237.14768145683988</v>
      </c>
      <c r="T120" s="207">
        <f t="shared" si="45"/>
        <v>247.28823551947136</v>
      </c>
      <c r="U120" s="207">
        <f t="shared" si="45"/>
        <v>252.50934468017169</v>
      </c>
      <c r="V120" s="207">
        <f t="shared" si="45"/>
        <v>204.64705941401894</v>
      </c>
      <c r="W120" s="35"/>
      <c r="X120" s="66"/>
      <c r="Y120" s="66"/>
      <c r="Z120" s="66"/>
      <c r="AA120" s="66"/>
      <c r="AB120" s="66"/>
      <c r="AD120" s="46"/>
      <c r="AE120" s="46"/>
      <c r="AF120" s="20"/>
      <c r="AG120" s="20"/>
      <c r="AH120" s="20"/>
      <c r="AI120" s="20"/>
      <c r="AJ120" s="20"/>
      <c r="AK120" s="20"/>
      <c r="AL120" s="20"/>
      <c r="AM120" s="20"/>
      <c r="AN120" s="20"/>
      <c r="AO120" s="179"/>
    </row>
    <row r="121" spans="1:41">
      <c r="H121" s="37">
        <f t="shared" si="27"/>
        <v>31</v>
      </c>
      <c r="L121" s="66"/>
      <c r="M121" s="180"/>
      <c r="N121" s="66"/>
      <c r="O121" s="207">
        <f>+O119*O116/O114</f>
        <v>221.40082694123399</v>
      </c>
      <c r="P121" s="193" t="s">
        <v>87</v>
      </c>
      <c r="Q121" s="207">
        <f>+Q119*Q116/Q114</f>
        <v>211.76493728582687</v>
      </c>
      <c r="R121" s="207">
        <f t="shared" ref="R121:V121" si="46">+R119*R116/R114</f>
        <v>215.66326543280897</v>
      </c>
      <c r="S121" s="207">
        <f t="shared" si="46"/>
        <v>221.40082694123399</v>
      </c>
      <c r="T121" s="207">
        <f t="shared" si="46"/>
        <v>230.5350748068233</v>
      </c>
      <c r="U121" s="207">
        <f t="shared" si="46"/>
        <v>235.3970958714105</v>
      </c>
      <c r="V121" s="207">
        <f t="shared" si="46"/>
        <v>194.59204948311103</v>
      </c>
      <c r="W121" s="35"/>
      <c r="X121" s="66"/>
      <c r="Y121" s="66"/>
      <c r="Z121" s="66"/>
      <c r="AA121" s="66"/>
      <c r="AB121" s="66"/>
      <c r="AD121" s="45"/>
      <c r="AE121" s="45"/>
      <c r="AF121" s="20"/>
      <c r="AG121" s="20"/>
      <c r="AH121" s="20"/>
      <c r="AI121" s="20"/>
      <c r="AJ121" s="20"/>
      <c r="AK121" s="20"/>
      <c r="AL121" s="20"/>
      <c r="AM121" s="20"/>
      <c r="AN121" s="20"/>
      <c r="AO121" s="179"/>
    </row>
    <row r="122" spans="1:41">
      <c r="H122" s="37">
        <f t="shared" si="27"/>
        <v>32</v>
      </c>
      <c r="L122" s="66"/>
      <c r="M122" s="180"/>
      <c r="N122" s="66"/>
      <c r="O122" s="207">
        <f>+O119-O121</f>
        <v>22.928655523840035</v>
      </c>
      <c r="P122" s="193" t="s">
        <v>86</v>
      </c>
      <c r="Q122" s="207">
        <f>+Q119-Q121</f>
        <v>22.173698520551739</v>
      </c>
      <c r="R122" s="207">
        <f t="shared" ref="R122:V122" si="47">+R119-R121</f>
        <v>22.521611870008797</v>
      </c>
      <c r="S122" s="207">
        <f t="shared" si="47"/>
        <v>22.928655523840035</v>
      </c>
      <c r="T122" s="207">
        <f t="shared" si="47"/>
        <v>24.393916291990081</v>
      </c>
      <c r="U122" s="207">
        <f t="shared" si="47"/>
        <v>24.916776730583081</v>
      </c>
      <c r="V122" s="207">
        <f t="shared" si="47"/>
        <v>14.640883280282651</v>
      </c>
      <c r="W122" s="35"/>
      <c r="X122" s="66"/>
      <c r="Y122" s="66"/>
      <c r="Z122" s="66"/>
      <c r="AA122" s="66"/>
      <c r="AB122" s="66"/>
      <c r="AD122" s="46"/>
      <c r="AE122" s="46"/>
      <c r="AF122" s="20"/>
      <c r="AG122" s="20"/>
      <c r="AH122" s="20"/>
      <c r="AI122" s="20"/>
      <c r="AJ122" s="20"/>
      <c r="AK122" s="20"/>
      <c r="AL122" s="20"/>
      <c r="AM122" s="20"/>
      <c r="AN122" s="20"/>
      <c r="AO122" s="179"/>
    </row>
    <row r="123" spans="1:41" s="19" customFormat="1">
      <c r="A123" s="52"/>
      <c r="B123" s="52"/>
      <c r="C123" s="52"/>
      <c r="D123" s="52"/>
      <c r="E123" s="52"/>
      <c r="F123" s="20"/>
      <c r="H123" s="37">
        <f t="shared" si="27"/>
        <v>33</v>
      </c>
      <c r="I123" s="20"/>
      <c r="W123" s="214"/>
      <c r="X123" s="177"/>
      <c r="Y123" s="177"/>
      <c r="Z123" s="177"/>
      <c r="AA123" s="177"/>
      <c r="AB123" s="177"/>
      <c r="AD123" s="45"/>
      <c r="AE123" s="45"/>
      <c r="AN123" s="20"/>
      <c r="AO123" s="179"/>
    </row>
    <row r="124" spans="1:41">
      <c r="A124" s="52" t="s">
        <v>15</v>
      </c>
      <c r="F124" s="42">
        <v>1000</v>
      </c>
      <c r="H124" s="37">
        <f t="shared" si="27"/>
        <v>34</v>
      </c>
      <c r="J124" s="209" t="s">
        <v>85</v>
      </c>
      <c r="L124" s="66"/>
      <c r="M124" s="180"/>
      <c r="N124" s="226"/>
      <c r="O124" s="210">
        <v>280</v>
      </c>
      <c r="P124" s="209" t="str">
        <f>J124</f>
        <v>Odkupna cena; vir podatkov SURS; preračuni KIS</v>
      </c>
      <c r="Q124" s="210">
        <v>280</v>
      </c>
      <c r="R124" s="210">
        <v>280</v>
      </c>
      <c r="S124" s="210">
        <v>280</v>
      </c>
      <c r="T124" s="210">
        <v>280</v>
      </c>
      <c r="U124" s="210">
        <v>280</v>
      </c>
      <c r="V124" s="210">
        <v>280</v>
      </c>
      <c r="W124" s="214"/>
      <c r="X124" s="66"/>
      <c r="Y124" s="66"/>
      <c r="Z124" s="66"/>
      <c r="AA124" s="66"/>
      <c r="AB124" s="66"/>
      <c r="AD124" s="46"/>
      <c r="AE124" s="46"/>
      <c r="AF124" s="251" t="s">
        <v>158</v>
      </c>
      <c r="AG124" s="252"/>
      <c r="AH124" s="252"/>
      <c r="AI124" s="252"/>
      <c r="AJ124" s="252"/>
      <c r="AK124" s="252"/>
      <c r="AL124" s="252"/>
      <c r="AM124" s="252"/>
      <c r="AN124" s="252"/>
      <c r="AO124" s="179"/>
    </row>
    <row r="125" spans="1:41" s="19" customFormat="1">
      <c r="A125" s="52"/>
      <c r="B125" s="52"/>
      <c r="C125" s="52"/>
      <c r="D125" s="52"/>
      <c r="E125" s="52"/>
      <c r="F125" s="20"/>
      <c r="H125" s="37">
        <f t="shared" si="27"/>
        <v>35</v>
      </c>
      <c r="I125" s="20"/>
      <c r="J125" s="110" t="str">
        <f>+J88</f>
        <v>Bruto dodana vrednost</v>
      </c>
      <c r="K125" s="20"/>
      <c r="L125" s="177"/>
      <c r="M125" s="178"/>
      <c r="N125" s="177"/>
      <c r="O125" s="212">
        <f>O113+O112+O100-O98</f>
        <v>703.48610304092335</v>
      </c>
      <c r="P125" s="208"/>
      <c r="Q125" s="212">
        <f t="shared" ref="Q125:V125" si="48">Q113+Q112+Q100-Q98</f>
        <v>863.26321026638016</v>
      </c>
      <c r="R125" s="212">
        <f t="shared" si="48"/>
        <v>785.96992207306266</v>
      </c>
      <c r="S125" s="212">
        <f t="shared" si="48"/>
        <v>703.48610304092335</v>
      </c>
      <c r="T125" s="212">
        <f t="shared" si="48"/>
        <v>620.84938728755878</v>
      </c>
      <c r="U125" s="212">
        <f t="shared" si="48"/>
        <v>551.84594461290067</v>
      </c>
      <c r="V125" s="212">
        <f t="shared" si="48"/>
        <v>767.088739132608</v>
      </c>
      <c r="W125" s="214"/>
      <c r="X125" s="177"/>
      <c r="Y125" s="177"/>
      <c r="Z125" s="177"/>
      <c r="AA125" s="177"/>
      <c r="AB125" s="177"/>
      <c r="AD125" s="46"/>
      <c r="AE125" s="46"/>
      <c r="AF125" s="112" t="str">
        <f>"letina "&amp;M90</f>
        <v xml:space="preserve">letina </v>
      </c>
      <c r="AG125" s="20"/>
      <c r="AH125" s="20"/>
      <c r="AI125" s="20"/>
      <c r="AJ125" s="20"/>
      <c r="AK125" s="20"/>
      <c r="AL125" s="20"/>
      <c r="AM125" s="20"/>
      <c r="AN125" s="20"/>
      <c r="AO125" s="179"/>
    </row>
    <row r="126" spans="1:41">
      <c r="A126" s="116" t="s">
        <v>11</v>
      </c>
      <c r="H126" s="37">
        <f t="shared" si="27"/>
        <v>36</v>
      </c>
      <c r="J126" s="195" t="s">
        <v>11</v>
      </c>
      <c r="K126" s="49"/>
      <c r="L126" s="66"/>
      <c r="M126" s="180"/>
      <c r="N126" s="66"/>
      <c r="O126" s="172">
        <v>134.64450683638512</v>
      </c>
      <c r="P126" s="204"/>
      <c r="Q126" s="172">
        <v>149.72896253619106</v>
      </c>
      <c r="R126" s="172">
        <v>141.97414942574579</v>
      </c>
      <c r="S126" s="172">
        <v>134.64450683638512</v>
      </c>
      <c r="T126" s="172">
        <v>132.42868151866401</v>
      </c>
      <c r="U126" s="172">
        <v>123.64188732508228</v>
      </c>
      <c r="V126" s="172">
        <v>108.27396095932616</v>
      </c>
      <c r="W126" s="35"/>
      <c r="X126" s="66"/>
      <c r="Y126" s="66"/>
      <c r="Z126" s="66"/>
      <c r="AA126" s="66"/>
      <c r="AB126" s="66"/>
      <c r="AD126" s="65"/>
      <c r="AE126" s="65"/>
      <c r="AF126" s="65"/>
      <c r="AG126" s="65"/>
      <c r="AH126" s="65"/>
      <c r="AI126" s="65"/>
      <c r="AJ126" s="65"/>
      <c r="AK126" s="65"/>
      <c r="AL126" s="65"/>
      <c r="AM126" s="65"/>
      <c r="AN126" s="65"/>
      <c r="AO126" s="179"/>
    </row>
    <row r="127" spans="1:41">
      <c r="G127" s="66"/>
      <c r="H127" s="37">
        <f t="shared" si="27"/>
        <v>37</v>
      </c>
      <c r="J127" s="20" t="s">
        <v>21</v>
      </c>
      <c r="K127" s="49"/>
      <c r="L127" s="66"/>
      <c r="M127" s="180"/>
      <c r="N127" s="66"/>
      <c r="O127" s="66">
        <f>+O125-O126</f>
        <v>568.84159620453829</v>
      </c>
      <c r="Q127" s="66">
        <f>+Q125-Q126</f>
        <v>713.53424773018912</v>
      </c>
      <c r="R127" s="66">
        <f t="shared" ref="R127" si="49">+R125-R126</f>
        <v>643.99577264731693</v>
      </c>
      <c r="S127" s="66">
        <f t="shared" ref="S127" si="50">+S125-S126</f>
        <v>568.84159620453829</v>
      </c>
      <c r="T127" s="66">
        <f t="shared" ref="T127" si="51">+T125-T126</f>
        <v>488.42070576889478</v>
      </c>
      <c r="U127" s="66">
        <f t="shared" ref="U127" si="52">+U125-U126</f>
        <v>428.20405728781839</v>
      </c>
      <c r="V127" s="66">
        <f t="shared" ref="V127" si="53">+V125-V126</f>
        <v>658.81477817328187</v>
      </c>
      <c r="W127" s="35"/>
      <c r="X127" s="66"/>
      <c r="Y127" s="66"/>
      <c r="Z127" s="66"/>
      <c r="AA127" s="66"/>
      <c r="AB127" s="66"/>
      <c r="AD127" s="65"/>
      <c r="AE127" s="65"/>
      <c r="AF127" s="65"/>
      <c r="AG127" s="65"/>
      <c r="AH127" s="65"/>
      <c r="AI127" s="65"/>
      <c r="AJ127" s="65"/>
      <c r="AK127" s="65"/>
      <c r="AL127" s="65"/>
      <c r="AM127" s="65"/>
      <c r="AN127" s="65"/>
      <c r="AO127" s="179"/>
    </row>
    <row r="128" spans="1:41" ht="12" customHeight="1">
      <c r="A128" s="133"/>
      <c r="B128" s="133"/>
      <c r="C128" s="133"/>
      <c r="D128" s="133"/>
      <c r="E128" s="133"/>
      <c r="F128" s="65"/>
      <c r="G128" s="65"/>
      <c r="H128" s="65">
        <f>1</f>
        <v>1</v>
      </c>
      <c r="I128" s="65" t="str">
        <f>+J130</f>
        <v>Oljna ogrščica</v>
      </c>
      <c r="J128" s="64" t="s">
        <v>131</v>
      </c>
      <c r="K128" s="65"/>
      <c r="L128" s="65"/>
      <c r="M128" s="65"/>
      <c r="N128" s="65"/>
      <c r="O128" s="158">
        <f>O136-O148+O141-'2022'!E102</f>
        <v>-4.5474735088646412E-13</v>
      </c>
      <c r="P128" s="65"/>
      <c r="Q128" s="158">
        <f>Q136-Q148+Q141-'2022'!H102</f>
        <v>4.5474735088646412E-13</v>
      </c>
      <c r="R128" s="158">
        <f>R136-R148+R141-'2022'!I102</f>
        <v>-4.5474735088646412E-13</v>
      </c>
      <c r="S128" s="158">
        <f>S136-S148+S141-'2022'!J102</f>
        <v>-2.2737367544323206E-13</v>
      </c>
      <c r="T128" s="158">
        <f>T136-T148+T141-'2022'!K102</f>
        <v>-4.5474735088646412E-13</v>
      </c>
      <c r="U128" s="158">
        <f>U136-U148+U141-'2022'!L102</f>
        <v>-2.2737367544323206E-13</v>
      </c>
      <c r="V128" s="158">
        <f>V136-V148+V141-'2022'!M102</f>
        <v>-4.5474735088646412E-13</v>
      </c>
      <c r="W128" s="65"/>
      <c r="X128" s="65"/>
      <c r="Y128" s="65"/>
      <c r="Z128" s="65"/>
      <c r="AA128" s="65"/>
      <c r="AB128" s="65"/>
      <c r="AC128" s="65"/>
      <c r="AD128" s="159"/>
      <c r="AE128" s="16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</row>
    <row r="129" spans="1:41">
      <c r="G129" s="33"/>
      <c r="H129" s="37">
        <f>H128+1</f>
        <v>2</v>
      </c>
      <c r="I129" s="20" t="str">
        <f>+I128</f>
        <v>Oljna ogrščica</v>
      </c>
      <c r="J129" s="39" t="s">
        <v>132</v>
      </c>
      <c r="K129" s="40"/>
      <c r="L129" s="40"/>
      <c r="M129" s="161"/>
      <c r="N129" s="40"/>
      <c r="O129" s="217" t="e">
        <f>#REF!</f>
        <v>#REF!</v>
      </c>
      <c r="P129" s="217"/>
      <c r="Q129" s="162" t="e">
        <f>#REF!</f>
        <v>#REF!</v>
      </c>
      <c r="R129" s="162" t="e">
        <f>#REF!</f>
        <v>#REF!</v>
      </c>
      <c r="S129" s="162" t="e">
        <f>#REF!</f>
        <v>#REF!</v>
      </c>
      <c r="T129" s="162" t="e">
        <f>#REF!</f>
        <v>#REF!</v>
      </c>
      <c r="U129" s="162" t="e">
        <f>#REF!</f>
        <v>#REF!</v>
      </c>
      <c r="V129" s="162" t="e">
        <f>#REF!</f>
        <v>#REF!</v>
      </c>
      <c r="W129" s="40"/>
      <c r="X129" s="40"/>
      <c r="Y129" s="40"/>
      <c r="Z129" s="40"/>
      <c r="AA129" s="40"/>
      <c r="AB129" s="40"/>
      <c r="AD129" s="106"/>
      <c r="AE129" s="106"/>
      <c r="AF129" s="106"/>
      <c r="AG129" s="106"/>
      <c r="AH129" s="106"/>
      <c r="AI129" s="106"/>
      <c r="AJ129" s="106"/>
      <c r="AK129" s="106"/>
      <c r="AL129" s="106"/>
      <c r="AM129" s="20"/>
      <c r="AN129" s="20"/>
      <c r="AO129" s="179"/>
    </row>
    <row r="130" spans="1:41" ht="12" customHeight="1">
      <c r="F130" s="20" t="e">
        <f>#REF!</f>
        <v>#REF!</v>
      </c>
      <c r="G130" s="33"/>
      <c r="H130" s="37">
        <f t="shared" ref="H130:H164" si="54">H129+1</f>
        <v>3</v>
      </c>
      <c r="I130" s="20" t="str">
        <f>+I129</f>
        <v>Oljna ogrščica</v>
      </c>
      <c r="J130" s="43" t="s">
        <v>223</v>
      </c>
      <c r="K130" s="20" t="str">
        <f>+K$56</f>
        <v>Enota</v>
      </c>
      <c r="L130" s="106"/>
      <c r="M130" s="163"/>
      <c r="N130" s="157"/>
      <c r="O130" s="111"/>
      <c r="P130" s="111"/>
      <c r="S130" s="111"/>
      <c r="U130" s="111"/>
      <c r="V130" s="111"/>
      <c r="W130" s="111"/>
      <c r="X130" s="157" t="s">
        <v>76</v>
      </c>
      <c r="Y130" s="106"/>
      <c r="Z130" s="106"/>
      <c r="AD130" s="160"/>
      <c r="AE130" s="160"/>
      <c r="AF130" s="160"/>
      <c r="AG130" s="160"/>
      <c r="AH130" s="160"/>
      <c r="AI130" s="160"/>
      <c r="AJ130" s="160"/>
      <c r="AK130" s="160"/>
      <c r="AL130" s="160"/>
      <c r="AM130" s="20"/>
      <c r="AN130" s="20"/>
      <c r="AO130" s="179"/>
    </row>
    <row r="131" spans="1:41" ht="12" customHeight="1">
      <c r="G131" s="33"/>
      <c r="H131" s="37">
        <f t="shared" si="54"/>
        <v>4</v>
      </c>
      <c r="I131" s="20" t="str">
        <f>+I130</f>
        <v>Oljna ogrščica</v>
      </c>
      <c r="J131" s="19" t="str">
        <f>+J94</f>
        <v>Model</v>
      </c>
      <c r="L131" s="106"/>
      <c r="M131" s="163"/>
      <c r="N131" s="157"/>
      <c r="O131" s="111"/>
      <c r="P131" s="111"/>
      <c r="Q131" s="106" t="s">
        <v>67</v>
      </c>
      <c r="R131" s="106" t="s">
        <v>66</v>
      </c>
      <c r="S131" s="106" t="s">
        <v>65</v>
      </c>
      <c r="T131" s="106" t="s">
        <v>64</v>
      </c>
      <c r="U131" s="106" t="s">
        <v>81</v>
      </c>
      <c r="V131" s="106" t="s">
        <v>141</v>
      </c>
      <c r="W131" s="111"/>
      <c r="X131" s="106" t="str">
        <f>+Q131</f>
        <v>M 1</v>
      </c>
      <c r="Y131" s="106" t="str">
        <f>+R131</f>
        <v>M 2</v>
      </c>
      <c r="Z131" s="106" t="str">
        <f>+T131</f>
        <v>M 4</v>
      </c>
      <c r="AA131" s="106" t="str">
        <f t="shared" ref="AA131" si="55">+U131</f>
        <v>M5</v>
      </c>
      <c r="AB131" s="106" t="str">
        <f t="shared" ref="AB131" si="56">+V131</f>
        <v>M6</v>
      </c>
      <c r="AD131" s="160"/>
      <c r="AE131" s="160"/>
      <c r="AF131" s="160"/>
      <c r="AG131" s="160"/>
      <c r="AH131" s="160"/>
      <c r="AI131" s="160"/>
      <c r="AJ131" s="160"/>
      <c r="AK131" s="160"/>
      <c r="AL131" s="160"/>
      <c r="AM131" s="20"/>
      <c r="AN131" s="20"/>
      <c r="AO131" s="179"/>
    </row>
    <row r="132" spans="1:41" ht="12" customHeight="1">
      <c r="A132" s="52" t="s">
        <v>9</v>
      </c>
      <c r="G132" s="33"/>
      <c r="H132" s="37">
        <f t="shared" si="54"/>
        <v>5</v>
      </c>
      <c r="I132" s="20" t="str">
        <f>+I131</f>
        <v>Oljna ogrščica</v>
      </c>
      <c r="J132" s="19" t="str">
        <f t="shared" ref="J132:J151" si="57">+J95</f>
        <v>Intenzivnost pridelave</v>
      </c>
      <c r="K132" s="20" t="s">
        <v>7</v>
      </c>
      <c r="L132" s="165"/>
      <c r="M132" s="218"/>
      <c r="N132" s="167"/>
      <c r="O132" s="172">
        <v>3500</v>
      </c>
      <c r="Q132" s="172">
        <v>4000</v>
      </c>
      <c r="R132" s="172">
        <v>3500</v>
      </c>
      <c r="S132" s="172">
        <v>3000</v>
      </c>
      <c r="T132" s="172">
        <v>2500</v>
      </c>
      <c r="U132" s="172">
        <v>3000</v>
      </c>
      <c r="V132" s="172">
        <v>3500</v>
      </c>
      <c r="W132" s="106"/>
      <c r="X132" s="219">
        <f>Q132/$S132*100</f>
        <v>133.33333333333331</v>
      </c>
      <c r="Y132" s="219">
        <f t="shared" ref="Y132" si="58">R132/$S132*100</f>
        <v>116.66666666666667</v>
      </c>
      <c r="Z132" s="219">
        <f>T132/$S132*100</f>
        <v>83.333333333333343</v>
      </c>
      <c r="AA132" s="219">
        <f>U132/$S132*100</f>
        <v>100</v>
      </c>
      <c r="AB132" s="219">
        <f>V132/$S132*100</f>
        <v>116.66666666666667</v>
      </c>
      <c r="AD132" s="160"/>
      <c r="AE132" s="160"/>
      <c r="AF132" s="160"/>
      <c r="AG132" s="160"/>
      <c r="AH132" s="160"/>
      <c r="AI132" s="160"/>
      <c r="AJ132" s="160"/>
      <c r="AK132" s="160"/>
      <c r="AL132" s="160"/>
      <c r="AM132" s="20"/>
      <c r="AN132" s="20"/>
      <c r="AO132" s="179"/>
    </row>
    <row r="133" spans="1:41" ht="12" customHeight="1">
      <c r="A133" s="52" t="s">
        <v>79</v>
      </c>
      <c r="G133" s="33"/>
      <c r="H133" s="37">
        <f t="shared" si="54"/>
        <v>6</v>
      </c>
      <c r="J133" s="19" t="str">
        <f t="shared" si="57"/>
        <v>Stranski pridelki</v>
      </c>
      <c r="L133" s="165"/>
      <c r="M133" s="218"/>
      <c r="N133" s="167"/>
      <c r="O133" s="165"/>
      <c r="Q133" s="165"/>
      <c r="R133" s="165"/>
      <c r="S133" s="165"/>
      <c r="T133" s="165"/>
      <c r="U133" s="165"/>
      <c r="V133" s="106"/>
      <c r="W133" s="106"/>
      <c r="X133" s="220" t="e">
        <f t="shared" ref="X133:X150" si="59">Q133/$S133*100</f>
        <v>#DIV/0!</v>
      </c>
      <c r="Y133" s="220" t="e">
        <f t="shared" ref="Y133:Y150" si="60">R133/$S133*100</f>
        <v>#DIV/0!</v>
      </c>
      <c r="Z133" s="220" t="e">
        <f t="shared" ref="Z133:Z150" si="61">T133/$S133*100</f>
        <v>#DIV/0!</v>
      </c>
      <c r="AA133" s="220" t="e">
        <f t="shared" ref="AA133:AA150" si="62">U133/$S133*100</f>
        <v>#DIV/0!</v>
      </c>
      <c r="AB133" s="220" t="e">
        <f t="shared" ref="AB133:AB150" si="63">V133/$S133*100</f>
        <v>#DIV/0!</v>
      </c>
      <c r="AD133" s="66"/>
      <c r="AE133" s="66"/>
      <c r="AF133" s="66"/>
      <c r="AG133" s="66"/>
      <c r="AH133" s="66"/>
      <c r="AI133" s="66"/>
      <c r="AJ133" s="66"/>
      <c r="AK133" s="66"/>
      <c r="AL133" s="66"/>
      <c r="AM133" s="20"/>
      <c r="AN133" s="20"/>
      <c r="AO133" s="179"/>
    </row>
    <row r="134" spans="1:41" ht="12" customHeight="1">
      <c r="A134" s="52" t="s">
        <v>75</v>
      </c>
      <c r="G134" s="33"/>
      <c r="H134" s="37">
        <f t="shared" si="54"/>
        <v>7</v>
      </c>
      <c r="I134" s="20" t="str">
        <f>+I132</f>
        <v>Oljna ogrščica</v>
      </c>
      <c r="J134" s="19" t="str">
        <f t="shared" si="57"/>
        <v>Velikost parcele</v>
      </c>
      <c r="K134" s="20" t="s">
        <v>73</v>
      </c>
      <c r="L134" s="106"/>
      <c r="M134" s="163"/>
      <c r="N134" s="157"/>
      <c r="O134" s="172">
        <v>1</v>
      </c>
      <c r="Q134" s="172">
        <v>1</v>
      </c>
      <c r="R134" s="172">
        <v>1</v>
      </c>
      <c r="S134" s="172">
        <v>1</v>
      </c>
      <c r="T134" s="172">
        <v>1</v>
      </c>
      <c r="U134" s="172">
        <v>5</v>
      </c>
      <c r="V134" s="172">
        <v>5</v>
      </c>
      <c r="W134" s="165"/>
      <c r="X134" s="220">
        <f t="shared" si="59"/>
        <v>100</v>
      </c>
      <c r="Y134" s="220">
        <f t="shared" si="60"/>
        <v>100</v>
      </c>
      <c r="Z134" s="220">
        <f t="shared" si="61"/>
        <v>100</v>
      </c>
      <c r="AA134" s="220">
        <f t="shared" si="62"/>
        <v>500</v>
      </c>
      <c r="AB134" s="220">
        <f t="shared" si="63"/>
        <v>500</v>
      </c>
      <c r="AD134" s="111"/>
      <c r="AE134" s="111"/>
      <c r="AF134" s="111"/>
      <c r="AG134" s="111"/>
      <c r="AH134" s="111"/>
      <c r="AI134" s="111"/>
      <c r="AJ134" s="111"/>
      <c r="AK134" s="111"/>
      <c r="AL134" s="111"/>
      <c r="AM134" s="20"/>
      <c r="AN134" s="20"/>
      <c r="AO134" s="179"/>
    </row>
    <row r="135" spans="1:41" ht="12" customHeight="1">
      <c r="A135" s="116" t="s">
        <v>12</v>
      </c>
      <c r="G135" s="33"/>
      <c r="H135" s="37">
        <f t="shared" si="54"/>
        <v>8</v>
      </c>
      <c r="I135" s="20" t="str">
        <f>+I130</f>
        <v>Oljna ogrščica</v>
      </c>
      <c r="J135" s="19" t="str">
        <f t="shared" si="57"/>
        <v>Kupljen material in storitve</v>
      </c>
      <c r="O135" s="172">
        <v>1640.6971754071758</v>
      </c>
      <c r="Q135" s="172">
        <v>1791.4518432157322</v>
      </c>
      <c r="R135" s="172">
        <v>1640.6971754071758</v>
      </c>
      <c r="S135" s="172">
        <v>1482.9936156018914</v>
      </c>
      <c r="T135" s="172">
        <v>1315.7725778726469</v>
      </c>
      <c r="U135" s="172">
        <v>1447.5025006977955</v>
      </c>
      <c r="V135" s="172">
        <v>1604.2497696624273</v>
      </c>
      <c r="W135" s="169"/>
      <c r="X135" s="219">
        <f t="shared" si="59"/>
        <v>120.79970030677774</v>
      </c>
      <c r="Y135" s="219">
        <f t="shared" si="60"/>
        <v>110.63413612480579</v>
      </c>
      <c r="Z135" s="219">
        <f t="shared" si="61"/>
        <v>88.724089168693027</v>
      </c>
      <c r="AA135" s="219">
        <f t="shared" si="62"/>
        <v>97.60679246824057</v>
      </c>
      <c r="AB135" s="219">
        <f t="shared" si="63"/>
        <v>108.17644477932042</v>
      </c>
      <c r="AD135" s="45"/>
      <c r="AE135" s="45"/>
      <c r="AF135" s="45"/>
      <c r="AG135" s="45"/>
      <c r="AH135" s="45"/>
      <c r="AI135" s="45"/>
      <c r="AJ135" s="45"/>
      <c r="AK135" s="45"/>
      <c r="AL135" s="45"/>
      <c r="AM135" s="19"/>
      <c r="AN135" s="19"/>
      <c r="AO135" s="179"/>
    </row>
    <row r="136" spans="1:41" s="19" customFormat="1" ht="12" customHeight="1">
      <c r="A136" s="52" t="s">
        <v>5</v>
      </c>
      <c r="B136" s="52"/>
      <c r="C136" s="52"/>
      <c r="D136" s="52"/>
      <c r="E136" s="52"/>
      <c r="F136" s="20"/>
      <c r="G136" s="33"/>
      <c r="H136" s="37">
        <f t="shared" si="54"/>
        <v>9</v>
      </c>
      <c r="I136" s="20" t="str">
        <f t="shared" ref="I136:I141" si="64">+I135</f>
        <v>Oljna ogrščica</v>
      </c>
      <c r="J136" s="19" t="str">
        <f t="shared" si="57"/>
        <v>Stroški skupaj</v>
      </c>
      <c r="K136" s="20" t="str">
        <f>+K$62</f>
        <v>EUR/ha</v>
      </c>
      <c r="L136" s="46"/>
      <c r="M136" s="227"/>
      <c r="N136" s="45"/>
      <c r="O136" s="172">
        <v>2036.3483672102475</v>
      </c>
      <c r="P136" s="45"/>
      <c r="Q136" s="172">
        <v>2191.5807920405991</v>
      </c>
      <c r="R136" s="172">
        <v>2036.3483672102475</v>
      </c>
      <c r="S136" s="172">
        <v>1862.5892926428889</v>
      </c>
      <c r="T136" s="172">
        <v>1673.4830824011419</v>
      </c>
      <c r="U136" s="172">
        <v>1763.1391973712668</v>
      </c>
      <c r="V136" s="172">
        <v>1934.1177254757165</v>
      </c>
      <c r="W136" s="214"/>
      <c r="X136" s="220">
        <f t="shared" si="59"/>
        <v>117.6631263100892</v>
      </c>
      <c r="Y136" s="220">
        <f t="shared" si="60"/>
        <v>109.32889903607285</v>
      </c>
      <c r="Z136" s="220">
        <f t="shared" si="61"/>
        <v>89.847133182355094</v>
      </c>
      <c r="AA136" s="220">
        <f t="shared" si="62"/>
        <v>94.660653550171062</v>
      </c>
      <c r="AB136" s="220">
        <f t="shared" si="63"/>
        <v>103.84026865801069</v>
      </c>
      <c r="AD136" s="46"/>
      <c r="AE136" s="46"/>
      <c r="AF136" s="46"/>
      <c r="AG136" s="46"/>
      <c r="AH136" s="46"/>
      <c r="AI136" s="46"/>
      <c r="AJ136" s="46"/>
      <c r="AK136" s="46"/>
      <c r="AL136" s="46"/>
      <c r="AM136" s="20"/>
      <c r="AN136" s="20"/>
      <c r="AO136" s="179"/>
    </row>
    <row r="137" spans="1:41" ht="12" customHeight="1">
      <c r="A137" s="52" t="s">
        <v>4</v>
      </c>
      <c r="G137" s="33"/>
      <c r="H137" s="37">
        <f t="shared" si="54"/>
        <v>10</v>
      </c>
      <c r="I137" s="20" t="str">
        <f t="shared" si="64"/>
        <v>Oljna ogrščica</v>
      </c>
      <c r="J137" s="19" t="str">
        <f t="shared" si="57"/>
        <v>Stranski pridelki</v>
      </c>
      <c r="K137" s="20" t="str">
        <f>+K$63</f>
        <v>EUR/ha</v>
      </c>
      <c r="L137" s="46"/>
      <c r="M137" s="227"/>
      <c r="N137" s="46"/>
      <c r="O137" s="172">
        <v>0</v>
      </c>
      <c r="P137" s="46"/>
      <c r="Q137" s="172">
        <v>0</v>
      </c>
      <c r="R137" s="172">
        <v>0</v>
      </c>
      <c r="S137" s="172">
        <v>0</v>
      </c>
      <c r="T137" s="172">
        <v>0</v>
      </c>
      <c r="U137" s="172">
        <v>0</v>
      </c>
      <c r="V137" s="172">
        <v>0</v>
      </c>
      <c r="W137" s="35"/>
      <c r="X137" s="220" t="e">
        <f t="shared" si="59"/>
        <v>#DIV/0!</v>
      </c>
      <c r="Y137" s="220" t="e">
        <f t="shared" si="60"/>
        <v>#DIV/0!</v>
      </c>
      <c r="Z137" s="220" t="e">
        <f t="shared" si="61"/>
        <v>#DIV/0!</v>
      </c>
      <c r="AA137" s="220" t="e">
        <f t="shared" si="62"/>
        <v>#DIV/0!</v>
      </c>
      <c r="AB137" s="220" t="e">
        <f t="shared" si="63"/>
        <v>#DIV/0!</v>
      </c>
      <c r="AD137" s="46"/>
      <c r="AE137" s="46"/>
      <c r="AF137" s="46"/>
      <c r="AG137" s="46"/>
      <c r="AH137" s="46"/>
      <c r="AI137" s="46"/>
      <c r="AJ137" s="46"/>
      <c r="AK137" s="46"/>
      <c r="AL137" s="46"/>
      <c r="AM137" s="20"/>
      <c r="AN137" s="20"/>
      <c r="AO137" s="179"/>
    </row>
    <row r="138" spans="1:41" ht="12" customHeight="1">
      <c r="G138" s="33"/>
      <c r="H138" s="37">
        <f t="shared" si="54"/>
        <v>11</v>
      </c>
      <c r="I138" s="20" t="str">
        <f t="shared" si="64"/>
        <v>Oljna ogrščica</v>
      </c>
      <c r="J138" s="19" t="str">
        <f t="shared" si="57"/>
        <v>Stroški glavnega pridelka</v>
      </c>
      <c r="K138" s="20" t="str">
        <f>+K$64</f>
        <v>EUR/ha</v>
      </c>
      <c r="L138" s="228"/>
      <c r="M138" s="227"/>
      <c r="N138" s="228"/>
      <c r="O138" s="182">
        <f>+O136-O137</f>
        <v>2036.3483672102475</v>
      </c>
      <c r="P138" s="46"/>
      <c r="Q138" s="182">
        <f>+Q136-Q137</f>
        <v>2191.5807920405991</v>
      </c>
      <c r="R138" s="182">
        <f t="shared" ref="R138:V138" si="65">+R136-R137</f>
        <v>2036.3483672102475</v>
      </c>
      <c r="S138" s="182">
        <f t="shared" si="65"/>
        <v>1862.5892926428889</v>
      </c>
      <c r="T138" s="182">
        <f t="shared" si="65"/>
        <v>1673.4830824011419</v>
      </c>
      <c r="U138" s="182">
        <f t="shared" si="65"/>
        <v>1763.1391973712668</v>
      </c>
      <c r="V138" s="182">
        <f t="shared" si="65"/>
        <v>1934.1177254757165</v>
      </c>
      <c r="W138" s="35"/>
      <c r="X138" s="220">
        <f t="shared" si="59"/>
        <v>117.6631263100892</v>
      </c>
      <c r="Y138" s="220">
        <f t="shared" si="60"/>
        <v>109.32889903607285</v>
      </c>
      <c r="Z138" s="220">
        <f t="shared" si="61"/>
        <v>89.847133182355094</v>
      </c>
      <c r="AA138" s="220">
        <f t="shared" si="62"/>
        <v>94.660653550171062</v>
      </c>
      <c r="AB138" s="220">
        <f t="shared" si="63"/>
        <v>103.84026865801069</v>
      </c>
      <c r="AD138" s="46"/>
      <c r="AE138" s="46"/>
      <c r="AF138" s="46"/>
      <c r="AG138" s="46"/>
      <c r="AH138" s="46"/>
      <c r="AI138" s="46"/>
      <c r="AJ138" s="46"/>
      <c r="AK138" s="46"/>
      <c r="AL138" s="46"/>
      <c r="AM138" s="20"/>
      <c r="AN138" s="20"/>
      <c r="AO138" s="179"/>
    </row>
    <row r="139" spans="1:41" ht="12" customHeight="1">
      <c r="A139" s="52" t="s">
        <v>3</v>
      </c>
      <c r="B139" s="52" t="s">
        <v>0</v>
      </c>
      <c r="C139" s="52" t="s">
        <v>2</v>
      </c>
      <c r="D139" s="52" t="s">
        <v>1</v>
      </c>
      <c r="E139" s="52" t="s">
        <v>0</v>
      </c>
      <c r="G139" s="33"/>
      <c r="H139" s="37">
        <f t="shared" si="54"/>
        <v>12</v>
      </c>
      <c r="I139" s="20" t="str">
        <f t="shared" si="64"/>
        <v>Oljna ogrščica</v>
      </c>
      <c r="J139" s="19" t="str">
        <f t="shared" si="57"/>
        <v>Subvencije</v>
      </c>
      <c r="K139" s="20" t="str">
        <f>+K$65</f>
        <v>EUR/ha</v>
      </c>
      <c r="L139" s="46"/>
      <c r="M139" s="227"/>
      <c r="N139" s="46"/>
      <c r="O139" s="172">
        <v>271.43806545041434</v>
      </c>
      <c r="P139" s="46"/>
      <c r="Q139" s="172">
        <v>271.56119611921503</v>
      </c>
      <c r="R139" s="172">
        <v>271.43806545041434</v>
      </c>
      <c r="S139" s="172">
        <v>270.59745617304867</v>
      </c>
      <c r="T139" s="172">
        <v>269.4749433938394</v>
      </c>
      <c r="U139" s="172">
        <v>267.34911744141385</v>
      </c>
      <c r="V139" s="172">
        <v>268.07662393412556</v>
      </c>
      <c r="W139" s="35"/>
      <c r="X139" s="220">
        <f t="shared" si="59"/>
        <v>100.35615262604318</v>
      </c>
      <c r="Y139" s="220">
        <f t="shared" si="60"/>
        <v>100.31064936428231</v>
      </c>
      <c r="Z139" s="220">
        <f t="shared" si="61"/>
        <v>99.585172456872101</v>
      </c>
      <c r="AA139" s="220">
        <f t="shared" si="62"/>
        <v>98.799567897801126</v>
      </c>
      <c r="AB139" s="220">
        <f t="shared" si="63"/>
        <v>99.068419831223025</v>
      </c>
      <c r="AD139" s="46"/>
      <c r="AE139" s="46"/>
      <c r="AF139" s="46"/>
      <c r="AG139" s="46"/>
      <c r="AH139" s="46"/>
      <c r="AI139" s="46"/>
      <c r="AJ139" s="46"/>
      <c r="AK139" s="46"/>
      <c r="AL139" s="46"/>
      <c r="AM139" s="20"/>
      <c r="AN139" s="20"/>
      <c r="AO139" s="179"/>
    </row>
    <row r="140" spans="1:41" ht="12" customHeight="1">
      <c r="C140" s="52" t="s">
        <v>6</v>
      </c>
      <c r="G140" s="33"/>
      <c r="H140" s="37">
        <f t="shared" si="54"/>
        <v>13</v>
      </c>
      <c r="I140" s="20" t="str">
        <f t="shared" si="64"/>
        <v>Oljna ogrščica</v>
      </c>
      <c r="J140" s="19" t="str">
        <f t="shared" si="57"/>
        <v>Stroški, zmanjšani za subvencije</v>
      </c>
      <c r="K140" s="20" t="str">
        <f>+K$66</f>
        <v>EUR/ha</v>
      </c>
      <c r="L140" s="228"/>
      <c r="M140" s="227"/>
      <c r="N140" s="228"/>
      <c r="O140" s="184">
        <f>+O138-O139</f>
        <v>1764.9103017598331</v>
      </c>
      <c r="P140" s="46"/>
      <c r="Q140" s="184">
        <f>+Q138-Q139</f>
        <v>1920.0195959213841</v>
      </c>
      <c r="R140" s="184">
        <f t="shared" ref="R140:V140" si="66">+R138-R139</f>
        <v>1764.9103017598331</v>
      </c>
      <c r="S140" s="184">
        <f t="shared" si="66"/>
        <v>1591.9918364698403</v>
      </c>
      <c r="T140" s="184">
        <f t="shared" si="66"/>
        <v>1404.0081390073026</v>
      </c>
      <c r="U140" s="184">
        <f t="shared" si="66"/>
        <v>1495.7900799298529</v>
      </c>
      <c r="V140" s="184">
        <f t="shared" si="66"/>
        <v>1666.0411015415909</v>
      </c>
      <c r="W140" s="35"/>
      <c r="X140" s="220">
        <f t="shared" si="59"/>
        <v>120.60486441808196</v>
      </c>
      <c r="Y140" s="220">
        <f t="shared" si="60"/>
        <v>110.86176834131452</v>
      </c>
      <c r="Z140" s="220">
        <f t="shared" si="61"/>
        <v>88.191918252584642</v>
      </c>
      <c r="AA140" s="220">
        <f t="shared" si="62"/>
        <v>93.957145109907742</v>
      </c>
      <c r="AB140" s="220">
        <f t="shared" si="63"/>
        <v>104.65135959716672</v>
      </c>
      <c r="AD140" s="46"/>
      <c r="AE140" s="46"/>
      <c r="AF140" s="46"/>
      <c r="AG140" s="46"/>
      <c r="AH140" s="46"/>
      <c r="AI140" s="46"/>
      <c r="AJ140" s="46"/>
      <c r="AK140" s="46"/>
      <c r="AL140" s="46"/>
      <c r="AM140" s="20"/>
      <c r="AN140" s="20"/>
      <c r="AO140" s="179"/>
    </row>
    <row r="141" spans="1:41" ht="12" customHeight="1">
      <c r="G141" s="33"/>
      <c r="H141" s="37">
        <f t="shared" si="54"/>
        <v>14</v>
      </c>
      <c r="I141" s="20" t="str">
        <f t="shared" si="64"/>
        <v>Oljna ogrščica</v>
      </c>
      <c r="J141" s="19" t="str">
        <f t="shared" si="57"/>
        <v>Stroški, zmanjšani za subvencije/kg</v>
      </c>
      <c r="K141" s="20" t="str">
        <f>+K$67</f>
        <v>EUR/kg</v>
      </c>
      <c r="L141" s="229"/>
      <c r="M141" s="230"/>
      <c r="N141" s="228"/>
      <c r="O141" s="190">
        <f>+O140/O132</f>
        <v>0.50426008621709517</v>
      </c>
      <c r="P141" s="231"/>
      <c r="Q141" s="190">
        <f>+Q140/Q132</f>
        <v>0.48000489898034604</v>
      </c>
      <c r="R141" s="190">
        <f t="shared" ref="R141:V141" si="67">+R140/R132</f>
        <v>0.50426008621709517</v>
      </c>
      <c r="S141" s="190">
        <f t="shared" si="67"/>
        <v>0.53066394548994678</v>
      </c>
      <c r="T141" s="190">
        <f t="shared" si="67"/>
        <v>0.56160325560292101</v>
      </c>
      <c r="U141" s="190">
        <f t="shared" si="67"/>
        <v>0.49859669330995099</v>
      </c>
      <c r="V141" s="190">
        <f t="shared" si="67"/>
        <v>0.47601174329759743</v>
      </c>
      <c r="W141" s="198"/>
      <c r="X141" s="189">
        <f t="shared" si="59"/>
        <v>90.453648313561473</v>
      </c>
      <c r="Y141" s="189">
        <f t="shared" si="60"/>
        <v>95.024372863983871</v>
      </c>
      <c r="Z141" s="189">
        <f t="shared" si="61"/>
        <v>105.83030190310157</v>
      </c>
      <c r="AA141" s="189">
        <f t="shared" si="62"/>
        <v>93.957145109907742</v>
      </c>
      <c r="AB141" s="189">
        <f t="shared" si="63"/>
        <v>89.701165369000051</v>
      </c>
      <c r="AD141" s="46"/>
      <c r="AE141" s="46"/>
      <c r="AF141" s="46"/>
      <c r="AG141" s="46"/>
      <c r="AH141" s="46"/>
      <c r="AI141" s="46"/>
      <c r="AJ141" s="46"/>
      <c r="AK141" s="46"/>
      <c r="AL141" s="46"/>
      <c r="AM141" s="20"/>
      <c r="AN141" s="20"/>
      <c r="AO141" s="179"/>
    </row>
    <row r="142" spans="1:41" ht="12" customHeight="1">
      <c r="A142" s="52" t="s">
        <v>152</v>
      </c>
      <c r="G142" s="33"/>
      <c r="H142" s="37">
        <f t="shared" si="54"/>
        <v>15</v>
      </c>
      <c r="J142" s="19" t="str">
        <f t="shared" si="57"/>
        <v>davek_a</v>
      </c>
      <c r="L142" s="46"/>
      <c r="M142" s="227"/>
      <c r="N142" s="46"/>
      <c r="O142" s="38">
        <v>26.616151596185592</v>
      </c>
      <c r="P142" s="46"/>
      <c r="Q142" s="38">
        <v>26.517823841762919</v>
      </c>
      <c r="R142" s="38">
        <v>26.616151596185592</v>
      </c>
      <c r="S142" s="38">
        <v>27.287432142253316</v>
      </c>
      <c r="T142" s="38">
        <v>28.1896844087563</v>
      </c>
      <c r="U142" s="38">
        <v>29.92140342264404</v>
      </c>
      <c r="V142" s="38">
        <v>29.340442720870925</v>
      </c>
      <c r="W142" s="35"/>
      <c r="X142" s="220">
        <f t="shared" si="59"/>
        <v>97.179623584665947</v>
      </c>
      <c r="Y142" s="220">
        <f t="shared" si="60"/>
        <v>97.539964396179741</v>
      </c>
      <c r="Z142" s="220">
        <f t="shared" si="61"/>
        <v>103.3064755298315</v>
      </c>
      <c r="AA142" s="220">
        <f t="shared" si="62"/>
        <v>109.65269017128271</v>
      </c>
      <c r="AB142" s="220">
        <f t="shared" si="63"/>
        <v>107.52364886485093</v>
      </c>
      <c r="AD142" s="46"/>
      <c r="AE142" s="46"/>
      <c r="AF142" s="46"/>
      <c r="AG142" s="46"/>
      <c r="AH142" s="46"/>
      <c r="AI142" s="46"/>
      <c r="AJ142" s="46"/>
      <c r="AK142" s="46"/>
      <c r="AL142" s="46"/>
      <c r="AM142" s="20"/>
      <c r="AN142" s="20"/>
      <c r="AO142" s="179"/>
    </row>
    <row r="143" spans="1:41" s="19" customFormat="1" ht="12" customHeight="1">
      <c r="A143" s="20" t="s">
        <v>97</v>
      </c>
      <c r="B143" s="52"/>
      <c r="C143" s="52"/>
      <c r="D143" s="52"/>
      <c r="E143" s="52"/>
      <c r="F143" s="20"/>
      <c r="G143" s="20"/>
      <c r="H143" s="37">
        <f t="shared" si="54"/>
        <v>16</v>
      </c>
      <c r="I143" s="20"/>
      <c r="J143" s="19" t="str">
        <f t="shared" si="57"/>
        <v>Pokoj obvezno</v>
      </c>
      <c r="K143" s="20"/>
      <c r="L143" s="46"/>
      <c r="M143" s="227"/>
      <c r="N143" s="46"/>
      <c r="O143" s="38">
        <v>18.565683501459294</v>
      </c>
      <c r="P143" s="46"/>
      <c r="Q143" s="38">
        <v>18.693207824176021</v>
      </c>
      <c r="R143" s="38">
        <v>18.565683501459294</v>
      </c>
      <c r="S143" s="38">
        <v>17.69507888435162</v>
      </c>
      <c r="T143" s="38">
        <v>16.51633112798087</v>
      </c>
      <c r="U143" s="38">
        <v>14.230385281140638</v>
      </c>
      <c r="V143" s="38">
        <v>14.983851283223698</v>
      </c>
      <c r="W143" s="35"/>
      <c r="X143" s="220">
        <f t="shared" si="59"/>
        <v>105.64071483573369</v>
      </c>
      <c r="Y143" s="220">
        <f t="shared" si="60"/>
        <v>104.92003806706722</v>
      </c>
      <c r="Z143" s="220">
        <f t="shared" si="61"/>
        <v>93.338556080622169</v>
      </c>
      <c r="AA143" s="220">
        <f t="shared" si="62"/>
        <v>80.420016062912651</v>
      </c>
      <c r="AB143" s="220">
        <f t="shared" si="63"/>
        <v>84.678069994219939</v>
      </c>
      <c r="AD143" s="45"/>
      <c r="AE143" s="45"/>
      <c r="AF143" s="45"/>
      <c r="AG143" s="45"/>
      <c r="AH143" s="45"/>
      <c r="AI143" s="45"/>
      <c r="AJ143" s="45"/>
      <c r="AK143" s="45"/>
      <c r="AL143" s="45"/>
      <c r="AM143" s="20"/>
      <c r="AN143" s="20"/>
      <c r="AO143" s="179"/>
    </row>
    <row r="144" spans="1:41" s="19" customFormat="1" ht="12" customHeight="1">
      <c r="A144" s="20" t="s">
        <v>96</v>
      </c>
      <c r="B144" s="52"/>
      <c r="C144" s="52"/>
      <c r="D144" s="52"/>
      <c r="E144" s="52"/>
      <c r="F144" s="20"/>
      <c r="G144" s="20"/>
      <c r="H144" s="37">
        <f t="shared" si="54"/>
        <v>17</v>
      </c>
      <c r="I144" s="20"/>
      <c r="J144" s="19" t="str">
        <f t="shared" si="57"/>
        <v>Zdrav obvezno</v>
      </c>
      <c r="K144" s="20"/>
      <c r="L144" s="45"/>
      <c r="M144" s="232"/>
      <c r="N144" s="45"/>
      <c r="O144" s="38">
        <v>8.492302969377187</v>
      </c>
      <c r="P144" s="45"/>
      <c r="Q144" s="38">
        <v>8.5506350628005148</v>
      </c>
      <c r="R144" s="38">
        <v>8.492302969377187</v>
      </c>
      <c r="S144" s="38">
        <v>8.0940715671001939</v>
      </c>
      <c r="T144" s="38">
        <v>7.554889528863507</v>
      </c>
      <c r="U144" s="38">
        <v>6.5092536544056205</v>
      </c>
      <c r="V144" s="38">
        <v>6.8539035869713558</v>
      </c>
      <c r="W144" s="214"/>
      <c r="X144" s="220">
        <f t="shared" si="59"/>
        <v>105.64071483573368</v>
      </c>
      <c r="Y144" s="220">
        <f t="shared" si="60"/>
        <v>104.9200380670672</v>
      </c>
      <c r="Z144" s="220">
        <f t="shared" si="61"/>
        <v>93.338556080622155</v>
      </c>
      <c r="AA144" s="220">
        <f t="shared" si="62"/>
        <v>80.420016062912637</v>
      </c>
      <c r="AB144" s="220">
        <f t="shared" si="63"/>
        <v>84.678069994219925</v>
      </c>
      <c r="AD144" s="46"/>
      <c r="AE144" s="46"/>
      <c r="AF144" s="46"/>
      <c r="AG144" s="46"/>
      <c r="AH144" s="46"/>
      <c r="AI144" s="46"/>
      <c r="AJ144" s="46"/>
      <c r="AK144" s="46"/>
      <c r="AL144" s="46"/>
      <c r="AM144" s="20"/>
      <c r="AN144" s="20"/>
      <c r="AO144" s="179"/>
    </row>
    <row r="145" spans="1:41" ht="12" customHeight="1">
      <c r="A145" s="20" t="s">
        <v>95</v>
      </c>
      <c r="H145" s="37">
        <f t="shared" si="54"/>
        <v>18</v>
      </c>
      <c r="J145" s="19" t="str">
        <f t="shared" si="57"/>
        <v>Pokoj dodatno</v>
      </c>
      <c r="L145" s="46"/>
      <c r="M145" s="227"/>
      <c r="N145" s="46"/>
      <c r="O145" s="38">
        <v>13.055734477313134</v>
      </c>
      <c r="P145" s="46"/>
      <c r="Q145" s="38">
        <v>13.145411956553684</v>
      </c>
      <c r="R145" s="38">
        <v>13.055734477313134</v>
      </c>
      <c r="S145" s="38">
        <v>12.44350909305582</v>
      </c>
      <c r="T145" s="38">
        <v>11.61459171321922</v>
      </c>
      <c r="U145" s="38">
        <v>10.007072011425484</v>
      </c>
      <c r="V145" s="38">
        <v>10.536923339554924</v>
      </c>
      <c r="W145" s="35"/>
      <c r="X145" s="220">
        <f t="shared" si="59"/>
        <v>105.64071483573363</v>
      </c>
      <c r="Y145" s="220">
        <f t="shared" si="60"/>
        <v>104.9200380670672</v>
      </c>
      <c r="Z145" s="220">
        <f t="shared" si="61"/>
        <v>93.338556080622126</v>
      </c>
      <c r="AA145" s="220">
        <f t="shared" si="62"/>
        <v>80.420016062912623</v>
      </c>
      <c r="AB145" s="220">
        <f t="shared" si="63"/>
        <v>84.678069994219896</v>
      </c>
      <c r="AD145" s="45"/>
      <c r="AE145" s="45"/>
      <c r="AF145" s="45"/>
      <c r="AG145" s="45"/>
      <c r="AH145" s="45"/>
      <c r="AI145" s="45"/>
      <c r="AJ145" s="45"/>
      <c r="AK145" s="45"/>
      <c r="AL145" s="45"/>
      <c r="AM145" s="20"/>
      <c r="AN145" s="20"/>
      <c r="AO145" s="179"/>
    </row>
    <row r="146" spans="1:41" s="19" customFormat="1" ht="12" customHeight="1">
      <c r="A146" s="20" t="s">
        <v>94</v>
      </c>
      <c r="B146" s="52"/>
      <c r="C146" s="52"/>
      <c r="D146" s="52"/>
      <c r="E146" s="52"/>
      <c r="F146" s="20"/>
      <c r="G146" s="20"/>
      <c r="H146" s="37">
        <f t="shared" si="54"/>
        <v>19</v>
      </c>
      <c r="I146" s="20"/>
      <c r="J146" s="19" t="str">
        <f t="shared" si="57"/>
        <v>Zdrav dodatno</v>
      </c>
      <c r="K146" s="20"/>
      <c r="L146" s="45"/>
      <c r="M146" s="232"/>
      <c r="N146" s="45"/>
      <c r="O146" s="38">
        <v>5.9719456415580714</v>
      </c>
      <c r="P146" s="45"/>
      <c r="Q146" s="38">
        <v>6.012965856255847</v>
      </c>
      <c r="R146" s="38">
        <v>5.9719456415580714</v>
      </c>
      <c r="S146" s="38">
        <v>5.6919019012752088</v>
      </c>
      <c r="T146" s="38">
        <v>5.312739048175759</v>
      </c>
      <c r="U146" s="38">
        <v>4.5774284232907529</v>
      </c>
      <c r="V146" s="38">
        <v>4.8197926759641563</v>
      </c>
      <c r="W146" s="214"/>
      <c r="X146" s="220">
        <f t="shared" si="59"/>
        <v>105.64071483573368</v>
      </c>
      <c r="Y146" s="220">
        <f t="shared" si="60"/>
        <v>104.9200380670672</v>
      </c>
      <c r="Z146" s="220">
        <f t="shared" si="61"/>
        <v>93.338556080622155</v>
      </c>
      <c r="AA146" s="220">
        <f t="shared" si="62"/>
        <v>80.420016062912637</v>
      </c>
      <c r="AB146" s="220">
        <f t="shared" si="63"/>
        <v>84.678069994219925</v>
      </c>
      <c r="AD146" s="46"/>
      <c r="AE146" s="46"/>
      <c r="AF146" s="251" t="s">
        <v>160</v>
      </c>
      <c r="AG146" s="252"/>
      <c r="AH146" s="252"/>
      <c r="AI146" s="252"/>
      <c r="AJ146" s="252"/>
      <c r="AK146" s="252"/>
      <c r="AL146" s="252"/>
      <c r="AM146" s="252"/>
      <c r="AN146" s="252"/>
      <c r="AO146" s="179"/>
    </row>
    <row r="147" spans="1:41" ht="12" customHeight="1">
      <c r="A147" s="20" t="s">
        <v>93</v>
      </c>
      <c r="H147" s="37">
        <f t="shared" si="54"/>
        <v>20</v>
      </c>
      <c r="J147" s="19" t="str">
        <f t="shared" si="57"/>
        <v>Regresi</v>
      </c>
      <c r="L147" s="46"/>
      <c r="M147" s="227"/>
      <c r="N147" s="46"/>
      <c r="O147" s="38">
        <v>40.299802771978634</v>
      </c>
      <c r="P147" s="46"/>
      <c r="Q147" s="38">
        <v>40.576614829757716</v>
      </c>
      <c r="R147" s="38">
        <v>40.299802771978634</v>
      </c>
      <c r="S147" s="38">
        <v>38.41001539307306</v>
      </c>
      <c r="T147" s="38">
        <v>35.851353758239092</v>
      </c>
      <c r="U147" s="38">
        <v>30.889340548876572</v>
      </c>
      <c r="V147" s="38">
        <v>32.524859719337059</v>
      </c>
      <c r="W147" s="214"/>
      <c r="X147" s="220">
        <f t="shared" si="59"/>
        <v>105.64071483573368</v>
      </c>
      <c r="Y147" s="220">
        <f t="shared" si="60"/>
        <v>104.92003806706722</v>
      </c>
      <c r="Z147" s="220">
        <f t="shared" si="61"/>
        <v>93.338556080622141</v>
      </c>
      <c r="AA147" s="220">
        <f t="shared" si="62"/>
        <v>80.420016062912637</v>
      </c>
      <c r="AB147" s="220">
        <f t="shared" si="63"/>
        <v>84.678069994219939</v>
      </c>
      <c r="AD147" s="46"/>
      <c r="AE147" s="46"/>
      <c r="AF147" s="112" t="str">
        <f>"letina "&amp;M128&amp;", upoštevani stroški zmanjšani za subvencije"</f>
        <v>letina , upoštevani stroški zmanjšani za subvencije</v>
      </c>
      <c r="AG147" s="20"/>
      <c r="AH147" s="20"/>
      <c r="AI147" s="20"/>
      <c r="AJ147" s="20"/>
      <c r="AK147" s="20"/>
      <c r="AL147" s="20"/>
      <c r="AM147" s="20"/>
      <c r="AN147" s="20"/>
      <c r="AO147" s="179"/>
    </row>
    <row r="148" spans="1:41" ht="12" customHeight="1">
      <c r="A148" s="52" t="s">
        <v>13</v>
      </c>
      <c r="H148" s="37">
        <f t="shared" si="54"/>
        <v>21</v>
      </c>
      <c r="J148" s="19" t="str">
        <f t="shared" si="57"/>
        <v>SUM element</v>
      </c>
      <c r="L148" s="66"/>
      <c r="M148" s="180"/>
      <c r="N148" s="66"/>
      <c r="O148" s="172">
        <v>2036.3483672102479</v>
      </c>
      <c r="P148" s="183"/>
      <c r="Q148" s="172">
        <v>2191.5807920405987</v>
      </c>
      <c r="R148" s="172">
        <v>2036.3483672102479</v>
      </c>
      <c r="S148" s="172">
        <v>1862.5892926428892</v>
      </c>
      <c r="T148" s="172">
        <v>1673.4830824011424</v>
      </c>
      <c r="U148" s="172">
        <v>1763.1391973712671</v>
      </c>
      <c r="V148" s="172">
        <v>1934.117725475717</v>
      </c>
      <c r="W148" s="214"/>
      <c r="X148" s="219">
        <f t="shared" si="59"/>
        <v>117.66312631008915</v>
      </c>
      <c r="Y148" s="219">
        <f t="shared" si="60"/>
        <v>109.32889903607285</v>
      </c>
      <c r="Z148" s="219">
        <f t="shared" si="61"/>
        <v>89.847133182355094</v>
      </c>
      <c r="AA148" s="219">
        <f t="shared" si="62"/>
        <v>94.660653550171062</v>
      </c>
      <c r="AB148" s="219">
        <f t="shared" si="63"/>
        <v>103.84026865801069</v>
      </c>
      <c r="AD148" s="46"/>
      <c r="AE148" s="46"/>
      <c r="AF148" s="46"/>
      <c r="AG148" s="46"/>
      <c r="AH148" s="46"/>
      <c r="AI148" s="46"/>
      <c r="AJ148" s="46"/>
      <c r="AK148" s="46"/>
      <c r="AL148" s="46"/>
      <c r="AM148" s="20"/>
      <c r="AN148" s="20"/>
      <c r="AO148" s="179"/>
    </row>
    <row r="149" spans="1:41" ht="12" customHeight="1">
      <c r="A149" s="52" t="s">
        <v>3</v>
      </c>
      <c r="B149" s="52" t="s">
        <v>0</v>
      </c>
      <c r="C149" s="52" t="s">
        <v>2</v>
      </c>
      <c r="D149" s="52" t="s">
        <v>1</v>
      </c>
      <c r="E149" s="52" t="s">
        <v>0</v>
      </c>
      <c r="H149" s="37">
        <f t="shared" si="54"/>
        <v>22</v>
      </c>
      <c r="J149" s="110" t="str">
        <f t="shared" si="57"/>
        <v>Subvencije</v>
      </c>
      <c r="L149" s="66"/>
      <c r="M149" s="180"/>
      <c r="N149" s="66"/>
      <c r="O149" s="222">
        <v>271.43806545041434</v>
      </c>
      <c r="P149" s="223"/>
      <c r="Q149" s="222">
        <v>271.56119611921503</v>
      </c>
      <c r="R149" s="222">
        <v>271.43806545041434</v>
      </c>
      <c r="S149" s="222">
        <v>270.59745617304867</v>
      </c>
      <c r="T149" s="222">
        <v>269.4749433938394</v>
      </c>
      <c r="U149" s="222">
        <v>267.34911744141385</v>
      </c>
      <c r="V149" s="222">
        <v>268.07662393412556</v>
      </c>
      <c r="W149" s="214"/>
      <c r="X149" s="220">
        <f t="shared" si="59"/>
        <v>100.35615262604318</v>
      </c>
      <c r="Y149" s="220">
        <f t="shared" si="60"/>
        <v>100.31064936428231</v>
      </c>
      <c r="Z149" s="220">
        <f t="shared" si="61"/>
        <v>99.585172456872101</v>
      </c>
      <c r="AA149" s="220">
        <f t="shared" si="62"/>
        <v>98.799567897801126</v>
      </c>
      <c r="AB149" s="220">
        <f t="shared" si="63"/>
        <v>99.068419831223025</v>
      </c>
      <c r="AD149" s="46"/>
      <c r="AE149" s="46"/>
      <c r="AF149" s="46"/>
      <c r="AG149" s="46"/>
      <c r="AH149" s="46"/>
      <c r="AI149" s="46"/>
      <c r="AJ149" s="46"/>
      <c r="AK149" s="46"/>
      <c r="AL149" s="46"/>
      <c r="AM149" s="20"/>
      <c r="AN149" s="20"/>
      <c r="AO149" s="179"/>
    </row>
    <row r="150" spans="1:41" ht="12" customHeight="1">
      <c r="A150" s="116" t="s">
        <v>14</v>
      </c>
      <c r="H150" s="37">
        <f t="shared" si="54"/>
        <v>23</v>
      </c>
      <c r="J150" s="211" t="str">
        <f>+J113</f>
        <v>Vrednost pridelave_tržna</v>
      </c>
      <c r="K150" s="20" t="s">
        <v>178</v>
      </c>
      <c r="L150" s="66"/>
      <c r="M150" s="180"/>
      <c r="N150" s="66"/>
      <c r="O150" s="222">
        <v>2337.9999999999995</v>
      </c>
      <c r="P150" s="223"/>
      <c r="Q150" s="222">
        <v>2671.9999999999995</v>
      </c>
      <c r="R150" s="222">
        <v>2337.9999999999995</v>
      </c>
      <c r="S150" s="222">
        <v>2003.9999999999998</v>
      </c>
      <c r="T150" s="222">
        <v>1669.9999999999998</v>
      </c>
      <c r="U150" s="222">
        <v>2003.9999999999998</v>
      </c>
      <c r="V150" s="222">
        <v>2337.9999999999995</v>
      </c>
      <c r="W150" s="214"/>
      <c r="X150" s="219">
        <f t="shared" si="59"/>
        <v>133.33333333333331</v>
      </c>
      <c r="Y150" s="219">
        <f t="shared" si="60"/>
        <v>116.66666666666666</v>
      </c>
      <c r="Z150" s="219">
        <f t="shared" si="61"/>
        <v>83.333333333333329</v>
      </c>
      <c r="AA150" s="219">
        <f t="shared" si="62"/>
        <v>100</v>
      </c>
      <c r="AB150" s="219">
        <f t="shared" si="63"/>
        <v>116.66666666666666</v>
      </c>
      <c r="AD150" s="46"/>
      <c r="AE150" s="46"/>
      <c r="AF150" s="46"/>
      <c r="AG150" s="46"/>
      <c r="AH150" s="46"/>
      <c r="AI150" s="46"/>
      <c r="AJ150" s="46"/>
      <c r="AK150" s="46"/>
      <c r="AL150" s="46"/>
      <c r="AM150" s="20"/>
      <c r="AN150" s="20"/>
      <c r="AO150" s="179"/>
    </row>
    <row r="151" spans="1:41" s="23" customFormat="1" ht="12" customHeight="1">
      <c r="A151" s="52"/>
      <c r="B151" s="52"/>
      <c r="C151" s="52"/>
      <c r="D151" s="52"/>
      <c r="E151" s="52"/>
      <c r="F151" s="20"/>
      <c r="G151" s="54"/>
      <c r="H151" s="37">
        <f t="shared" si="54"/>
        <v>24</v>
      </c>
      <c r="I151" s="20"/>
      <c r="J151" s="23">
        <f t="shared" si="57"/>
        <v>0</v>
      </c>
      <c r="K151" s="49"/>
      <c r="L151" s="198"/>
      <c r="M151" s="199"/>
      <c r="N151" s="192"/>
      <c r="O151" s="200">
        <f>+O136-O149-O137</f>
        <v>1764.9103017598331</v>
      </c>
      <c r="P151" s="66" t="s">
        <v>92</v>
      </c>
      <c r="Q151" s="200">
        <f>+Q136-Q149-Q137</f>
        <v>1920.0195959213841</v>
      </c>
      <c r="R151" s="200">
        <f t="shared" ref="R151:V151" si="68">+R136-R149-R137</f>
        <v>1764.9103017598331</v>
      </c>
      <c r="S151" s="200">
        <f t="shared" si="68"/>
        <v>1591.9918364698403</v>
      </c>
      <c r="T151" s="200">
        <f t="shared" si="68"/>
        <v>1404.0081390073026</v>
      </c>
      <c r="U151" s="200">
        <f t="shared" si="68"/>
        <v>1495.7900799298529</v>
      </c>
      <c r="V151" s="200">
        <f t="shared" si="68"/>
        <v>1666.0411015415909</v>
      </c>
      <c r="W151" s="224"/>
      <c r="X151" s="192"/>
      <c r="Y151" s="192"/>
      <c r="Z151" s="192"/>
      <c r="AA151" s="198"/>
      <c r="AB151" s="198"/>
      <c r="AD151" s="46"/>
      <c r="AE151" s="46"/>
      <c r="AF151" s="46"/>
      <c r="AG151" s="46"/>
      <c r="AH151" s="46"/>
      <c r="AI151" s="46"/>
      <c r="AJ151" s="46"/>
      <c r="AK151" s="46"/>
      <c r="AL151" s="46"/>
      <c r="AM151" s="20"/>
      <c r="AN151" s="20"/>
      <c r="AO151" s="179"/>
    </row>
    <row r="152" spans="1:41" s="23" customFormat="1" ht="12" customHeight="1">
      <c r="A152" s="52"/>
      <c r="B152" s="52"/>
      <c r="C152" s="52"/>
      <c r="D152" s="52"/>
      <c r="E152" s="52"/>
      <c r="F152" s="20"/>
      <c r="G152" s="49"/>
      <c r="H152" s="37">
        <f t="shared" si="54"/>
        <v>25</v>
      </c>
      <c r="I152" s="20"/>
      <c r="K152" s="49"/>
      <c r="L152" s="198"/>
      <c r="M152" s="199"/>
      <c r="N152" s="192"/>
      <c r="O152" s="200">
        <f>O151-O143-O144</f>
        <v>1737.8523152889968</v>
      </c>
      <c r="P152" s="66" t="s">
        <v>91</v>
      </c>
      <c r="Q152" s="200">
        <f>Q151-Q143-Q144</f>
        <v>1892.7757530344077</v>
      </c>
      <c r="R152" s="200">
        <f t="shared" ref="R152:V152" si="69">R151-R143-R144</f>
        <v>1737.8523152889968</v>
      </c>
      <c r="S152" s="200">
        <f t="shared" si="69"/>
        <v>1566.2026860183885</v>
      </c>
      <c r="T152" s="200">
        <f t="shared" si="69"/>
        <v>1379.9369183504582</v>
      </c>
      <c r="U152" s="200">
        <f t="shared" si="69"/>
        <v>1475.0504409943067</v>
      </c>
      <c r="V152" s="200">
        <f t="shared" si="69"/>
        <v>1644.2033466713958</v>
      </c>
      <c r="W152" s="224"/>
      <c r="X152" s="192"/>
      <c r="Y152" s="192"/>
      <c r="Z152" s="192"/>
      <c r="AA152" s="198"/>
      <c r="AB152" s="198"/>
      <c r="AD152" s="45"/>
      <c r="AE152" s="45"/>
      <c r="AF152" s="45"/>
      <c r="AG152" s="45"/>
      <c r="AH152" s="45"/>
      <c r="AI152" s="45"/>
      <c r="AJ152" s="45"/>
      <c r="AK152" s="45"/>
      <c r="AL152" s="45"/>
      <c r="AM152" s="20"/>
      <c r="AN152" s="20"/>
      <c r="AO152" s="179"/>
    </row>
    <row r="153" spans="1:41" s="19" customFormat="1" ht="12" customHeight="1">
      <c r="A153" s="52"/>
      <c r="B153" s="52"/>
      <c r="C153" s="52"/>
      <c r="D153" s="52"/>
      <c r="E153" s="52"/>
      <c r="F153" s="20"/>
      <c r="H153" s="37">
        <f t="shared" si="54"/>
        <v>26</v>
      </c>
      <c r="I153" s="20"/>
      <c r="K153" s="20"/>
      <c r="L153" s="177"/>
      <c r="M153" s="178"/>
      <c r="N153" s="192"/>
      <c r="O153" s="200">
        <f>O152-O145-O146-O147</f>
        <v>1678.5248323981471</v>
      </c>
      <c r="P153" s="66" t="s">
        <v>90</v>
      </c>
      <c r="Q153" s="200">
        <f>Q152-Q145-Q146-Q147</f>
        <v>1833.0407603918402</v>
      </c>
      <c r="R153" s="200">
        <f t="shared" ref="R153:V153" si="70">R152-R145-R146-R147</f>
        <v>1678.5248323981471</v>
      </c>
      <c r="S153" s="200">
        <f t="shared" si="70"/>
        <v>1509.6572596309843</v>
      </c>
      <c r="T153" s="200">
        <f t="shared" si="70"/>
        <v>1327.1582338308242</v>
      </c>
      <c r="U153" s="200">
        <f t="shared" si="70"/>
        <v>1429.5766000107139</v>
      </c>
      <c r="V153" s="200">
        <f t="shared" si="70"/>
        <v>1596.3217709365397</v>
      </c>
      <c r="W153" s="224"/>
      <c r="X153" s="177"/>
      <c r="Y153" s="177"/>
      <c r="Z153" s="177"/>
      <c r="AA153" s="177"/>
      <c r="AB153" s="177"/>
      <c r="AD153" s="46"/>
      <c r="AE153" s="46"/>
      <c r="AF153" s="46"/>
      <c r="AG153" s="46"/>
      <c r="AH153" s="46"/>
      <c r="AI153" s="46"/>
      <c r="AJ153" s="46"/>
      <c r="AK153" s="46"/>
      <c r="AL153" s="46"/>
      <c r="AM153" s="20"/>
      <c r="AN153" s="20"/>
      <c r="AO153" s="179"/>
    </row>
    <row r="154" spans="1:41" ht="12" customHeight="1">
      <c r="H154" s="37">
        <f t="shared" si="54"/>
        <v>27</v>
      </c>
      <c r="L154" s="66"/>
      <c r="M154" s="180"/>
      <c r="N154" s="66"/>
      <c r="O154" s="202"/>
      <c r="P154" s="197"/>
      <c r="Q154" s="202"/>
      <c r="R154" s="202"/>
      <c r="S154" s="202"/>
      <c r="T154" s="202"/>
      <c r="U154" s="202"/>
      <c r="V154" s="202"/>
      <c r="W154" s="35"/>
      <c r="X154" s="66"/>
      <c r="Y154" s="66"/>
      <c r="Z154" s="66"/>
      <c r="AA154" s="66"/>
      <c r="AB154" s="66"/>
      <c r="AD154" s="46"/>
      <c r="AE154" s="46"/>
      <c r="AF154" s="46"/>
      <c r="AG154" s="46"/>
      <c r="AH154" s="46"/>
      <c r="AI154" s="46"/>
      <c r="AJ154" s="46"/>
      <c r="AK154" s="46"/>
      <c r="AL154" s="46"/>
      <c r="AM154" s="20"/>
      <c r="AN154" s="20"/>
      <c r="AO154" s="179"/>
    </row>
    <row r="155" spans="1:41" ht="12" customHeight="1">
      <c r="H155" s="37">
        <f t="shared" si="54"/>
        <v>28</v>
      </c>
      <c r="J155" s="19"/>
      <c r="L155" s="66"/>
      <c r="M155" s="180"/>
      <c r="N155" s="66"/>
      <c r="O155" s="205" t="str">
        <f>+O132&amp;";"&amp;O134</f>
        <v>3500;1</v>
      </c>
      <c r="P155" s="225"/>
      <c r="Q155" s="205" t="str">
        <f>+Q132&amp;";"&amp;Q134</f>
        <v>4000;1</v>
      </c>
      <c r="R155" s="205" t="str">
        <f t="shared" ref="R155:V155" si="71">+R132&amp;";"&amp;R134</f>
        <v>3500;1</v>
      </c>
      <c r="S155" s="205" t="str">
        <f t="shared" si="71"/>
        <v>3000;1</v>
      </c>
      <c r="T155" s="205" t="str">
        <f t="shared" si="71"/>
        <v>2500;1</v>
      </c>
      <c r="U155" s="205" t="str">
        <f t="shared" si="71"/>
        <v>3000;5</v>
      </c>
      <c r="V155" s="205" t="str">
        <f t="shared" si="71"/>
        <v>3500;5</v>
      </c>
      <c r="W155" s="35"/>
      <c r="X155" s="66"/>
      <c r="Y155" s="66"/>
      <c r="Z155" s="66"/>
      <c r="AA155" s="66"/>
      <c r="AB155" s="66"/>
      <c r="AD155" s="46"/>
      <c r="AE155" s="46"/>
      <c r="AF155" s="46"/>
      <c r="AG155" s="46"/>
      <c r="AH155" s="46"/>
      <c r="AI155" s="46"/>
      <c r="AJ155" s="46"/>
      <c r="AK155" s="46"/>
      <c r="AL155" s="46"/>
      <c r="AM155" s="20"/>
      <c r="AN155" s="20"/>
      <c r="AO155" s="179"/>
    </row>
    <row r="156" spans="1:41" ht="12" customHeight="1">
      <c r="H156" s="37">
        <f t="shared" si="54"/>
        <v>29</v>
      </c>
      <c r="L156" s="66"/>
      <c r="M156" s="180"/>
      <c r="N156" s="66"/>
      <c r="O156" s="207">
        <f>+O151/O132*1000</f>
        <v>504.26008621709519</v>
      </c>
      <c r="P156" s="193" t="s">
        <v>89</v>
      </c>
      <c r="Q156" s="207">
        <f>+Q151/Q132*1000</f>
        <v>480.00489898034601</v>
      </c>
      <c r="R156" s="207">
        <f t="shared" ref="R156:V156" si="72">+R151/R132*1000</f>
        <v>504.26008621709519</v>
      </c>
      <c r="S156" s="207">
        <f t="shared" si="72"/>
        <v>530.66394548994674</v>
      </c>
      <c r="T156" s="207">
        <f t="shared" si="72"/>
        <v>561.60325560292097</v>
      </c>
      <c r="U156" s="207">
        <f t="shared" si="72"/>
        <v>498.59669330995098</v>
      </c>
      <c r="V156" s="207">
        <f t="shared" si="72"/>
        <v>476.01174329759743</v>
      </c>
      <c r="W156" s="35"/>
      <c r="X156" s="66"/>
      <c r="Y156" s="66"/>
      <c r="Z156" s="66"/>
      <c r="AA156" s="66"/>
      <c r="AB156" s="66"/>
      <c r="AD156" s="46"/>
      <c r="AE156" s="46"/>
      <c r="AF156" s="46"/>
      <c r="AG156" s="46"/>
      <c r="AH156" s="46"/>
      <c r="AI156" s="46"/>
      <c r="AJ156" s="46"/>
      <c r="AK156" s="46"/>
      <c r="AL156" s="46"/>
      <c r="AM156" s="20"/>
      <c r="AN156" s="20"/>
      <c r="AO156" s="179"/>
    </row>
    <row r="157" spans="1:41" ht="12" customHeight="1">
      <c r="H157" s="37">
        <f t="shared" si="54"/>
        <v>30</v>
      </c>
      <c r="L157" s="66"/>
      <c r="M157" s="180"/>
      <c r="N157" s="66"/>
      <c r="O157" s="207">
        <f>+O156*O152/O151</f>
        <v>496.52923293971338</v>
      </c>
      <c r="P157" s="193" t="s">
        <v>88</v>
      </c>
      <c r="Q157" s="207">
        <f>+Q156*Q152/Q151</f>
        <v>473.19393825860192</v>
      </c>
      <c r="R157" s="207">
        <f t="shared" ref="R157:V157" si="73">+R156*R152/R151</f>
        <v>496.52923293971338</v>
      </c>
      <c r="S157" s="207">
        <f t="shared" si="73"/>
        <v>522.06756200612949</v>
      </c>
      <c r="T157" s="207">
        <f t="shared" si="73"/>
        <v>551.97476734018323</v>
      </c>
      <c r="U157" s="207">
        <f t="shared" si="73"/>
        <v>491.68348033143559</v>
      </c>
      <c r="V157" s="207">
        <f t="shared" si="73"/>
        <v>469.77238476325596</v>
      </c>
      <c r="W157" s="35"/>
      <c r="X157" s="66"/>
      <c r="Y157" s="66"/>
      <c r="Z157" s="66"/>
      <c r="AA157" s="66"/>
      <c r="AB157" s="66"/>
      <c r="AD157" s="46"/>
      <c r="AE157" s="46"/>
      <c r="AF157" s="46"/>
      <c r="AG157" s="46"/>
      <c r="AH157" s="46"/>
      <c r="AI157" s="46"/>
      <c r="AJ157" s="46"/>
      <c r="AK157" s="46"/>
      <c r="AL157" s="46"/>
      <c r="AM157" s="20"/>
      <c r="AN157" s="20"/>
      <c r="AO157" s="179"/>
    </row>
    <row r="158" spans="1:41" ht="12" customHeight="1">
      <c r="H158" s="37">
        <f t="shared" si="54"/>
        <v>31</v>
      </c>
      <c r="L158" s="66"/>
      <c r="M158" s="180"/>
      <c r="N158" s="66"/>
      <c r="O158" s="207">
        <f>+O156*O153/O151</f>
        <v>479.57852354232773</v>
      </c>
      <c r="P158" s="193" t="s">
        <v>87</v>
      </c>
      <c r="Q158" s="207">
        <f>+Q156*Q153/Q151</f>
        <v>458.26019009796005</v>
      </c>
      <c r="R158" s="207">
        <f t="shared" ref="R158:V158" si="74">+R156*R153/R151</f>
        <v>479.57852354232773</v>
      </c>
      <c r="S158" s="207">
        <f t="shared" si="74"/>
        <v>503.21908654366138</v>
      </c>
      <c r="T158" s="207">
        <f t="shared" si="74"/>
        <v>530.86329353232964</v>
      </c>
      <c r="U158" s="207">
        <f t="shared" si="74"/>
        <v>476.52553333690463</v>
      </c>
      <c r="V158" s="207">
        <f t="shared" si="74"/>
        <v>456.09193455329705</v>
      </c>
      <c r="W158" s="35"/>
      <c r="X158" s="66"/>
      <c r="Y158" s="66"/>
      <c r="Z158" s="66"/>
      <c r="AA158" s="66"/>
      <c r="AB158" s="66"/>
      <c r="AD158" s="46"/>
      <c r="AE158" s="46"/>
      <c r="AF158" s="46"/>
      <c r="AG158" s="46"/>
      <c r="AH158" s="46"/>
      <c r="AI158" s="46"/>
      <c r="AJ158" s="46"/>
      <c r="AK158" s="46"/>
      <c r="AL158" s="46"/>
      <c r="AM158" s="20"/>
      <c r="AN158" s="20"/>
      <c r="AO158" s="179"/>
    </row>
    <row r="159" spans="1:41" ht="12" customHeight="1">
      <c r="H159" s="37">
        <f t="shared" si="54"/>
        <v>32</v>
      </c>
      <c r="L159" s="66"/>
      <c r="M159" s="180"/>
      <c r="N159" s="66"/>
      <c r="O159" s="207">
        <f>+O156-O158</f>
        <v>24.681562674767463</v>
      </c>
      <c r="P159" s="193" t="s">
        <v>86</v>
      </c>
      <c r="Q159" s="207">
        <f>+Q156-Q158</f>
        <v>21.744708882385964</v>
      </c>
      <c r="R159" s="207">
        <f t="shared" ref="R159:V159" si="75">+R156-R158</f>
        <v>24.681562674767463</v>
      </c>
      <c r="S159" s="207">
        <f t="shared" si="75"/>
        <v>27.444858946285365</v>
      </c>
      <c r="T159" s="207">
        <f t="shared" si="75"/>
        <v>30.739962070591332</v>
      </c>
      <c r="U159" s="207">
        <f t="shared" si="75"/>
        <v>22.071159973046349</v>
      </c>
      <c r="V159" s="207">
        <f t="shared" si="75"/>
        <v>19.919808744300383</v>
      </c>
      <c r="W159" s="35"/>
      <c r="X159" s="66"/>
      <c r="Y159" s="66"/>
      <c r="Z159" s="66"/>
      <c r="AA159" s="66"/>
      <c r="AB159" s="66"/>
      <c r="AD159" s="45"/>
      <c r="AE159" s="45"/>
      <c r="AF159" s="45"/>
      <c r="AG159" s="45"/>
      <c r="AH159" s="45"/>
      <c r="AI159" s="45"/>
      <c r="AJ159" s="45"/>
      <c r="AK159" s="45"/>
      <c r="AL159" s="45"/>
      <c r="AM159" s="20"/>
      <c r="AN159" s="20"/>
      <c r="AO159" s="179"/>
    </row>
    <row r="160" spans="1:41" s="19" customFormat="1" ht="12" customHeight="1">
      <c r="A160" s="52"/>
      <c r="B160" s="52"/>
      <c r="C160" s="52"/>
      <c r="D160" s="52"/>
      <c r="E160" s="52"/>
      <c r="F160" s="20"/>
      <c r="H160" s="37">
        <f t="shared" si="54"/>
        <v>33</v>
      </c>
      <c r="I160" s="20"/>
      <c r="W160" s="214"/>
      <c r="X160" s="177"/>
      <c r="Y160" s="177"/>
      <c r="Z160" s="177"/>
      <c r="AA160" s="177"/>
      <c r="AB160" s="177"/>
      <c r="AD160" s="46"/>
      <c r="AE160" s="46"/>
      <c r="AF160" s="46"/>
      <c r="AG160" s="46"/>
      <c r="AH160" s="46"/>
      <c r="AI160" s="46"/>
      <c r="AJ160" s="46"/>
      <c r="AK160" s="46"/>
      <c r="AL160" s="46"/>
      <c r="AM160" s="20"/>
      <c r="AN160" s="20"/>
      <c r="AO160" s="179"/>
    </row>
    <row r="161" spans="1:41" ht="12" customHeight="1">
      <c r="A161" s="52" t="s">
        <v>15</v>
      </c>
      <c r="F161" s="42">
        <v>1000</v>
      </c>
      <c r="H161" s="37">
        <f t="shared" si="54"/>
        <v>34</v>
      </c>
      <c r="J161" s="209" t="s">
        <v>85</v>
      </c>
      <c r="L161" s="66"/>
      <c r="M161" s="180"/>
      <c r="N161" s="226"/>
      <c r="O161" s="210">
        <v>667.99999999999977</v>
      </c>
      <c r="P161" s="209" t="str">
        <f>J161</f>
        <v>Odkupna cena; vir podatkov SURS; preračuni KIS</v>
      </c>
      <c r="Q161" s="210">
        <v>667.99999999999989</v>
      </c>
      <c r="R161" s="210">
        <v>667.99999999999977</v>
      </c>
      <c r="S161" s="210">
        <v>667.99999999999989</v>
      </c>
      <c r="T161" s="210">
        <v>667.99999999999989</v>
      </c>
      <c r="U161" s="210">
        <v>667.99999999999989</v>
      </c>
      <c r="V161" s="210">
        <v>667.99999999999977</v>
      </c>
      <c r="W161" s="35"/>
      <c r="X161" s="66"/>
      <c r="Y161" s="66"/>
      <c r="Z161" s="66"/>
      <c r="AA161" s="66"/>
      <c r="AB161" s="66"/>
      <c r="AD161" s="45"/>
      <c r="AE161" s="45"/>
      <c r="AF161" s="45"/>
      <c r="AG161" s="45"/>
      <c r="AH161" s="45"/>
      <c r="AI161" s="45"/>
      <c r="AJ161" s="45"/>
      <c r="AK161" s="45"/>
      <c r="AL161" s="45"/>
      <c r="AM161" s="20"/>
      <c r="AN161" s="20"/>
      <c r="AO161" s="179"/>
    </row>
    <row r="162" spans="1:41" s="19" customFormat="1" ht="12" customHeight="1">
      <c r="A162" s="52"/>
      <c r="B162" s="52"/>
      <c r="C162" s="52"/>
      <c r="D162" s="52"/>
      <c r="E162" s="52"/>
      <c r="F162" s="20"/>
      <c r="H162" s="37">
        <f t="shared" si="54"/>
        <v>35</v>
      </c>
      <c r="I162" s="20"/>
      <c r="J162" s="211" t="str">
        <f>+J125</f>
        <v>Bruto dodana vrednost</v>
      </c>
      <c r="K162" s="20"/>
      <c r="L162" s="177"/>
      <c r="M162" s="178"/>
      <c r="N162" s="177"/>
      <c r="O162" s="212">
        <f>O150+O149+O137-O135</f>
        <v>968.7408900432381</v>
      </c>
      <c r="P162" s="208">
        <f t="shared" ref="P162" si="76">P150+P149-P135</f>
        <v>0</v>
      </c>
      <c r="Q162" s="212">
        <f t="shared" ref="Q162:V162" si="77">Q150+Q149+Q137-Q135</f>
        <v>1152.1093529034822</v>
      </c>
      <c r="R162" s="212">
        <f t="shared" si="77"/>
        <v>968.7408900432381</v>
      </c>
      <c r="S162" s="212">
        <f t="shared" si="77"/>
        <v>791.60384057115721</v>
      </c>
      <c r="T162" s="212">
        <f t="shared" si="77"/>
        <v>623.70236552119218</v>
      </c>
      <c r="U162" s="212">
        <f t="shared" si="77"/>
        <v>823.84661674361791</v>
      </c>
      <c r="V162" s="212">
        <f t="shared" si="77"/>
        <v>1001.8268542716978</v>
      </c>
      <c r="W162" s="214"/>
      <c r="X162" s="177"/>
      <c r="Y162" s="177"/>
      <c r="Z162" s="177"/>
      <c r="AA162" s="177"/>
      <c r="AB162" s="177"/>
      <c r="AD162" s="46"/>
      <c r="AE162" s="46"/>
      <c r="AF162" s="251" t="s">
        <v>161</v>
      </c>
      <c r="AG162" s="252"/>
      <c r="AH162" s="252"/>
      <c r="AI162" s="252"/>
      <c r="AJ162" s="252"/>
      <c r="AK162" s="252"/>
      <c r="AL162" s="252"/>
      <c r="AM162" s="252"/>
      <c r="AN162" s="252"/>
      <c r="AO162" s="179"/>
    </row>
    <row r="163" spans="1:41" ht="12" customHeight="1">
      <c r="A163" s="116" t="s">
        <v>11</v>
      </c>
      <c r="H163" s="37">
        <f t="shared" si="54"/>
        <v>36</v>
      </c>
      <c r="J163" s="195" t="s">
        <v>11</v>
      </c>
      <c r="K163" s="49"/>
      <c r="L163" s="66"/>
      <c r="M163" s="180"/>
      <c r="N163" s="66"/>
      <c r="O163" s="172">
        <v>131.95712341347863</v>
      </c>
      <c r="P163" s="46"/>
      <c r="Q163" s="172">
        <v>134.89081475199546</v>
      </c>
      <c r="R163" s="172">
        <v>131.95712341347863</v>
      </c>
      <c r="S163" s="172">
        <v>125.55235702228737</v>
      </c>
      <c r="T163" s="172">
        <v>117.04960023634352</v>
      </c>
      <c r="U163" s="172">
        <v>101.87472038832604</v>
      </c>
      <c r="V163" s="172">
        <v>107.73230913615102</v>
      </c>
      <c r="W163" s="35"/>
      <c r="X163" s="66"/>
      <c r="Y163" s="66"/>
      <c r="Z163" s="66"/>
      <c r="AA163" s="66"/>
      <c r="AB163" s="66"/>
      <c r="AD163" s="46"/>
      <c r="AE163" s="46"/>
      <c r="AF163" s="112" t="str">
        <f>"letina "&amp;M128</f>
        <v xml:space="preserve">letina </v>
      </c>
      <c r="AG163" s="20"/>
      <c r="AH163" s="20"/>
      <c r="AI163" s="20"/>
      <c r="AJ163" s="20"/>
      <c r="AK163" s="20"/>
      <c r="AL163" s="20"/>
      <c r="AM163" s="20"/>
      <c r="AN163" s="20"/>
      <c r="AO163" s="179"/>
    </row>
    <row r="164" spans="1:41" ht="12" customHeight="1">
      <c r="G164" s="66"/>
      <c r="H164" s="37">
        <f t="shared" si="54"/>
        <v>37</v>
      </c>
      <c r="J164" s="20" t="s">
        <v>173</v>
      </c>
      <c r="K164" s="49"/>
      <c r="L164" s="66"/>
      <c r="M164" s="180"/>
      <c r="N164" s="66"/>
      <c r="O164" s="233">
        <f>+O162-O163</f>
        <v>836.7837666297595</v>
      </c>
      <c r="P164" s="180"/>
      <c r="Q164" s="233">
        <f>+Q162-Q163</f>
        <v>1017.2185381514868</v>
      </c>
      <c r="R164" s="233">
        <f t="shared" ref="R164:V164" si="78">+R162-R163</f>
        <v>836.7837666297595</v>
      </c>
      <c r="S164" s="233">
        <f t="shared" si="78"/>
        <v>666.05148354886978</v>
      </c>
      <c r="T164" s="233">
        <f t="shared" si="78"/>
        <v>506.65276528484867</v>
      </c>
      <c r="U164" s="233">
        <f t="shared" si="78"/>
        <v>721.97189635529185</v>
      </c>
      <c r="V164" s="233">
        <f t="shared" si="78"/>
        <v>894.09454513554681</v>
      </c>
      <c r="W164" s="35"/>
      <c r="X164" s="66"/>
      <c r="Y164" s="66"/>
      <c r="Z164" s="66"/>
      <c r="AA164" s="66"/>
      <c r="AB164" s="66"/>
      <c r="AD164" s="179"/>
      <c r="AE164" s="179"/>
      <c r="AF164" s="179"/>
      <c r="AG164" s="179"/>
      <c r="AH164" s="179"/>
      <c r="AI164" s="179"/>
      <c r="AJ164" s="179"/>
      <c r="AK164" s="179"/>
      <c r="AL164" s="179"/>
      <c r="AM164" s="179"/>
      <c r="AN164" s="179"/>
      <c r="AO164" s="179"/>
    </row>
    <row r="165" spans="1:41" ht="12" customHeight="1">
      <c r="A165" s="133"/>
      <c r="B165" s="133"/>
      <c r="C165" s="133"/>
      <c r="D165" s="133"/>
      <c r="E165" s="133"/>
      <c r="F165" s="65"/>
      <c r="G165" s="65"/>
      <c r="H165" s="65">
        <f>1</f>
        <v>1</v>
      </c>
      <c r="I165" s="65" t="str">
        <f>+J167</f>
        <v>Koruza za zrnje</v>
      </c>
      <c r="J165" s="64" t="s">
        <v>131</v>
      </c>
      <c r="K165" s="65"/>
      <c r="L165" s="65"/>
      <c r="M165" s="65"/>
      <c r="N165" s="65"/>
      <c r="O165" s="158">
        <f>O173-O185+O178-'2022'!E140</f>
        <v>-9.0949470177292824E-13</v>
      </c>
      <c r="P165" s="65"/>
      <c r="Q165" s="158">
        <f>Q173-Q185+Q178-'2022'!H140</f>
        <v>0</v>
      </c>
      <c r="R165" s="158">
        <f>R173-R185+R178-'2022'!I140</f>
        <v>-4.5474735088646412E-13</v>
      </c>
      <c r="S165" s="158">
        <f>S173-S185+S178-'2022'!J140</f>
        <v>-9.0949470177292824E-13</v>
      </c>
      <c r="T165" s="158">
        <f>T173-T185+T178-'2022'!K140</f>
        <v>0</v>
      </c>
      <c r="U165" s="158">
        <f>U173-U185+U178-'2022'!L140</f>
        <v>-9.0949470177292824E-13</v>
      </c>
      <c r="V165" s="158">
        <f>V173-V185+V178-'2022'!M140</f>
        <v>-4.5474735088646412E-13</v>
      </c>
      <c r="W165" s="65"/>
      <c r="X165" s="65"/>
      <c r="Y165" s="65"/>
      <c r="Z165" s="65"/>
      <c r="AA165" s="65"/>
      <c r="AB165" s="65"/>
      <c r="AC165" s="65"/>
      <c r="AD165" s="159"/>
      <c r="AE165" s="16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</row>
    <row r="166" spans="1:41" s="41" customFormat="1" ht="11.25" customHeight="1">
      <c r="A166" s="52"/>
      <c r="B166" s="52"/>
      <c r="C166" s="52"/>
      <c r="D166" s="52"/>
      <c r="E166" s="52"/>
      <c r="F166" s="20"/>
      <c r="G166" s="33"/>
      <c r="H166" s="37">
        <f>H165+1</f>
        <v>2</v>
      </c>
      <c r="I166" s="41" t="str">
        <f>+I165</f>
        <v>Koruza za zrnje</v>
      </c>
      <c r="J166" s="39" t="s">
        <v>132</v>
      </c>
      <c r="K166" s="40"/>
      <c r="L166" s="40"/>
      <c r="M166" s="161"/>
      <c r="N166" s="40"/>
      <c r="O166" s="217" t="e">
        <f>#REF!</f>
        <v>#REF!</v>
      </c>
      <c r="P166" s="217"/>
      <c r="Q166" s="162" t="s">
        <v>135</v>
      </c>
      <c r="R166" s="162" t="s">
        <v>136</v>
      </c>
      <c r="S166" s="162" t="s">
        <v>134</v>
      </c>
      <c r="T166" s="162" t="s">
        <v>137</v>
      </c>
      <c r="U166" s="162" t="s">
        <v>180</v>
      </c>
      <c r="V166" s="40" t="s">
        <v>181</v>
      </c>
      <c r="W166" s="40"/>
      <c r="X166" s="40"/>
      <c r="Y166" s="40"/>
      <c r="Z166" s="40"/>
      <c r="AA166" s="40"/>
      <c r="AB166" s="40"/>
      <c r="AD166" s="179"/>
      <c r="AE166" s="179"/>
      <c r="AF166" s="179"/>
      <c r="AG166" s="179"/>
      <c r="AH166" s="179"/>
      <c r="AI166" s="179"/>
      <c r="AJ166" s="179"/>
      <c r="AK166" s="179"/>
      <c r="AL166" s="179"/>
      <c r="AM166" s="179"/>
      <c r="AN166" s="179"/>
      <c r="AO166" s="179"/>
    </row>
    <row r="167" spans="1:41" s="41" customFormat="1" ht="11.25" customHeight="1">
      <c r="A167" s="52"/>
      <c r="B167" s="52"/>
      <c r="C167" s="52"/>
      <c r="D167" s="52"/>
      <c r="E167" s="52"/>
      <c r="F167" s="35" t="e">
        <f>+#REF!</f>
        <v>#REF!</v>
      </c>
      <c r="G167" s="33"/>
      <c r="H167" s="37">
        <f t="shared" ref="H167:H201" si="79">H166+1</f>
        <v>3</v>
      </c>
      <c r="I167" s="41" t="str">
        <f>+I166</f>
        <v>Koruza za zrnje</v>
      </c>
      <c r="J167" s="43" t="s">
        <v>221</v>
      </c>
      <c r="K167" s="20" t="str">
        <f>+K$56</f>
        <v>Enota</v>
      </c>
      <c r="L167" s="106"/>
      <c r="M167" s="163"/>
      <c r="N167" s="157"/>
      <c r="O167" s="111"/>
      <c r="P167" s="111"/>
      <c r="Q167" s="20"/>
      <c r="R167" s="20"/>
      <c r="S167" s="111" t="e">
        <f>+$S$56</f>
        <v>#REF!</v>
      </c>
      <c r="T167" s="20"/>
      <c r="U167" s="111"/>
      <c r="AD167" s="179"/>
      <c r="AE167" s="179"/>
      <c r="AF167" s="179"/>
      <c r="AG167" s="179"/>
      <c r="AH167" s="179"/>
      <c r="AI167" s="179"/>
      <c r="AJ167" s="179"/>
      <c r="AK167" s="179"/>
      <c r="AL167" s="179"/>
      <c r="AM167" s="179"/>
      <c r="AN167" s="179"/>
      <c r="AO167" s="179"/>
    </row>
    <row r="168" spans="1:41" s="41" customFormat="1" ht="11.25" customHeight="1">
      <c r="A168" s="52"/>
      <c r="B168" s="52"/>
      <c r="C168" s="52"/>
      <c r="D168" s="52"/>
      <c r="E168" s="52"/>
      <c r="F168" s="20"/>
      <c r="G168" s="33"/>
      <c r="H168" s="37">
        <f t="shared" si="79"/>
        <v>4</v>
      </c>
      <c r="I168" s="41" t="str">
        <f>+I167</f>
        <v>Koruza za zrnje</v>
      </c>
      <c r="J168" s="19" t="s">
        <v>68</v>
      </c>
      <c r="K168" s="20"/>
      <c r="L168" s="106"/>
      <c r="M168" s="163"/>
      <c r="N168" s="157"/>
      <c r="O168" s="111"/>
      <c r="P168" s="111"/>
      <c r="Q168" s="106" t="s">
        <v>67</v>
      </c>
      <c r="R168" s="106" t="s">
        <v>66</v>
      </c>
      <c r="S168" s="106" t="s">
        <v>65</v>
      </c>
      <c r="T168" s="106" t="s">
        <v>64</v>
      </c>
      <c r="U168" s="106" t="s">
        <v>63</v>
      </c>
      <c r="V168" s="106" t="s">
        <v>62</v>
      </c>
      <c r="W168" s="106"/>
      <c r="X168" s="157" t="s">
        <v>201</v>
      </c>
      <c r="Y168" s="106"/>
      <c r="Z168" s="106"/>
      <c r="AA168" s="106"/>
      <c r="AB168" s="106"/>
      <c r="AD168" s="179"/>
      <c r="AE168" s="179"/>
      <c r="AF168" s="179"/>
      <c r="AG168" s="179"/>
      <c r="AH168" s="179"/>
      <c r="AI168" s="179"/>
      <c r="AJ168" s="179"/>
      <c r="AK168" s="179"/>
      <c r="AL168" s="179"/>
      <c r="AM168" s="179"/>
      <c r="AN168" s="179"/>
      <c r="AO168" s="179"/>
    </row>
    <row r="169" spans="1:41" s="41" customFormat="1" ht="11.25" customHeight="1">
      <c r="A169" s="52" t="s">
        <v>9</v>
      </c>
      <c r="B169" s="52"/>
      <c r="C169" s="52"/>
      <c r="D169" s="52"/>
      <c r="E169" s="52"/>
      <c r="F169" s="20"/>
      <c r="G169" s="33"/>
      <c r="H169" s="37">
        <f t="shared" si="79"/>
        <v>5</v>
      </c>
      <c r="I169" s="41" t="str">
        <f>+I168</f>
        <v>Koruza za zrnje</v>
      </c>
      <c r="J169" s="19" t="s">
        <v>8</v>
      </c>
      <c r="K169" s="20" t="s">
        <v>7</v>
      </c>
      <c r="L169" s="165"/>
      <c r="M169" s="218"/>
      <c r="N169" s="167"/>
      <c r="O169" s="172">
        <v>10000</v>
      </c>
      <c r="P169" s="20"/>
      <c r="Q169" s="172">
        <v>12000</v>
      </c>
      <c r="R169" s="172">
        <v>11000</v>
      </c>
      <c r="S169" s="172">
        <v>10000</v>
      </c>
      <c r="T169" s="172">
        <v>9000</v>
      </c>
      <c r="U169" s="172">
        <v>8000</v>
      </c>
      <c r="V169" s="172">
        <v>10000</v>
      </c>
      <c r="W169" s="106"/>
      <c r="X169" s="106" t="s">
        <v>67</v>
      </c>
      <c r="Y169" s="106" t="s">
        <v>65</v>
      </c>
      <c r="Z169" s="106" t="s">
        <v>64</v>
      </c>
      <c r="AA169" s="106" t="s">
        <v>81</v>
      </c>
      <c r="AB169" s="106" t="s">
        <v>141</v>
      </c>
      <c r="AD169" s="179"/>
      <c r="AE169" s="179"/>
      <c r="AF169" s="179"/>
      <c r="AG169" s="179"/>
      <c r="AH169" s="179"/>
      <c r="AI169" s="179"/>
      <c r="AJ169" s="179"/>
      <c r="AK169" s="179"/>
      <c r="AL169" s="179"/>
      <c r="AM169" s="179"/>
      <c r="AN169" s="179"/>
      <c r="AO169" s="179"/>
    </row>
    <row r="170" spans="1:41" s="41" customFormat="1" ht="11.25" customHeight="1">
      <c r="A170" s="52" t="s">
        <v>79</v>
      </c>
      <c r="B170" s="52"/>
      <c r="C170" s="52"/>
      <c r="D170" s="52"/>
      <c r="E170" s="52"/>
      <c r="F170" s="20"/>
      <c r="G170" s="33"/>
      <c r="H170" s="37">
        <f t="shared" si="79"/>
        <v>6</v>
      </c>
      <c r="J170" s="19"/>
      <c r="K170" s="20"/>
      <c r="L170" s="165"/>
      <c r="M170" s="218"/>
      <c r="N170" s="167"/>
      <c r="O170" s="165"/>
      <c r="P170" s="20"/>
      <c r="Q170" s="165"/>
      <c r="R170" s="165"/>
      <c r="S170" s="165"/>
      <c r="T170" s="165"/>
      <c r="U170" s="165"/>
      <c r="V170" s="165"/>
      <c r="W170" s="106"/>
      <c r="X170" s="106"/>
      <c r="Y170" s="106"/>
      <c r="Z170" s="106"/>
      <c r="AA170" s="106"/>
      <c r="AB170" s="106"/>
      <c r="AD170" s="179"/>
      <c r="AE170" s="179"/>
      <c r="AF170" s="179"/>
      <c r="AG170" s="179"/>
      <c r="AH170" s="179"/>
      <c r="AI170" s="179"/>
      <c r="AJ170" s="179"/>
      <c r="AK170" s="179"/>
      <c r="AL170" s="179"/>
      <c r="AM170" s="179"/>
      <c r="AN170" s="179"/>
      <c r="AO170" s="179"/>
    </row>
    <row r="171" spans="1:41" s="41" customFormat="1" ht="11.25" customHeight="1">
      <c r="A171" s="52" t="s">
        <v>75</v>
      </c>
      <c r="B171" s="52"/>
      <c r="C171" s="52"/>
      <c r="D171" s="52"/>
      <c r="E171" s="52"/>
      <c r="F171" s="20"/>
      <c r="G171" s="33"/>
      <c r="H171" s="37">
        <f t="shared" si="79"/>
        <v>7</v>
      </c>
      <c r="I171" s="41" t="str">
        <f>+I169</f>
        <v>Koruza za zrnje</v>
      </c>
      <c r="J171" s="19" t="s">
        <v>74</v>
      </c>
      <c r="K171" s="20" t="s">
        <v>73</v>
      </c>
      <c r="L171" s="106"/>
      <c r="M171" s="163"/>
      <c r="N171" s="157"/>
      <c r="O171" s="172">
        <v>1</v>
      </c>
      <c r="P171" s="172"/>
      <c r="Q171" s="172">
        <v>1</v>
      </c>
      <c r="R171" s="172">
        <v>1</v>
      </c>
      <c r="S171" s="172">
        <v>1</v>
      </c>
      <c r="T171" s="172">
        <v>1</v>
      </c>
      <c r="U171" s="172">
        <v>1</v>
      </c>
      <c r="V171" s="172">
        <v>5</v>
      </c>
      <c r="W171" s="106"/>
      <c r="X171" s="160">
        <f>Q171/$S171*100</f>
        <v>100</v>
      </c>
      <c r="Y171" s="160">
        <f t="shared" ref="Y171:AB186" si="80">R171/$S171*100</f>
        <v>100</v>
      </c>
      <c r="Z171" s="160">
        <f t="shared" si="80"/>
        <v>100</v>
      </c>
      <c r="AA171" s="160">
        <f t="shared" si="80"/>
        <v>100</v>
      </c>
      <c r="AB171" s="160">
        <f t="shared" si="80"/>
        <v>100</v>
      </c>
      <c r="AD171" s="179"/>
      <c r="AE171" s="179"/>
      <c r="AF171" s="179"/>
      <c r="AG171" s="179"/>
      <c r="AH171" s="179"/>
      <c r="AI171" s="179"/>
      <c r="AJ171" s="179"/>
      <c r="AK171" s="179"/>
      <c r="AL171" s="179"/>
      <c r="AM171" s="179"/>
      <c r="AN171" s="179"/>
      <c r="AO171" s="179"/>
    </row>
    <row r="172" spans="1:41" s="41" customFormat="1" ht="11.25" customHeight="1">
      <c r="A172" s="116" t="s">
        <v>12</v>
      </c>
      <c r="B172" s="52"/>
      <c r="C172" s="52"/>
      <c r="D172" s="52"/>
      <c r="E172" s="52"/>
      <c r="F172" s="20"/>
      <c r="G172" s="33"/>
      <c r="H172" s="37">
        <f t="shared" si="79"/>
        <v>8</v>
      </c>
      <c r="I172" s="41" t="str">
        <f t="shared" ref="I172:I178" si="81">+I171</f>
        <v>Koruza za zrnje</v>
      </c>
      <c r="J172" s="19" t="str">
        <f>+J$61</f>
        <v>Kupljen material in storitve</v>
      </c>
      <c r="K172" s="20"/>
      <c r="L172" s="20"/>
      <c r="M172" s="149"/>
      <c r="N172" s="20"/>
      <c r="O172" s="172">
        <v>2409.6242633318825</v>
      </c>
      <c r="P172" s="20"/>
      <c r="Q172" s="172">
        <v>2779.5141875791605</v>
      </c>
      <c r="R172" s="172">
        <v>2588.2020142179585</v>
      </c>
      <c r="S172" s="172">
        <v>2409.6242633318825</v>
      </c>
      <c r="T172" s="172">
        <v>2229.7212960158549</v>
      </c>
      <c r="U172" s="172">
        <v>2022.8462786998264</v>
      </c>
      <c r="V172" s="172">
        <v>2374.650359436002</v>
      </c>
      <c r="W172" s="165"/>
      <c r="X172" s="160">
        <f t="shared" ref="X172:X187" si="82">Q172/$S172*100</f>
        <v>115.35052289587327</v>
      </c>
      <c r="Y172" s="160">
        <f t="shared" si="80"/>
        <v>107.4110206144401</v>
      </c>
      <c r="Z172" s="160">
        <f t="shared" si="80"/>
        <v>100</v>
      </c>
      <c r="AA172" s="160">
        <f t="shared" si="80"/>
        <v>92.533982577546396</v>
      </c>
      <c r="AB172" s="160">
        <f t="shared" si="80"/>
        <v>83.948618441563866</v>
      </c>
      <c r="AD172" s="179"/>
      <c r="AE172" s="179"/>
      <c r="AF172" s="179"/>
      <c r="AG172" s="179"/>
      <c r="AH172" s="179"/>
      <c r="AI172" s="179"/>
      <c r="AJ172" s="179"/>
      <c r="AK172" s="179"/>
      <c r="AL172" s="179"/>
      <c r="AM172" s="179"/>
      <c r="AN172" s="179"/>
      <c r="AO172" s="179"/>
    </row>
    <row r="173" spans="1:41" s="47" customFormat="1" ht="11.25" customHeight="1">
      <c r="A173" s="52" t="s">
        <v>5</v>
      </c>
      <c r="B173" s="52"/>
      <c r="C173" s="52"/>
      <c r="D173" s="52"/>
      <c r="E173" s="52"/>
      <c r="F173" s="20"/>
      <c r="G173" s="33"/>
      <c r="H173" s="37">
        <f t="shared" si="79"/>
        <v>9</v>
      </c>
      <c r="I173" s="41" t="str">
        <f t="shared" si="81"/>
        <v>Koruza za zrnje</v>
      </c>
      <c r="J173" s="19" t="str">
        <f>+J$62</f>
        <v>Stroški skupaj</v>
      </c>
      <c r="K173" s="20" t="str">
        <f>+K$62</f>
        <v>EUR/ha</v>
      </c>
      <c r="L173" s="46"/>
      <c r="M173" s="227"/>
      <c r="N173" s="45"/>
      <c r="O173" s="172">
        <v>2850.7323076001317</v>
      </c>
      <c r="P173" s="45"/>
      <c r="Q173" s="172">
        <v>3248.1203413274179</v>
      </c>
      <c r="R173" s="172">
        <v>3033.0240080570834</v>
      </c>
      <c r="S173" s="172">
        <v>2850.7323076001317</v>
      </c>
      <c r="T173" s="172">
        <v>2667.0422584345561</v>
      </c>
      <c r="U173" s="172">
        <v>2455.9460018169239</v>
      </c>
      <c r="V173" s="172">
        <v>2749.2744190400113</v>
      </c>
      <c r="W173" s="169"/>
      <c r="X173" s="160">
        <f t="shared" si="82"/>
        <v>113.93985793291917</v>
      </c>
      <c r="Y173" s="160">
        <f t="shared" si="80"/>
        <v>106.39455693440442</v>
      </c>
      <c r="Z173" s="160">
        <f t="shared" si="80"/>
        <v>100</v>
      </c>
      <c r="AA173" s="160">
        <f t="shared" si="80"/>
        <v>93.556390802606998</v>
      </c>
      <c r="AB173" s="160">
        <f t="shared" si="80"/>
        <v>86.151407316264084</v>
      </c>
      <c r="AD173" s="179"/>
      <c r="AE173" s="179"/>
      <c r="AF173" s="179"/>
      <c r="AG173" s="179"/>
      <c r="AH173" s="179"/>
      <c r="AI173" s="179"/>
      <c r="AJ173" s="179"/>
      <c r="AK173" s="179"/>
      <c r="AL173" s="179"/>
      <c r="AM173" s="179"/>
      <c r="AN173" s="179"/>
      <c r="AO173" s="179"/>
    </row>
    <row r="174" spans="1:41" s="41" customFormat="1" ht="11.25" customHeight="1">
      <c r="A174" s="52" t="s">
        <v>4</v>
      </c>
      <c r="B174" s="52"/>
      <c r="C174" s="52"/>
      <c r="D174" s="52"/>
      <c r="E174" s="52"/>
      <c r="F174" s="20"/>
      <c r="G174" s="33"/>
      <c r="H174" s="37">
        <f t="shared" si="79"/>
        <v>10</v>
      </c>
      <c r="I174" s="41" t="str">
        <f t="shared" si="81"/>
        <v>Koruza za zrnje</v>
      </c>
      <c r="J174" s="19" t="str">
        <f>+J$63</f>
        <v>Stranski pridelki</v>
      </c>
      <c r="K174" s="20" t="str">
        <f>+K$63</f>
        <v>EUR/ha</v>
      </c>
      <c r="L174" s="46"/>
      <c r="M174" s="227"/>
      <c r="N174" s="46"/>
      <c r="O174" s="172">
        <v>0</v>
      </c>
      <c r="P174" s="46"/>
      <c r="Q174" s="172">
        <v>0</v>
      </c>
      <c r="R174" s="172">
        <v>0</v>
      </c>
      <c r="S174" s="172">
        <v>0</v>
      </c>
      <c r="T174" s="172">
        <v>0</v>
      </c>
      <c r="U174" s="172">
        <v>0</v>
      </c>
      <c r="V174" s="172">
        <v>0</v>
      </c>
      <c r="W174" s="214"/>
      <c r="X174" s="160" t="e">
        <f t="shared" si="82"/>
        <v>#DIV/0!</v>
      </c>
      <c r="Y174" s="160" t="e">
        <f t="shared" si="80"/>
        <v>#DIV/0!</v>
      </c>
      <c r="Z174" s="160" t="e">
        <f t="shared" si="80"/>
        <v>#DIV/0!</v>
      </c>
      <c r="AA174" s="160" t="e">
        <f t="shared" si="80"/>
        <v>#DIV/0!</v>
      </c>
      <c r="AB174" s="160" t="e">
        <f t="shared" si="80"/>
        <v>#DIV/0!</v>
      </c>
      <c r="AD174" s="179"/>
      <c r="AE174" s="179"/>
      <c r="AF174" s="179"/>
      <c r="AG174" s="179"/>
      <c r="AH174" s="179"/>
      <c r="AI174" s="179"/>
      <c r="AJ174" s="179"/>
      <c r="AK174" s="179"/>
      <c r="AL174" s="179"/>
      <c r="AM174" s="179"/>
      <c r="AN174" s="179"/>
      <c r="AO174" s="179"/>
    </row>
    <row r="175" spans="1:41" s="41" customFormat="1" ht="11.25" customHeight="1">
      <c r="A175" s="52"/>
      <c r="B175" s="52"/>
      <c r="C175" s="52"/>
      <c r="D175" s="52"/>
      <c r="E175" s="52"/>
      <c r="F175" s="20"/>
      <c r="G175" s="33"/>
      <c r="H175" s="37">
        <f t="shared" si="79"/>
        <v>11</v>
      </c>
      <c r="I175" s="41" t="str">
        <f t="shared" si="81"/>
        <v>Koruza za zrnje</v>
      </c>
      <c r="J175" s="19" t="str">
        <f>+J$64</f>
        <v>Stroški glavnega pridelka</v>
      </c>
      <c r="K175" s="20" t="str">
        <f>+K$64</f>
        <v>EUR/ha</v>
      </c>
      <c r="L175" s="228"/>
      <c r="M175" s="227"/>
      <c r="N175" s="228"/>
      <c r="O175" s="182">
        <f>+O173-O174</f>
        <v>2850.7323076001317</v>
      </c>
      <c r="P175" s="46"/>
      <c r="Q175" s="182">
        <f>+Q173-Q174</f>
        <v>3248.1203413274179</v>
      </c>
      <c r="R175" s="182">
        <f t="shared" ref="R175:V175" si="83">+R173-R174</f>
        <v>3033.0240080570834</v>
      </c>
      <c r="S175" s="182">
        <f t="shared" si="83"/>
        <v>2850.7323076001317</v>
      </c>
      <c r="T175" s="182">
        <f t="shared" si="83"/>
        <v>2667.0422584345561</v>
      </c>
      <c r="U175" s="182">
        <f t="shared" si="83"/>
        <v>2455.9460018169239</v>
      </c>
      <c r="V175" s="182">
        <f t="shared" si="83"/>
        <v>2749.2744190400113</v>
      </c>
      <c r="W175" s="35"/>
      <c r="X175" s="160">
        <f t="shared" si="82"/>
        <v>113.93985793291917</v>
      </c>
      <c r="Y175" s="160">
        <f t="shared" si="80"/>
        <v>106.39455693440442</v>
      </c>
      <c r="Z175" s="160">
        <f t="shared" si="80"/>
        <v>100</v>
      </c>
      <c r="AA175" s="160">
        <f t="shared" si="80"/>
        <v>93.556390802606998</v>
      </c>
      <c r="AB175" s="160">
        <f t="shared" si="80"/>
        <v>86.151407316264084</v>
      </c>
      <c r="AD175" s="179"/>
      <c r="AE175" s="179"/>
      <c r="AF175" s="179"/>
      <c r="AG175" s="179"/>
      <c r="AH175" s="179"/>
      <c r="AI175" s="179"/>
      <c r="AJ175" s="179"/>
      <c r="AK175" s="179"/>
      <c r="AL175" s="179"/>
      <c r="AM175" s="179"/>
      <c r="AN175" s="179"/>
      <c r="AO175" s="179"/>
    </row>
    <row r="176" spans="1:41" s="41" customFormat="1" ht="11.25" customHeight="1">
      <c r="A176" s="52" t="s">
        <v>3</v>
      </c>
      <c r="B176" s="52" t="s">
        <v>0</v>
      </c>
      <c r="C176" s="52" t="s">
        <v>2</v>
      </c>
      <c r="D176" s="52" t="s">
        <v>1</v>
      </c>
      <c r="E176" s="52" t="s">
        <v>0</v>
      </c>
      <c r="F176" s="20"/>
      <c r="G176" s="33"/>
      <c r="H176" s="37">
        <f t="shared" si="79"/>
        <v>12</v>
      </c>
      <c r="I176" s="41" t="str">
        <f t="shared" si="81"/>
        <v>Koruza za zrnje</v>
      </c>
      <c r="J176" s="19" t="str">
        <f>+J$65</f>
        <v>Subvencije</v>
      </c>
      <c r="K176" s="20" t="str">
        <f>+K$65</f>
        <v>EUR/ha</v>
      </c>
      <c r="L176" s="46"/>
      <c r="M176" s="227"/>
      <c r="N176" s="46"/>
      <c r="O176" s="172">
        <v>273.48692019655294</v>
      </c>
      <c r="P176" s="46"/>
      <c r="Q176" s="172">
        <v>275.30718871848217</v>
      </c>
      <c r="R176" s="172">
        <v>273.55314462624398</v>
      </c>
      <c r="S176" s="172">
        <v>273.48692019655294</v>
      </c>
      <c r="T176" s="172">
        <v>273.42068494982442</v>
      </c>
      <c r="U176" s="172">
        <v>273.3544497030959</v>
      </c>
      <c r="V176" s="172">
        <v>270.3764703434644</v>
      </c>
      <c r="W176" s="35"/>
      <c r="X176" s="160">
        <f t="shared" si="82"/>
        <v>100.66557790793836</v>
      </c>
      <c r="Y176" s="160">
        <f t="shared" si="80"/>
        <v>100.02421484348993</v>
      </c>
      <c r="Z176" s="160">
        <f t="shared" si="80"/>
        <v>100</v>
      </c>
      <c r="AA176" s="160">
        <f t="shared" si="80"/>
        <v>99.975781201279773</v>
      </c>
      <c r="AB176" s="160">
        <f t="shared" si="80"/>
        <v>99.951562402559574</v>
      </c>
      <c r="AD176" s="179"/>
      <c r="AE176" s="179"/>
      <c r="AF176" s="179"/>
      <c r="AG176" s="179"/>
      <c r="AH176" s="179"/>
      <c r="AI176" s="179"/>
      <c r="AJ176" s="179"/>
      <c r="AK176" s="179"/>
      <c r="AL176" s="179"/>
      <c r="AM176" s="179"/>
      <c r="AN176" s="179"/>
      <c r="AO176" s="179"/>
    </row>
    <row r="177" spans="1:41" s="41" customFormat="1" ht="11.25" customHeight="1">
      <c r="A177" s="52"/>
      <c r="B177" s="52"/>
      <c r="C177" s="52" t="s">
        <v>6</v>
      </c>
      <c r="D177" s="52"/>
      <c r="E177" s="52"/>
      <c r="F177" s="20"/>
      <c r="G177" s="33"/>
      <c r="H177" s="37">
        <f t="shared" si="79"/>
        <v>13</v>
      </c>
      <c r="I177" s="41" t="str">
        <f t="shared" si="81"/>
        <v>Koruza za zrnje</v>
      </c>
      <c r="J177" s="19" t="str">
        <f>+J$66</f>
        <v>Stroški, zmanjšani za subvencije</v>
      </c>
      <c r="K177" s="20" t="str">
        <f>+K$66</f>
        <v>EUR/ha</v>
      </c>
      <c r="L177" s="228"/>
      <c r="M177" s="227"/>
      <c r="N177" s="228"/>
      <c r="O177" s="184">
        <f>+O175-O176</f>
        <v>2577.2453874035787</v>
      </c>
      <c r="P177" s="46"/>
      <c r="Q177" s="184">
        <f>+Q175-Q176</f>
        <v>2972.8131526089355</v>
      </c>
      <c r="R177" s="184">
        <f t="shared" ref="R177:V177" si="84">+R175-R176</f>
        <v>2759.4708634308395</v>
      </c>
      <c r="S177" s="184">
        <f t="shared" si="84"/>
        <v>2577.2453874035787</v>
      </c>
      <c r="T177" s="184">
        <f t="shared" si="84"/>
        <v>2393.6215734847315</v>
      </c>
      <c r="U177" s="184">
        <f t="shared" si="84"/>
        <v>2182.5915521138281</v>
      </c>
      <c r="V177" s="184">
        <f t="shared" si="84"/>
        <v>2478.8979486965468</v>
      </c>
      <c r="W177" s="35"/>
      <c r="X177" s="160">
        <f t="shared" si="82"/>
        <v>115.34847116765501</v>
      </c>
      <c r="Y177" s="160">
        <f t="shared" si="80"/>
        <v>107.07055202884047</v>
      </c>
      <c r="Z177" s="160">
        <f t="shared" si="80"/>
        <v>100</v>
      </c>
      <c r="AA177" s="160">
        <f t="shared" si="80"/>
        <v>92.875190898921844</v>
      </c>
      <c r="AB177" s="160">
        <f t="shared" si="80"/>
        <v>84.686990333996064</v>
      </c>
      <c r="AD177" s="179"/>
      <c r="AE177" s="179"/>
      <c r="AF177" s="179"/>
      <c r="AG177" s="179"/>
      <c r="AH177" s="179"/>
      <c r="AI177" s="179"/>
      <c r="AJ177" s="179"/>
      <c r="AK177" s="179"/>
      <c r="AL177" s="179"/>
      <c r="AM177" s="179"/>
      <c r="AN177" s="179"/>
      <c r="AO177" s="179"/>
    </row>
    <row r="178" spans="1:41" s="41" customFormat="1" ht="11.25" customHeight="1">
      <c r="A178" s="52"/>
      <c r="B178" s="52"/>
      <c r="C178" s="52"/>
      <c r="D178" s="52"/>
      <c r="E178" s="52"/>
      <c r="F178" s="20"/>
      <c r="G178" s="33"/>
      <c r="H178" s="37">
        <f t="shared" si="79"/>
        <v>14</v>
      </c>
      <c r="I178" s="41" t="str">
        <f t="shared" si="81"/>
        <v>Koruza za zrnje</v>
      </c>
      <c r="J178" s="19" t="str">
        <f>+J$67</f>
        <v>Stroški, zmanjšani za subvencije/kg</v>
      </c>
      <c r="K178" s="20" t="str">
        <f>+K$67</f>
        <v>EUR/kg</v>
      </c>
      <c r="L178" s="229"/>
      <c r="M178" s="230"/>
      <c r="N178" s="228"/>
      <c r="O178" s="190">
        <f>+O177/O169</f>
        <v>0.25772453874035789</v>
      </c>
      <c r="P178" s="231"/>
      <c r="Q178" s="190">
        <f>+Q177/Q169</f>
        <v>0.24773442938407797</v>
      </c>
      <c r="R178" s="190">
        <f t="shared" ref="R178:V178" si="85">+R177/R169</f>
        <v>0.25086098758462178</v>
      </c>
      <c r="S178" s="190">
        <f t="shared" si="85"/>
        <v>0.25772453874035789</v>
      </c>
      <c r="T178" s="190">
        <f t="shared" si="85"/>
        <v>0.26595795260941463</v>
      </c>
      <c r="U178" s="190">
        <f t="shared" si="85"/>
        <v>0.27282394401422849</v>
      </c>
      <c r="V178" s="190">
        <f t="shared" si="85"/>
        <v>0.24788979486965468</v>
      </c>
      <c r="W178" s="35"/>
      <c r="X178" s="160">
        <f t="shared" si="82"/>
        <v>96.123725973045836</v>
      </c>
      <c r="Y178" s="160">
        <f t="shared" si="80"/>
        <v>97.336865480764047</v>
      </c>
      <c r="Z178" s="160">
        <f t="shared" si="80"/>
        <v>100</v>
      </c>
      <c r="AA178" s="160">
        <f t="shared" si="80"/>
        <v>103.19465655435761</v>
      </c>
      <c r="AB178" s="160">
        <f t="shared" si="80"/>
        <v>105.85873791749508</v>
      </c>
      <c r="AD178" s="179"/>
      <c r="AE178" s="179"/>
      <c r="AF178" s="179"/>
      <c r="AG178" s="179"/>
      <c r="AH178" s="179"/>
      <c r="AI178" s="179"/>
      <c r="AJ178" s="179"/>
      <c r="AK178" s="179"/>
      <c r="AL178" s="179"/>
      <c r="AM178" s="179"/>
      <c r="AN178" s="179"/>
      <c r="AO178" s="179"/>
    </row>
    <row r="179" spans="1:41" s="41" customFormat="1" ht="11.25" customHeight="1">
      <c r="A179" s="52" t="s">
        <v>152</v>
      </c>
      <c r="B179" s="52"/>
      <c r="C179" s="52"/>
      <c r="D179" s="52"/>
      <c r="E179" s="52"/>
      <c r="F179" s="20"/>
      <c r="G179" s="33"/>
      <c r="H179" s="37">
        <f t="shared" si="79"/>
        <v>15</v>
      </c>
      <c r="J179" s="19" t="str">
        <f t="shared" ref="J179" si="86">+J142</f>
        <v>davek_a</v>
      </c>
      <c r="K179" s="20"/>
      <c r="L179" s="46"/>
      <c r="M179" s="227"/>
      <c r="N179" s="46"/>
      <c r="O179" s="234">
        <v>24.628482663901874</v>
      </c>
      <c r="P179" s="46"/>
      <c r="Q179" s="234">
        <v>23.587992834650308</v>
      </c>
      <c r="R179" s="234">
        <v>24.575133881514329</v>
      </c>
      <c r="S179" s="234">
        <v>24.628482663901874</v>
      </c>
      <c r="T179" s="234">
        <v>24.681879278213501</v>
      </c>
      <c r="U179" s="234">
        <v>24.735275892525124</v>
      </c>
      <c r="V179" s="234">
        <v>27.513949688148937</v>
      </c>
      <c r="W179" s="235"/>
      <c r="X179" s="160">
        <f t="shared" si="82"/>
        <v>95.775258088568251</v>
      </c>
      <c r="Y179" s="160">
        <f t="shared" si="80"/>
        <v>99.78338583372927</v>
      </c>
      <c r="Z179" s="160">
        <f t="shared" si="80"/>
        <v>100</v>
      </c>
      <c r="AA179" s="160">
        <f t="shared" si="80"/>
        <v>100.21680838011953</v>
      </c>
      <c r="AB179" s="160">
        <f t="shared" si="80"/>
        <v>100.43361676023905</v>
      </c>
      <c r="AD179" s="179"/>
      <c r="AE179" s="179"/>
      <c r="AF179" s="179"/>
      <c r="AG179" s="179"/>
      <c r="AH179" s="179"/>
      <c r="AI179" s="179"/>
      <c r="AJ179" s="179"/>
      <c r="AK179" s="179"/>
      <c r="AL179" s="179"/>
      <c r="AM179" s="179"/>
      <c r="AN179" s="179"/>
      <c r="AO179" s="179"/>
    </row>
    <row r="180" spans="1:41" s="41" customFormat="1" ht="11.25" customHeight="1">
      <c r="A180" s="20" t="s">
        <v>97</v>
      </c>
      <c r="B180" s="52"/>
      <c r="C180" s="52"/>
      <c r="D180" s="52"/>
      <c r="E180" s="52"/>
      <c r="F180" s="20"/>
      <c r="G180" s="20"/>
      <c r="H180" s="37">
        <f t="shared" si="79"/>
        <v>16</v>
      </c>
      <c r="J180" s="19" t="str">
        <f t="shared" ref="J180:J185" si="87">+A180</f>
        <v>Pokoj obvezno</v>
      </c>
      <c r="K180" s="20"/>
      <c r="L180" s="46"/>
      <c r="M180" s="227"/>
      <c r="N180" s="46"/>
      <c r="O180" s="38">
        <v>21.095777584096865</v>
      </c>
      <c r="P180" s="46"/>
      <c r="Q180" s="38">
        <v>22.461108720925495</v>
      </c>
      <c r="R180" s="38">
        <v>21.165543588816572</v>
      </c>
      <c r="S180" s="38">
        <v>21.095777584096865</v>
      </c>
      <c r="T180" s="38">
        <v>21.025900897453962</v>
      </c>
      <c r="U180" s="38">
        <v>20.956024210811062</v>
      </c>
      <c r="V180" s="38">
        <v>17.329410380257698</v>
      </c>
      <c r="W180" s="35"/>
      <c r="X180" s="160">
        <f t="shared" si="82"/>
        <v>106.47205883445552</v>
      </c>
      <c r="Y180" s="160">
        <f t="shared" si="80"/>
        <v>100.33071075214738</v>
      </c>
      <c r="Z180" s="160">
        <f t="shared" si="80"/>
        <v>100</v>
      </c>
      <c r="AA180" s="160">
        <f t="shared" si="80"/>
        <v>99.668764583982068</v>
      </c>
      <c r="AB180" s="160">
        <f t="shared" si="80"/>
        <v>99.337529167964135</v>
      </c>
      <c r="AD180" s="179"/>
      <c r="AE180" s="179"/>
      <c r="AF180" s="179"/>
      <c r="AG180" s="179"/>
      <c r="AH180" s="179"/>
      <c r="AI180" s="179"/>
      <c r="AJ180" s="179"/>
      <c r="AK180" s="179"/>
      <c r="AL180" s="179"/>
      <c r="AM180" s="179"/>
      <c r="AN180" s="179"/>
      <c r="AO180" s="179"/>
    </row>
    <row r="181" spans="1:41" s="47" customFormat="1" ht="11.25" customHeight="1">
      <c r="A181" s="20" t="s">
        <v>96</v>
      </c>
      <c r="B181" s="52"/>
      <c r="C181" s="52"/>
      <c r="D181" s="52"/>
      <c r="E181" s="52"/>
      <c r="F181" s="20"/>
      <c r="G181" s="20"/>
      <c r="H181" s="37">
        <f t="shared" si="79"/>
        <v>17</v>
      </c>
      <c r="I181" s="41"/>
      <c r="J181" s="19" t="str">
        <f t="shared" si="87"/>
        <v>Zdrav obvezno</v>
      </c>
      <c r="K181" s="20"/>
      <c r="L181" s="45"/>
      <c r="M181" s="232"/>
      <c r="N181" s="45"/>
      <c r="O181" s="38">
        <v>9.6496169723385012</v>
      </c>
      <c r="P181" s="45"/>
      <c r="Q181" s="38">
        <v>10.274145860087856</v>
      </c>
      <c r="R181" s="38">
        <v>9.6815292932070633</v>
      </c>
      <c r="S181" s="38">
        <v>9.6496169723385012</v>
      </c>
      <c r="T181" s="38">
        <v>9.6176540234160388</v>
      </c>
      <c r="U181" s="38">
        <v>9.5856910744935746</v>
      </c>
      <c r="V181" s="38">
        <v>7.926807715872715</v>
      </c>
      <c r="W181" s="35"/>
      <c r="X181" s="160">
        <f t="shared" si="82"/>
        <v>106.47205883445554</v>
      </c>
      <c r="Y181" s="160">
        <f t="shared" si="80"/>
        <v>100.33071075214738</v>
      </c>
      <c r="Z181" s="160">
        <f t="shared" si="80"/>
        <v>100</v>
      </c>
      <c r="AA181" s="160">
        <f t="shared" si="80"/>
        <v>99.668764583982068</v>
      </c>
      <c r="AB181" s="160">
        <f t="shared" si="80"/>
        <v>99.337529167964121</v>
      </c>
      <c r="AD181" s="179"/>
      <c r="AE181" s="179"/>
      <c r="AF181" s="179"/>
      <c r="AG181" s="179"/>
      <c r="AH181" s="179"/>
      <c r="AI181" s="179"/>
      <c r="AJ181" s="179"/>
      <c r="AK181" s="179"/>
      <c r="AL181" s="179"/>
      <c r="AM181" s="179"/>
      <c r="AN181" s="179"/>
      <c r="AO181" s="179"/>
    </row>
    <row r="182" spans="1:41" s="41" customFormat="1" ht="11.25" customHeight="1">
      <c r="A182" s="20" t="s">
        <v>95</v>
      </c>
      <c r="B182" s="52"/>
      <c r="C182" s="52"/>
      <c r="D182" s="52"/>
      <c r="E182" s="52"/>
      <c r="F182" s="20"/>
      <c r="G182" s="20"/>
      <c r="H182" s="37">
        <f t="shared" si="79"/>
        <v>18</v>
      </c>
      <c r="J182" s="19" t="str">
        <f t="shared" si="87"/>
        <v>Pokoj dodatno</v>
      </c>
      <c r="K182" s="20"/>
      <c r="L182" s="46"/>
      <c r="M182" s="227"/>
      <c r="N182" s="46"/>
      <c r="O182" s="38">
        <v>14.834943766480475</v>
      </c>
      <c r="P182" s="46"/>
      <c r="Q182" s="38">
        <v>15.795070055105487</v>
      </c>
      <c r="R182" s="38">
        <v>14.884004520591247</v>
      </c>
      <c r="S182" s="38">
        <v>14.834943766480475</v>
      </c>
      <c r="T182" s="38">
        <v>14.785805178779549</v>
      </c>
      <c r="U182" s="38">
        <v>14.73666659107862</v>
      </c>
      <c r="V182" s="38">
        <v>12.186364189352632</v>
      </c>
      <c r="W182" s="214"/>
      <c r="X182" s="160">
        <f t="shared" si="82"/>
        <v>106.47205883445554</v>
      </c>
      <c r="Y182" s="160">
        <f t="shared" si="80"/>
        <v>100.33071075214741</v>
      </c>
      <c r="Z182" s="160">
        <f t="shared" si="80"/>
        <v>100</v>
      </c>
      <c r="AA182" s="160">
        <f t="shared" si="80"/>
        <v>99.668764583982082</v>
      </c>
      <c r="AB182" s="160">
        <f t="shared" si="80"/>
        <v>99.337529167964149</v>
      </c>
      <c r="AD182" s="179"/>
      <c r="AE182" s="179"/>
      <c r="AF182" s="179"/>
      <c r="AG182" s="179"/>
      <c r="AH182" s="179"/>
      <c r="AI182" s="179"/>
      <c r="AJ182" s="179"/>
      <c r="AK182" s="179"/>
      <c r="AL182" s="179"/>
      <c r="AM182" s="179"/>
      <c r="AN182" s="179"/>
      <c r="AO182" s="179"/>
    </row>
    <row r="183" spans="1:41" s="47" customFormat="1" ht="11.25" customHeight="1">
      <c r="A183" s="20" t="s">
        <v>94</v>
      </c>
      <c r="B183" s="52"/>
      <c r="C183" s="52"/>
      <c r="D183" s="52"/>
      <c r="E183" s="52"/>
      <c r="F183" s="20"/>
      <c r="G183" s="20"/>
      <c r="H183" s="37">
        <f t="shared" si="79"/>
        <v>19</v>
      </c>
      <c r="I183" s="41"/>
      <c r="J183" s="19" t="str">
        <f t="shared" si="87"/>
        <v>Zdrav dodatno</v>
      </c>
      <c r="K183" s="20"/>
      <c r="L183" s="45"/>
      <c r="M183" s="232"/>
      <c r="N183" s="45"/>
      <c r="O183" s="38">
        <v>6.7857904067320369</v>
      </c>
      <c r="P183" s="45"/>
      <c r="Q183" s="38">
        <v>7.2249707542385728</v>
      </c>
      <c r="R183" s="38">
        <v>6.808231745225287</v>
      </c>
      <c r="S183" s="38">
        <v>6.7857904067320369</v>
      </c>
      <c r="T183" s="38">
        <v>6.763313465648193</v>
      </c>
      <c r="U183" s="38">
        <v>6.7408365245643482</v>
      </c>
      <c r="V183" s="38">
        <v>5.5742788453232359</v>
      </c>
      <c r="W183" s="35"/>
      <c r="X183" s="160">
        <f t="shared" si="82"/>
        <v>106.47205883445552</v>
      </c>
      <c r="Y183" s="160">
        <f t="shared" si="80"/>
        <v>100.33071075214741</v>
      </c>
      <c r="Z183" s="160">
        <f t="shared" si="80"/>
        <v>100</v>
      </c>
      <c r="AA183" s="160">
        <f t="shared" si="80"/>
        <v>99.668764583982068</v>
      </c>
      <c r="AB183" s="160">
        <f t="shared" si="80"/>
        <v>99.337529167964121</v>
      </c>
      <c r="AD183" s="179"/>
      <c r="AE183" s="179"/>
      <c r="AF183" s="179"/>
      <c r="AG183" s="179"/>
      <c r="AH183" s="179"/>
      <c r="AI183" s="179"/>
      <c r="AJ183" s="179"/>
      <c r="AK183" s="179"/>
      <c r="AL183" s="179"/>
      <c r="AM183" s="179"/>
      <c r="AN183" s="179"/>
      <c r="AO183" s="179"/>
    </row>
    <row r="184" spans="1:41" s="41" customFormat="1" ht="11.25" customHeight="1">
      <c r="A184" s="20" t="s">
        <v>93</v>
      </c>
      <c r="B184" s="52"/>
      <c r="C184" s="52"/>
      <c r="D184" s="52"/>
      <c r="E184" s="52"/>
      <c r="F184" s="20"/>
      <c r="G184" s="20"/>
      <c r="H184" s="37">
        <f t="shared" si="79"/>
        <v>20</v>
      </c>
      <c r="J184" s="19" t="str">
        <f t="shared" si="87"/>
        <v>Regresi</v>
      </c>
      <c r="K184" s="20"/>
      <c r="L184" s="46"/>
      <c r="M184" s="227"/>
      <c r="N184" s="46"/>
      <c r="O184" s="38">
        <v>45.79177900419382</v>
      </c>
      <c r="P184" s="46"/>
      <c r="Q184" s="38">
        <v>48.755449882689106</v>
      </c>
      <c r="R184" s="38">
        <v>45.943217340960267</v>
      </c>
      <c r="S184" s="38">
        <v>45.79177900419382</v>
      </c>
      <c r="T184" s="38">
        <v>45.640100414507273</v>
      </c>
      <c r="U184" s="38">
        <v>45.488421824820719</v>
      </c>
      <c r="V184" s="38">
        <v>37.616273078455279</v>
      </c>
      <c r="W184" s="214"/>
      <c r="X184" s="160">
        <f t="shared" si="82"/>
        <v>106.47205883445554</v>
      </c>
      <c r="Y184" s="160">
        <f t="shared" si="80"/>
        <v>100.33071075214741</v>
      </c>
      <c r="Z184" s="160">
        <f t="shared" si="80"/>
        <v>100</v>
      </c>
      <c r="AA184" s="160">
        <f t="shared" si="80"/>
        <v>99.668764583982082</v>
      </c>
      <c r="AB184" s="160">
        <f t="shared" si="80"/>
        <v>99.337529167964149</v>
      </c>
      <c r="AD184" s="179"/>
      <c r="AE184" s="179"/>
      <c r="AF184" s="179"/>
      <c r="AG184" s="179"/>
      <c r="AH184" s="179"/>
      <c r="AI184" s="179"/>
      <c r="AJ184" s="179"/>
      <c r="AK184" s="179"/>
      <c r="AL184" s="179"/>
      <c r="AM184" s="179"/>
      <c r="AN184" s="179"/>
      <c r="AO184" s="179"/>
    </row>
    <row r="185" spans="1:41" s="41" customFormat="1" ht="11.25" customHeight="1">
      <c r="A185" s="52" t="s">
        <v>13</v>
      </c>
      <c r="B185" s="52"/>
      <c r="C185" s="52"/>
      <c r="D185" s="52"/>
      <c r="E185" s="52"/>
      <c r="F185" s="20"/>
      <c r="G185" s="20"/>
      <c r="H185" s="37">
        <f t="shared" si="79"/>
        <v>21</v>
      </c>
      <c r="J185" s="19" t="str">
        <f t="shared" si="87"/>
        <v>SUM element</v>
      </c>
      <c r="K185" s="20"/>
      <c r="L185" s="66"/>
      <c r="M185" s="180"/>
      <c r="N185" s="66"/>
      <c r="O185" s="172">
        <v>2850.7323076001326</v>
      </c>
      <c r="P185" s="183"/>
      <c r="Q185" s="172">
        <v>3248.1203413274179</v>
      </c>
      <c r="R185" s="172">
        <v>3033.0240080570838</v>
      </c>
      <c r="S185" s="172">
        <v>2850.7323076001326</v>
      </c>
      <c r="T185" s="172">
        <v>2667.0422584345561</v>
      </c>
      <c r="U185" s="172">
        <v>2455.9460018169248</v>
      </c>
      <c r="V185" s="172">
        <v>2749.2744190400117</v>
      </c>
      <c r="W185" s="214"/>
      <c r="X185" s="160">
        <f t="shared" si="82"/>
        <v>113.93985793291913</v>
      </c>
      <c r="Y185" s="160">
        <f t="shared" si="80"/>
        <v>106.39455693440441</v>
      </c>
      <c r="Z185" s="160">
        <f t="shared" si="80"/>
        <v>100</v>
      </c>
      <c r="AA185" s="160">
        <f t="shared" si="80"/>
        <v>93.556390802606984</v>
      </c>
      <c r="AB185" s="160">
        <f t="shared" si="80"/>
        <v>86.151407316264098</v>
      </c>
      <c r="AD185" s="179"/>
      <c r="AE185" s="179"/>
      <c r="AF185" s="179"/>
      <c r="AG185" s="179"/>
      <c r="AH185" s="179"/>
      <c r="AI185" s="179"/>
      <c r="AJ185" s="179"/>
      <c r="AK185" s="179"/>
      <c r="AL185" s="179"/>
      <c r="AM185" s="179"/>
      <c r="AN185" s="179"/>
      <c r="AO185" s="179"/>
    </row>
    <row r="186" spans="1:41" s="41" customFormat="1" ht="11.25" customHeight="1">
      <c r="A186" s="52" t="s">
        <v>3</v>
      </c>
      <c r="B186" s="52" t="s">
        <v>0</v>
      </c>
      <c r="C186" s="52" t="s">
        <v>2</v>
      </c>
      <c r="D186" s="52" t="s">
        <v>1</v>
      </c>
      <c r="E186" s="52" t="s">
        <v>0</v>
      </c>
      <c r="F186" s="20"/>
      <c r="G186" s="20"/>
      <c r="H186" s="37">
        <f t="shared" si="79"/>
        <v>22</v>
      </c>
      <c r="J186" s="110" t="str">
        <f t="shared" ref="J186" si="88">+J149</f>
        <v>Subvencije</v>
      </c>
      <c r="K186" s="20"/>
      <c r="L186" s="66"/>
      <c r="M186" s="180"/>
      <c r="N186" s="66"/>
      <c r="O186" s="172">
        <v>273.48692019655294</v>
      </c>
      <c r="P186" s="46"/>
      <c r="Q186" s="172">
        <v>275.30718871848217</v>
      </c>
      <c r="R186" s="172">
        <v>273.55314462624398</v>
      </c>
      <c r="S186" s="172">
        <v>273.48692019655294</v>
      </c>
      <c r="T186" s="172">
        <v>273.42068494982442</v>
      </c>
      <c r="U186" s="172">
        <v>273.3544497030959</v>
      </c>
      <c r="V186" s="172">
        <v>270.3764703434644</v>
      </c>
      <c r="W186" s="214"/>
      <c r="X186" s="160">
        <f t="shared" si="82"/>
        <v>100.66557790793836</v>
      </c>
      <c r="Y186" s="160">
        <f t="shared" si="80"/>
        <v>100.02421484348993</v>
      </c>
      <c r="Z186" s="160">
        <f t="shared" si="80"/>
        <v>100</v>
      </c>
      <c r="AA186" s="160">
        <f t="shared" si="80"/>
        <v>99.975781201279773</v>
      </c>
      <c r="AB186" s="160">
        <f t="shared" si="80"/>
        <v>99.951562402559574</v>
      </c>
      <c r="AD186" s="179"/>
      <c r="AE186" s="179"/>
      <c r="AF186" s="179"/>
      <c r="AG186" s="179"/>
      <c r="AH186" s="179"/>
      <c r="AI186" s="179"/>
      <c r="AJ186" s="179"/>
      <c r="AK186" s="179"/>
      <c r="AL186" s="179"/>
      <c r="AM186" s="179"/>
      <c r="AN186" s="179"/>
      <c r="AO186" s="179"/>
    </row>
    <row r="187" spans="1:41" s="41" customFormat="1" ht="11.25" customHeight="1">
      <c r="A187" s="116" t="s">
        <v>14</v>
      </c>
      <c r="B187" s="52"/>
      <c r="C187" s="52"/>
      <c r="D187" s="52"/>
      <c r="E187" s="52"/>
      <c r="F187" s="20"/>
      <c r="G187" s="20"/>
      <c r="H187" s="37">
        <f t="shared" si="79"/>
        <v>23</v>
      </c>
      <c r="J187" s="211" t="str">
        <f>+J150</f>
        <v>Vrednost pridelave_tržna</v>
      </c>
      <c r="K187" s="20"/>
      <c r="L187" s="66"/>
      <c r="M187" s="180"/>
      <c r="N187" s="66"/>
      <c r="O187" s="222">
        <v>2780.0000000000005</v>
      </c>
      <c r="P187" s="223"/>
      <c r="Q187" s="222">
        <v>3336.0000000000005</v>
      </c>
      <c r="R187" s="222">
        <v>3058.0000000000005</v>
      </c>
      <c r="S187" s="222">
        <v>2780.0000000000005</v>
      </c>
      <c r="T187" s="222">
        <v>2502</v>
      </c>
      <c r="U187" s="222">
        <v>2224</v>
      </c>
      <c r="V187" s="222">
        <v>2780.0000000000005</v>
      </c>
      <c r="W187" s="214"/>
      <c r="X187" s="160">
        <f t="shared" si="82"/>
        <v>120</v>
      </c>
      <c r="Y187" s="160">
        <f t="shared" ref="Y187:Y188" si="89">R187/$S187*100</f>
        <v>110.00000000000001</v>
      </c>
      <c r="Z187" s="160">
        <f t="shared" ref="Z187:Z188" si="90">S187/$S187*100</f>
        <v>100</v>
      </c>
      <c r="AA187" s="160">
        <f t="shared" ref="AA187:AB188" si="91">T187/$S187*100</f>
        <v>89.999999999999986</v>
      </c>
      <c r="AB187" s="160">
        <f t="shared" si="91"/>
        <v>79.999999999999986</v>
      </c>
      <c r="AD187" s="179"/>
      <c r="AE187" s="179"/>
      <c r="AF187" s="179"/>
      <c r="AG187" s="179"/>
      <c r="AH187" s="179"/>
      <c r="AI187" s="179"/>
      <c r="AJ187" s="179"/>
      <c r="AK187" s="179"/>
      <c r="AL187" s="179"/>
      <c r="AM187" s="179"/>
      <c r="AN187" s="179"/>
      <c r="AO187" s="179"/>
    </row>
    <row r="188" spans="1:41" s="48" customFormat="1" ht="11.25" customHeight="1">
      <c r="A188" s="52"/>
      <c r="B188" s="52"/>
      <c r="C188" s="52"/>
      <c r="D188" s="52"/>
      <c r="E188" s="52"/>
      <c r="F188" s="20"/>
      <c r="G188" s="54"/>
      <c r="H188" s="37">
        <f t="shared" si="79"/>
        <v>24</v>
      </c>
      <c r="I188" s="41"/>
      <c r="J188" s="23"/>
      <c r="K188" s="49"/>
      <c r="L188" s="198"/>
      <c r="M188" s="199"/>
      <c r="N188" s="192"/>
      <c r="O188" s="200">
        <f>+O173-O186-O174</f>
        <v>2577.2453874035787</v>
      </c>
      <c r="P188" s="66" t="s">
        <v>92</v>
      </c>
      <c r="Q188" s="200">
        <f>+Q173-Q186-Q174</f>
        <v>2972.8131526089355</v>
      </c>
      <c r="R188" s="200">
        <f t="shared" ref="R188:V188" si="92">+R173-R186-R174</f>
        <v>2759.4708634308395</v>
      </c>
      <c r="S188" s="200">
        <f t="shared" si="92"/>
        <v>2577.2453874035787</v>
      </c>
      <c r="T188" s="200">
        <f t="shared" si="92"/>
        <v>2393.6215734847315</v>
      </c>
      <c r="U188" s="200">
        <f t="shared" si="92"/>
        <v>2182.5915521138281</v>
      </c>
      <c r="V188" s="200">
        <f t="shared" si="92"/>
        <v>2478.8979486965468</v>
      </c>
      <c r="W188" s="214"/>
      <c r="X188" s="160">
        <f>Q188/$S188*100</f>
        <v>115.34847116765501</v>
      </c>
      <c r="Y188" s="160">
        <f t="shared" si="89"/>
        <v>107.07055202884047</v>
      </c>
      <c r="Z188" s="160">
        <f t="shared" si="90"/>
        <v>100</v>
      </c>
      <c r="AA188" s="160">
        <f t="shared" si="91"/>
        <v>92.875190898921844</v>
      </c>
      <c r="AB188" s="160">
        <f t="shared" si="91"/>
        <v>84.686990333996064</v>
      </c>
      <c r="AD188" s="179"/>
      <c r="AE188" s="179"/>
      <c r="AF188" s="179"/>
      <c r="AG188" s="179"/>
      <c r="AH188" s="179"/>
      <c r="AI188" s="179"/>
      <c r="AJ188" s="179"/>
      <c r="AK188" s="179"/>
      <c r="AL188" s="179"/>
      <c r="AM188" s="179"/>
      <c r="AN188" s="179"/>
      <c r="AO188" s="179"/>
    </row>
    <row r="189" spans="1:41" s="48" customFormat="1" ht="11.25" customHeight="1">
      <c r="A189" s="52"/>
      <c r="B189" s="52"/>
      <c r="C189" s="52"/>
      <c r="D189" s="52"/>
      <c r="E189" s="52"/>
      <c r="F189" s="20"/>
      <c r="G189" s="49"/>
      <c r="H189" s="37">
        <f t="shared" si="79"/>
        <v>25</v>
      </c>
      <c r="I189" s="41"/>
      <c r="J189" s="23"/>
      <c r="K189" s="49"/>
      <c r="L189" s="198"/>
      <c r="M189" s="199"/>
      <c r="N189" s="192"/>
      <c r="O189" s="200">
        <f>O188-O180-O181</f>
        <v>2546.4999928471429</v>
      </c>
      <c r="P189" s="66" t="s">
        <v>91</v>
      </c>
      <c r="Q189" s="200">
        <f>Q188-Q180-Q181</f>
        <v>2940.0778980279219</v>
      </c>
      <c r="R189" s="200">
        <f t="shared" ref="R189:V189" si="93">R188-R180-R181</f>
        <v>2728.623790548816</v>
      </c>
      <c r="S189" s="200">
        <f t="shared" si="93"/>
        <v>2546.4999928471429</v>
      </c>
      <c r="T189" s="200">
        <f t="shared" si="93"/>
        <v>2362.9780185638615</v>
      </c>
      <c r="U189" s="200">
        <f t="shared" si="93"/>
        <v>2152.0498368285234</v>
      </c>
      <c r="V189" s="200">
        <f t="shared" si="93"/>
        <v>2453.6417306004164</v>
      </c>
      <c r="W189" s="224"/>
      <c r="X189" s="192"/>
      <c r="Y189" s="192"/>
      <c r="Z189" s="192"/>
      <c r="AA189" s="192"/>
      <c r="AB189" s="192"/>
      <c r="AD189" s="179"/>
      <c r="AE189" s="179"/>
      <c r="AF189" s="179"/>
      <c r="AG189" s="179"/>
      <c r="AH189" s="179"/>
      <c r="AI189" s="179"/>
      <c r="AJ189" s="179"/>
      <c r="AK189" s="179"/>
      <c r="AL189" s="179"/>
      <c r="AM189" s="179"/>
      <c r="AN189" s="179"/>
      <c r="AO189" s="179"/>
    </row>
    <row r="190" spans="1:41" s="47" customFormat="1" ht="11.25" customHeight="1">
      <c r="A190" s="52"/>
      <c r="B190" s="52"/>
      <c r="C190" s="52"/>
      <c r="D190" s="52"/>
      <c r="E190" s="52"/>
      <c r="F190" s="20"/>
      <c r="G190" s="19"/>
      <c r="H190" s="37">
        <f t="shared" si="79"/>
        <v>26</v>
      </c>
      <c r="I190" s="41"/>
      <c r="J190" s="19"/>
      <c r="K190" s="20"/>
      <c r="L190" s="177"/>
      <c r="M190" s="178"/>
      <c r="N190" s="192"/>
      <c r="O190" s="200">
        <f>O189-O182-O183-O184</f>
        <v>2479.0874796697367</v>
      </c>
      <c r="P190" s="66" t="s">
        <v>90</v>
      </c>
      <c r="Q190" s="200">
        <f>Q189-Q182-Q183-Q184</f>
        <v>2868.3024073358888</v>
      </c>
      <c r="R190" s="200">
        <f t="shared" ref="R190:V190" si="94">R189-R182-R183-R184</f>
        <v>2660.988336942039</v>
      </c>
      <c r="S190" s="200">
        <f t="shared" si="94"/>
        <v>2479.0874796697367</v>
      </c>
      <c r="T190" s="200">
        <f t="shared" si="94"/>
        <v>2295.7887995049268</v>
      </c>
      <c r="U190" s="200">
        <f t="shared" si="94"/>
        <v>2085.0839118880599</v>
      </c>
      <c r="V190" s="200">
        <f t="shared" si="94"/>
        <v>2398.2648144872851</v>
      </c>
      <c r="W190" s="224"/>
      <c r="X190" s="192"/>
      <c r="Y190" s="192"/>
      <c r="Z190" s="192"/>
      <c r="AA190" s="192"/>
      <c r="AB190" s="192"/>
      <c r="AD190" s="179"/>
      <c r="AE190" s="179"/>
      <c r="AF190" s="179"/>
      <c r="AG190" s="179"/>
      <c r="AH190" s="179"/>
      <c r="AI190" s="179"/>
      <c r="AJ190" s="179"/>
      <c r="AK190" s="179"/>
      <c r="AL190" s="179"/>
      <c r="AM190" s="179"/>
      <c r="AN190" s="179"/>
      <c r="AO190" s="179"/>
    </row>
    <row r="191" spans="1:41" s="41" customFormat="1" ht="11.25" customHeight="1">
      <c r="A191" s="52"/>
      <c r="B191" s="52"/>
      <c r="C191" s="52"/>
      <c r="D191" s="52"/>
      <c r="E191" s="52"/>
      <c r="F191" s="20"/>
      <c r="G191" s="20"/>
      <c r="H191" s="37">
        <f t="shared" si="79"/>
        <v>27</v>
      </c>
      <c r="J191" s="20"/>
      <c r="K191" s="20"/>
      <c r="L191" s="66"/>
      <c r="M191" s="180"/>
      <c r="N191" s="66"/>
      <c r="O191" s="202"/>
      <c r="P191" s="197"/>
      <c r="Q191" s="202"/>
      <c r="R191" s="202"/>
      <c r="S191" s="202"/>
      <c r="T191" s="202"/>
      <c r="U191" s="202"/>
      <c r="V191" s="202"/>
      <c r="W191" s="224"/>
      <c r="X191" s="177"/>
      <c r="Y191" s="177"/>
      <c r="Z191" s="177"/>
      <c r="AA191" s="177"/>
      <c r="AB191" s="177"/>
      <c r="AD191" s="179"/>
      <c r="AE191" s="179"/>
      <c r="AF191" s="179"/>
      <c r="AG191" s="179"/>
      <c r="AH191" s="179"/>
      <c r="AI191" s="179"/>
      <c r="AJ191" s="179"/>
      <c r="AK191" s="179"/>
      <c r="AL191" s="179"/>
      <c r="AM191" s="179"/>
      <c r="AN191" s="179"/>
      <c r="AO191" s="179"/>
    </row>
    <row r="192" spans="1:41" s="41" customFormat="1" ht="11.25" customHeight="1">
      <c r="A192" s="52"/>
      <c r="B192" s="52"/>
      <c r="C192" s="52"/>
      <c r="D192" s="52"/>
      <c r="E192" s="52"/>
      <c r="F192" s="20"/>
      <c r="G192" s="20"/>
      <c r="H192" s="37">
        <f t="shared" si="79"/>
        <v>28</v>
      </c>
      <c r="J192" s="19"/>
      <c r="K192" s="20"/>
      <c r="L192" s="66"/>
      <c r="M192" s="180"/>
      <c r="N192" s="66"/>
      <c r="O192" s="205" t="str">
        <f>+O169&amp;";"&amp;O171</f>
        <v>10000;1</v>
      </c>
      <c r="P192" s="225"/>
      <c r="Q192" s="205" t="str">
        <f>+Q169&amp;";"&amp;Q171</f>
        <v>12000;1</v>
      </c>
      <c r="R192" s="205" t="str">
        <f t="shared" ref="R192:V192" si="95">+R169&amp;";"&amp;R171</f>
        <v>11000;1</v>
      </c>
      <c r="S192" s="205" t="str">
        <f t="shared" si="95"/>
        <v>10000;1</v>
      </c>
      <c r="T192" s="205" t="str">
        <f t="shared" si="95"/>
        <v>9000;1</v>
      </c>
      <c r="U192" s="205" t="str">
        <f t="shared" si="95"/>
        <v>8000;1</v>
      </c>
      <c r="V192" s="205" t="str">
        <f t="shared" si="95"/>
        <v>10000;5</v>
      </c>
      <c r="W192" s="35"/>
      <c r="X192" s="66"/>
      <c r="Y192" s="66"/>
      <c r="Z192" s="66"/>
      <c r="AA192" s="66"/>
      <c r="AB192" s="66"/>
      <c r="AD192" s="179"/>
      <c r="AE192" s="179"/>
      <c r="AF192" s="179"/>
      <c r="AG192" s="179"/>
      <c r="AH192" s="179"/>
      <c r="AI192" s="179"/>
      <c r="AJ192" s="179"/>
      <c r="AK192" s="179"/>
      <c r="AL192" s="179"/>
      <c r="AM192" s="179"/>
      <c r="AN192" s="179"/>
      <c r="AO192" s="179"/>
    </row>
    <row r="193" spans="1:41" s="41" customFormat="1" ht="11.25" customHeight="1">
      <c r="A193" s="52"/>
      <c r="B193" s="52"/>
      <c r="C193" s="52"/>
      <c r="D193" s="52"/>
      <c r="E193" s="52"/>
      <c r="F193" s="20"/>
      <c r="G193" s="20"/>
      <c r="H193" s="37">
        <f t="shared" si="79"/>
        <v>29</v>
      </c>
      <c r="J193" s="20"/>
      <c r="K193" s="20"/>
      <c r="L193" s="66"/>
      <c r="M193" s="180"/>
      <c r="N193" s="66"/>
      <c r="O193" s="207">
        <f>+O188/O169*1000</f>
        <v>257.7245387403579</v>
      </c>
      <c r="P193" s="193" t="s">
        <v>89</v>
      </c>
      <c r="Q193" s="207">
        <f>+Q188/Q169*1000</f>
        <v>247.73442938407797</v>
      </c>
      <c r="R193" s="207">
        <f t="shared" ref="R193:V193" si="96">+R188/R169*1000</f>
        <v>250.86098758462177</v>
      </c>
      <c r="S193" s="207">
        <f t="shared" si="96"/>
        <v>257.7245387403579</v>
      </c>
      <c r="T193" s="207">
        <f t="shared" si="96"/>
        <v>265.95795260941463</v>
      </c>
      <c r="U193" s="207">
        <f t="shared" si="96"/>
        <v>272.82394401422852</v>
      </c>
      <c r="V193" s="207">
        <f t="shared" si="96"/>
        <v>247.88979486965468</v>
      </c>
      <c r="W193" s="35"/>
      <c r="X193" s="66"/>
      <c r="Y193" s="66"/>
      <c r="Z193" s="66"/>
      <c r="AA193" s="66"/>
      <c r="AB193" s="66"/>
      <c r="AD193" s="179"/>
      <c r="AE193" s="179"/>
      <c r="AF193" s="179"/>
      <c r="AG193" s="179"/>
      <c r="AH193" s="179"/>
      <c r="AI193" s="179"/>
      <c r="AJ193" s="179"/>
      <c r="AK193" s="179"/>
      <c r="AL193" s="179"/>
      <c r="AM193" s="179"/>
      <c r="AN193" s="179"/>
      <c r="AO193" s="179"/>
    </row>
    <row r="194" spans="1:41" s="41" customFormat="1" ht="11.25" customHeight="1">
      <c r="A194" s="52"/>
      <c r="B194" s="52"/>
      <c r="C194" s="52"/>
      <c r="D194" s="52"/>
      <c r="E194" s="52"/>
      <c r="F194" s="20"/>
      <c r="G194" s="20"/>
      <c r="H194" s="37">
        <f t="shared" si="79"/>
        <v>30</v>
      </c>
      <c r="J194" s="20"/>
      <c r="K194" s="20"/>
      <c r="L194" s="66"/>
      <c r="M194" s="180"/>
      <c r="N194" s="66"/>
      <c r="O194" s="207">
        <f>+O193*O189/O188</f>
        <v>254.64999928471434</v>
      </c>
      <c r="P194" s="193" t="s">
        <v>88</v>
      </c>
      <c r="Q194" s="207">
        <f>+Q193*Q189/Q188</f>
        <v>245.00649150232684</v>
      </c>
      <c r="R194" s="207">
        <f t="shared" ref="R194:V194" si="97">+R193*R189/R188</f>
        <v>248.05670823171056</v>
      </c>
      <c r="S194" s="207">
        <f t="shared" si="97"/>
        <v>254.64999928471434</v>
      </c>
      <c r="T194" s="207">
        <f t="shared" si="97"/>
        <v>262.55311317376243</v>
      </c>
      <c r="U194" s="207">
        <f t="shared" si="97"/>
        <v>269.00622960356543</v>
      </c>
      <c r="V194" s="207">
        <f t="shared" si="97"/>
        <v>245.36417306004165</v>
      </c>
      <c r="W194" s="35"/>
      <c r="X194" s="66"/>
      <c r="Y194" s="66"/>
      <c r="Z194" s="66"/>
      <c r="AA194" s="66"/>
      <c r="AB194" s="66"/>
      <c r="AD194" s="179"/>
      <c r="AE194" s="179"/>
      <c r="AF194" s="179"/>
      <c r="AG194" s="179"/>
      <c r="AH194" s="179"/>
      <c r="AI194" s="179"/>
      <c r="AJ194" s="179"/>
      <c r="AK194" s="179"/>
      <c r="AL194" s="179"/>
      <c r="AM194" s="179"/>
      <c r="AN194" s="179"/>
      <c r="AO194" s="179"/>
    </row>
    <row r="195" spans="1:41" s="41" customFormat="1" ht="11.25" customHeight="1">
      <c r="A195" s="52"/>
      <c r="B195" s="52"/>
      <c r="C195" s="52"/>
      <c r="D195" s="52"/>
      <c r="E195" s="52"/>
      <c r="F195" s="20"/>
      <c r="G195" s="20"/>
      <c r="H195" s="37">
        <f t="shared" si="79"/>
        <v>31</v>
      </c>
      <c r="J195" s="20"/>
      <c r="K195" s="20"/>
      <c r="L195" s="66"/>
      <c r="M195" s="180"/>
      <c r="N195" s="66"/>
      <c r="O195" s="207">
        <f>+O193*O190/O188</f>
        <v>247.90874796697369</v>
      </c>
      <c r="P195" s="193" t="s">
        <v>87</v>
      </c>
      <c r="Q195" s="207">
        <f>+Q193*Q190/Q188</f>
        <v>239.0252006113241</v>
      </c>
      <c r="R195" s="207">
        <f t="shared" ref="R195:V195" si="98">+R193*R190/R188</f>
        <v>241.90803063109448</v>
      </c>
      <c r="S195" s="207">
        <f t="shared" si="98"/>
        <v>247.90874796697369</v>
      </c>
      <c r="T195" s="207">
        <f t="shared" si="98"/>
        <v>255.08764438943632</v>
      </c>
      <c r="U195" s="207">
        <f t="shared" si="98"/>
        <v>260.63548898600749</v>
      </c>
      <c r="V195" s="207">
        <f t="shared" si="98"/>
        <v>239.82648144872852</v>
      </c>
      <c r="W195" s="35"/>
      <c r="X195" s="66"/>
      <c r="Y195" s="66"/>
      <c r="Z195" s="66"/>
      <c r="AA195" s="66"/>
      <c r="AB195" s="66"/>
      <c r="AD195" s="179"/>
      <c r="AE195" s="179"/>
      <c r="AF195" s="179"/>
      <c r="AG195" s="179"/>
      <c r="AH195" s="179"/>
      <c r="AI195" s="179"/>
      <c r="AJ195" s="179"/>
      <c r="AK195" s="179"/>
      <c r="AL195" s="179"/>
      <c r="AM195" s="179"/>
      <c r="AN195" s="179"/>
      <c r="AO195" s="179"/>
    </row>
    <row r="196" spans="1:41" s="41" customFormat="1" ht="11.25" customHeight="1">
      <c r="A196" s="52"/>
      <c r="B196" s="52"/>
      <c r="C196" s="52"/>
      <c r="D196" s="52"/>
      <c r="E196" s="52"/>
      <c r="F196" s="20"/>
      <c r="G196" s="20"/>
      <c r="H196" s="37">
        <f t="shared" si="79"/>
        <v>32</v>
      </c>
      <c r="J196" s="20"/>
      <c r="K196" s="20"/>
      <c r="L196" s="66"/>
      <c r="M196" s="180"/>
      <c r="N196" s="66"/>
      <c r="O196" s="207">
        <f>+O193-O195</f>
        <v>9.815790773384208</v>
      </c>
      <c r="P196" s="193" t="s">
        <v>86</v>
      </c>
      <c r="Q196" s="207">
        <f>+Q193-Q195</f>
        <v>8.7092287727538746</v>
      </c>
      <c r="R196" s="207">
        <f t="shared" ref="R196:V196" si="99">+R193-R195</f>
        <v>8.9529569535272913</v>
      </c>
      <c r="S196" s="207">
        <f t="shared" si="99"/>
        <v>9.815790773384208</v>
      </c>
      <c r="T196" s="207">
        <f t="shared" si="99"/>
        <v>10.870308219978313</v>
      </c>
      <c r="U196" s="207">
        <f t="shared" si="99"/>
        <v>12.188455028221028</v>
      </c>
      <c r="V196" s="207">
        <f t="shared" si="99"/>
        <v>8.0633134209261641</v>
      </c>
      <c r="W196" s="35"/>
      <c r="X196" s="66"/>
      <c r="Y196" s="66"/>
      <c r="Z196" s="66"/>
      <c r="AA196" s="66"/>
      <c r="AB196" s="66"/>
      <c r="AD196" s="179"/>
      <c r="AE196" s="179"/>
      <c r="AF196" s="179"/>
      <c r="AG196" s="179"/>
      <c r="AH196" s="179"/>
      <c r="AI196" s="179"/>
      <c r="AJ196" s="179"/>
      <c r="AK196" s="179"/>
      <c r="AL196" s="179"/>
      <c r="AM196" s="179"/>
      <c r="AN196" s="179"/>
      <c r="AO196" s="179"/>
    </row>
    <row r="197" spans="1:41" s="47" customFormat="1" ht="11.25" customHeight="1">
      <c r="A197" s="52"/>
      <c r="B197" s="52"/>
      <c r="C197" s="52"/>
      <c r="D197" s="52"/>
      <c r="E197" s="52"/>
      <c r="F197" s="20"/>
      <c r="G197" s="19"/>
      <c r="H197" s="37">
        <f t="shared" si="79"/>
        <v>33</v>
      </c>
      <c r="I197" s="41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35"/>
      <c r="X197" s="66"/>
      <c r="Y197" s="66"/>
      <c r="Z197" s="66"/>
      <c r="AA197" s="66"/>
      <c r="AB197" s="66"/>
      <c r="AD197" s="179"/>
      <c r="AE197" s="179"/>
      <c r="AF197" s="179"/>
      <c r="AG197" s="179"/>
      <c r="AH197" s="179"/>
      <c r="AI197" s="179"/>
      <c r="AJ197" s="179"/>
      <c r="AK197" s="179"/>
      <c r="AL197" s="179"/>
      <c r="AM197" s="179"/>
      <c r="AN197" s="179"/>
      <c r="AO197" s="179"/>
    </row>
    <row r="198" spans="1:41" s="41" customFormat="1" ht="11.25" customHeight="1">
      <c r="A198" s="52" t="s">
        <v>15</v>
      </c>
      <c r="B198" s="52"/>
      <c r="C198" s="52"/>
      <c r="D198" s="52"/>
      <c r="E198" s="52"/>
      <c r="F198" s="42">
        <v>1000</v>
      </c>
      <c r="G198" s="20"/>
      <c r="H198" s="37">
        <f t="shared" si="79"/>
        <v>34</v>
      </c>
      <c r="J198" s="209" t="s">
        <v>85</v>
      </c>
      <c r="K198" s="20"/>
      <c r="L198" s="66"/>
      <c r="M198" s="180"/>
      <c r="N198" s="226"/>
      <c r="O198" s="210">
        <v>278</v>
      </c>
      <c r="P198" s="209" t="str">
        <f>J198</f>
        <v>Odkupna cena; vir podatkov SURS; preračuni KIS</v>
      </c>
      <c r="Q198" s="210">
        <v>278</v>
      </c>
      <c r="R198" s="210">
        <v>278</v>
      </c>
      <c r="S198" s="210">
        <v>278</v>
      </c>
      <c r="T198" s="210">
        <v>278</v>
      </c>
      <c r="U198" s="210">
        <v>278</v>
      </c>
      <c r="V198" s="210">
        <v>278</v>
      </c>
      <c r="W198" s="214"/>
      <c r="X198" s="177"/>
      <c r="Y198" s="177"/>
      <c r="Z198" s="177"/>
      <c r="AA198" s="177"/>
      <c r="AB198" s="177"/>
      <c r="AD198" s="179"/>
      <c r="AE198" s="179"/>
      <c r="AF198" s="179"/>
      <c r="AG198" s="179"/>
      <c r="AH198" s="179"/>
      <c r="AI198" s="179"/>
      <c r="AJ198" s="179"/>
      <c r="AK198" s="179"/>
      <c r="AL198" s="179"/>
      <c r="AM198" s="179"/>
      <c r="AN198" s="179"/>
      <c r="AO198" s="179"/>
    </row>
    <row r="199" spans="1:41" s="47" customFormat="1" ht="11.25" customHeight="1">
      <c r="A199" s="52"/>
      <c r="B199" s="52"/>
      <c r="C199" s="52"/>
      <c r="D199" s="52"/>
      <c r="E199" s="52"/>
      <c r="F199" s="20"/>
      <c r="G199" s="19"/>
      <c r="H199" s="37">
        <f t="shared" si="79"/>
        <v>35</v>
      </c>
      <c r="I199" s="41"/>
      <c r="J199" s="211" t="str">
        <f>+J162</f>
        <v>Bruto dodana vrednost</v>
      </c>
      <c r="K199" s="20"/>
      <c r="L199" s="177"/>
      <c r="M199" s="178"/>
      <c r="N199" s="177"/>
      <c r="O199" s="212">
        <f>O187+O186+O174-O172</f>
        <v>643.86265686467095</v>
      </c>
      <c r="P199" s="208">
        <f t="shared" ref="P199" si="100">P187+P186-P172</f>
        <v>0</v>
      </c>
      <c r="Q199" s="212">
        <f t="shared" ref="Q199" si="101">Q187+Q186+Q174-Q172</f>
        <v>831.79300113932186</v>
      </c>
      <c r="R199" s="212">
        <f t="shared" ref="R199:V199" si="102">R187+R186+R174-R172</f>
        <v>743.35113040828583</v>
      </c>
      <c r="S199" s="212">
        <f t="shared" si="102"/>
        <v>643.86265686467095</v>
      </c>
      <c r="T199" s="212">
        <f t="shared" si="102"/>
        <v>545.69938893396966</v>
      </c>
      <c r="U199" s="212">
        <f t="shared" si="102"/>
        <v>474.50817100326935</v>
      </c>
      <c r="V199" s="212">
        <f t="shared" si="102"/>
        <v>675.72611090746295</v>
      </c>
      <c r="W199" s="35"/>
      <c r="X199" s="66"/>
      <c r="Y199" s="66"/>
      <c r="Z199" s="66"/>
      <c r="AA199" s="66"/>
      <c r="AB199" s="66"/>
      <c r="AD199" s="179"/>
      <c r="AE199" s="179"/>
      <c r="AF199" s="179"/>
      <c r="AG199" s="179"/>
      <c r="AH199" s="179"/>
      <c r="AI199" s="179"/>
      <c r="AJ199" s="179"/>
      <c r="AK199" s="179"/>
      <c r="AL199" s="179"/>
      <c r="AM199" s="179"/>
      <c r="AN199" s="179"/>
      <c r="AO199" s="179"/>
    </row>
    <row r="200" spans="1:41" s="41" customFormat="1" ht="11.25" customHeight="1">
      <c r="A200" s="116" t="s">
        <v>11</v>
      </c>
      <c r="B200" s="52"/>
      <c r="C200" s="52"/>
      <c r="D200" s="52"/>
      <c r="E200" s="52"/>
      <c r="F200" s="20"/>
      <c r="G200" s="20"/>
      <c r="H200" s="37">
        <f t="shared" si="79"/>
        <v>36</v>
      </c>
      <c r="J200" s="195" t="s">
        <v>11</v>
      </c>
      <c r="K200" s="49"/>
      <c r="L200" s="66"/>
      <c r="M200" s="180"/>
      <c r="N200" s="66"/>
      <c r="O200" s="172">
        <v>143.30660173103544</v>
      </c>
      <c r="P200" s="45"/>
      <c r="Q200" s="172">
        <v>154.50531578959584</v>
      </c>
      <c r="R200" s="172">
        <v>145.6326356164175</v>
      </c>
      <c r="S200" s="172">
        <v>143.30660173103544</v>
      </c>
      <c r="T200" s="172">
        <v>140.97548052570713</v>
      </c>
      <c r="U200" s="172">
        <v>138.64435932037881</v>
      </c>
      <c r="V200" s="172">
        <v>119.86624274846254</v>
      </c>
      <c r="W200" s="214"/>
      <c r="X200" s="177"/>
      <c r="Y200" s="177"/>
      <c r="Z200" s="177"/>
      <c r="AA200" s="177"/>
      <c r="AB200" s="177"/>
      <c r="AD200" s="179"/>
      <c r="AE200" s="179"/>
      <c r="AF200" s="179"/>
      <c r="AG200" s="179"/>
      <c r="AH200" s="179"/>
      <c r="AI200" s="179"/>
      <c r="AJ200" s="179"/>
      <c r="AK200" s="179"/>
      <c r="AL200" s="179"/>
      <c r="AM200" s="179"/>
      <c r="AN200" s="179"/>
      <c r="AO200" s="179"/>
    </row>
    <row r="201" spans="1:41" s="41" customFormat="1" ht="11.25" customHeight="1">
      <c r="A201" s="52"/>
      <c r="B201" s="52"/>
      <c r="C201" s="52"/>
      <c r="D201" s="52"/>
      <c r="E201" s="52"/>
      <c r="F201" s="20"/>
      <c r="G201" s="66"/>
      <c r="H201" s="37">
        <f t="shared" si="79"/>
        <v>37</v>
      </c>
      <c r="J201" s="20" t="s">
        <v>173</v>
      </c>
      <c r="K201" s="49"/>
      <c r="L201" s="66"/>
      <c r="M201" s="180"/>
      <c r="N201" s="66"/>
      <c r="O201" s="233">
        <f>+O199-O200</f>
        <v>500.55605513363548</v>
      </c>
      <c r="P201" s="180"/>
      <c r="Q201" s="233">
        <f>+Q199-Q200</f>
        <v>677.28768534972596</v>
      </c>
      <c r="R201" s="233">
        <f t="shared" ref="R201:V201" si="103">+R199-R200</f>
        <v>597.71849479186835</v>
      </c>
      <c r="S201" s="233">
        <f t="shared" si="103"/>
        <v>500.55605513363548</v>
      </c>
      <c r="T201" s="233">
        <f t="shared" si="103"/>
        <v>404.72390840826256</v>
      </c>
      <c r="U201" s="233">
        <f t="shared" si="103"/>
        <v>335.86381168289051</v>
      </c>
      <c r="V201" s="233">
        <f t="shared" si="103"/>
        <v>555.85986815900037</v>
      </c>
      <c r="W201" s="35"/>
      <c r="X201" s="66"/>
      <c r="Y201" s="66"/>
      <c r="Z201" s="66"/>
      <c r="AA201" s="66"/>
      <c r="AB201" s="66"/>
      <c r="AD201" s="179"/>
      <c r="AE201" s="179"/>
      <c r="AF201" s="179"/>
      <c r="AG201" s="179"/>
      <c r="AH201" s="179"/>
      <c r="AI201" s="179"/>
      <c r="AJ201" s="179"/>
      <c r="AK201" s="179"/>
      <c r="AL201" s="179"/>
      <c r="AM201" s="179"/>
      <c r="AN201" s="179"/>
      <c r="AO201" s="179"/>
    </row>
    <row r="202" spans="1:41" s="41" customFormat="1">
      <c r="A202" s="52"/>
      <c r="B202" s="52"/>
      <c r="C202" s="52"/>
      <c r="D202" s="52"/>
      <c r="E202" s="52"/>
      <c r="F202" s="118"/>
      <c r="G202" s="118"/>
      <c r="H202" s="65">
        <f>1</f>
        <v>1</v>
      </c>
      <c r="I202" s="65" t="str">
        <f>+J204</f>
        <v>Krompir pozni</v>
      </c>
      <c r="J202" s="64" t="s">
        <v>131</v>
      </c>
      <c r="K202" s="65"/>
      <c r="L202" s="65"/>
      <c r="M202" s="65"/>
      <c r="N202" s="65"/>
      <c r="O202" s="158">
        <f>O210-O222+O215-'2022'!E181-'2022'!E178</f>
        <v>0</v>
      </c>
      <c r="P202" s="65"/>
      <c r="Q202" s="158">
        <f>Q210-Q222+Q215-'2022'!H181-'2022'!H178</f>
        <v>-1.8189894035458565E-12</v>
      </c>
      <c r="R202" s="158">
        <f>R210-R222+R215-'2022'!I181-'2022'!I178</f>
        <v>0</v>
      </c>
      <c r="S202" s="158">
        <f>S210-S222+S215-'2022'!J181-'2022'!J178</f>
        <v>3.637978807091713E-12</v>
      </c>
      <c r="T202" s="158">
        <f>T210-T222+T215-'2022'!K181-'2022'!K178</f>
        <v>-1.8189894035458565E-12</v>
      </c>
      <c r="U202" s="158">
        <f>U210-U222+U215-'2022'!L181-'2022'!L178</f>
        <v>1.8189894035458565E-12</v>
      </c>
      <c r="V202" s="158">
        <f>V210-V222+V215-'2022'!M181-'2022'!M178</f>
        <v>0</v>
      </c>
      <c r="W202" s="65"/>
      <c r="X202" s="65"/>
      <c r="Y202" s="65"/>
      <c r="Z202" s="65"/>
      <c r="AA202" s="65"/>
      <c r="AB202" s="65"/>
      <c r="AD202" s="179"/>
      <c r="AE202" s="179"/>
      <c r="AF202" s="179"/>
      <c r="AG202" s="179"/>
      <c r="AH202" s="179"/>
      <c r="AI202" s="179"/>
      <c r="AJ202" s="179"/>
      <c r="AK202" s="179"/>
      <c r="AL202" s="179"/>
      <c r="AM202" s="179"/>
      <c r="AN202" s="179"/>
      <c r="AO202" s="179"/>
    </row>
    <row r="203" spans="1:41" s="41" customFormat="1">
      <c r="A203" s="52"/>
      <c r="B203" s="52"/>
      <c r="C203" s="52"/>
      <c r="D203" s="52"/>
      <c r="E203" s="52"/>
      <c r="G203" s="119"/>
      <c r="H203" s="37">
        <f>H202+1</f>
        <v>2</v>
      </c>
      <c r="I203" s="41" t="str">
        <f>+I202</f>
        <v>Krompir pozni</v>
      </c>
      <c r="J203" s="39" t="s">
        <v>132</v>
      </c>
      <c r="K203" s="40"/>
      <c r="L203" s="40"/>
      <c r="M203" s="161"/>
      <c r="N203" s="40"/>
      <c r="O203" s="217" t="e">
        <f>#REF!</f>
        <v>#REF!</v>
      </c>
      <c r="P203" s="217"/>
      <c r="Q203" s="162" t="s">
        <v>128</v>
      </c>
      <c r="R203" s="162" t="s">
        <v>127</v>
      </c>
      <c r="S203" s="162" t="s">
        <v>138</v>
      </c>
      <c r="T203" s="162" t="s">
        <v>183</v>
      </c>
      <c r="U203" s="162" t="s">
        <v>184</v>
      </c>
      <c r="V203" s="40" t="s">
        <v>185</v>
      </c>
      <c r="W203" s="40"/>
      <c r="X203" s="40"/>
      <c r="Y203" s="40"/>
      <c r="Z203" s="40"/>
      <c r="AA203" s="40"/>
      <c r="AB203" s="40"/>
      <c r="AD203" s="179"/>
      <c r="AE203" s="179"/>
      <c r="AF203" s="179"/>
      <c r="AG203" s="179"/>
      <c r="AH203" s="179"/>
      <c r="AI203" s="179"/>
      <c r="AJ203" s="179"/>
      <c r="AK203" s="179"/>
      <c r="AL203" s="179"/>
      <c r="AM203" s="179"/>
      <c r="AN203" s="179"/>
      <c r="AO203" s="179"/>
    </row>
    <row r="204" spans="1:41" s="41" customFormat="1">
      <c r="A204" s="52"/>
      <c r="B204" s="52"/>
      <c r="C204" s="52"/>
      <c r="D204" s="52"/>
      <c r="E204" s="52"/>
      <c r="F204" s="120" t="e">
        <f>#REF!</f>
        <v>#REF!</v>
      </c>
      <c r="G204" s="119"/>
      <c r="H204" s="37">
        <f t="shared" ref="H204:H238" si="104">H203+1</f>
        <v>3</v>
      </c>
      <c r="I204" s="41" t="str">
        <f>+I203</f>
        <v>Krompir pozni</v>
      </c>
      <c r="J204" s="43" t="s">
        <v>224</v>
      </c>
      <c r="K204" s="20" t="str">
        <f>+K$56</f>
        <v>Enota</v>
      </c>
      <c r="L204" s="106"/>
      <c r="M204" s="163"/>
      <c r="N204" s="157"/>
      <c r="O204" s="111"/>
      <c r="P204" s="111"/>
      <c r="Q204" s="20"/>
      <c r="R204" s="20"/>
      <c r="S204" s="111"/>
      <c r="T204" s="20"/>
      <c r="U204" s="111"/>
      <c r="X204" s="41" t="s">
        <v>72</v>
      </c>
      <c r="AD204" s="179"/>
      <c r="AE204" s="179"/>
      <c r="AF204" s="179"/>
      <c r="AG204" s="179"/>
      <c r="AH204" s="179"/>
      <c r="AI204" s="179"/>
      <c r="AJ204" s="179"/>
      <c r="AK204" s="179"/>
      <c r="AL204" s="179"/>
      <c r="AM204" s="179"/>
      <c r="AN204" s="179"/>
      <c r="AO204" s="179"/>
    </row>
    <row r="205" spans="1:41" s="41" customFormat="1">
      <c r="A205" s="52"/>
      <c r="B205" s="52"/>
      <c r="C205" s="52"/>
      <c r="D205" s="52"/>
      <c r="E205" s="52"/>
      <c r="G205" s="119"/>
      <c r="H205" s="37">
        <f t="shared" si="104"/>
        <v>4</v>
      </c>
      <c r="I205" s="41" t="str">
        <f>+I204</f>
        <v>Krompir pozni</v>
      </c>
      <c r="J205" s="19" t="s">
        <v>68</v>
      </c>
      <c r="K205" s="20"/>
      <c r="L205" s="106"/>
      <c r="M205" s="163"/>
      <c r="N205" s="157"/>
      <c r="O205" s="111"/>
      <c r="P205" s="111"/>
      <c r="Q205" s="106"/>
      <c r="R205" s="106" t="s">
        <v>66</v>
      </c>
      <c r="S205" s="106" t="s">
        <v>65</v>
      </c>
      <c r="T205" s="106" t="s">
        <v>64</v>
      </c>
      <c r="U205" s="106"/>
      <c r="V205" s="106"/>
      <c r="W205" s="106"/>
      <c r="X205" s="157" t="str">
        <f>R205</f>
        <v>M 2</v>
      </c>
      <c r="Y205" s="106" t="str">
        <f>S205</f>
        <v>M 3</v>
      </c>
      <c r="Z205" s="106" t="str">
        <f>T205</f>
        <v>M 4</v>
      </c>
      <c r="AA205" s="106"/>
      <c r="AB205" s="106"/>
      <c r="AD205" s="179"/>
      <c r="AE205" s="179"/>
      <c r="AF205" s="179"/>
      <c r="AG205" s="179"/>
      <c r="AH205" s="179"/>
      <c r="AI205" s="179"/>
      <c r="AJ205" s="179"/>
      <c r="AK205" s="179"/>
      <c r="AL205" s="179"/>
      <c r="AM205" s="179"/>
      <c r="AN205" s="179"/>
      <c r="AO205" s="179"/>
    </row>
    <row r="206" spans="1:41" s="41" customFormat="1">
      <c r="A206" s="52" t="s">
        <v>9</v>
      </c>
      <c r="B206" s="52"/>
      <c r="C206" s="52"/>
      <c r="D206" s="52"/>
      <c r="E206" s="52"/>
      <c r="F206" s="20"/>
      <c r="G206" s="119"/>
      <c r="H206" s="37">
        <f t="shared" si="104"/>
        <v>5</v>
      </c>
      <c r="I206" s="41" t="str">
        <f>+I205</f>
        <v>Krompir pozni</v>
      </c>
      <c r="J206" s="19" t="s">
        <v>8</v>
      </c>
      <c r="K206" s="20" t="s">
        <v>7</v>
      </c>
      <c r="L206" s="165"/>
      <c r="M206" s="218"/>
      <c r="N206" s="167"/>
      <c r="O206" s="172">
        <v>40000</v>
      </c>
      <c r="P206" s="20"/>
      <c r="Q206" s="172">
        <v>50000</v>
      </c>
      <c r="R206" s="172">
        <v>40000</v>
      </c>
      <c r="S206" s="172">
        <v>30000</v>
      </c>
      <c r="T206" s="172">
        <v>25000</v>
      </c>
      <c r="U206" s="172">
        <v>30000</v>
      </c>
      <c r="V206" s="172">
        <v>40000</v>
      </c>
      <c r="W206" s="106"/>
      <c r="X206" s="106">
        <f>R206/$Q206*100</f>
        <v>80</v>
      </c>
      <c r="Y206" s="106">
        <f>S206/$Q206*100</f>
        <v>60</v>
      </c>
      <c r="Z206" s="106">
        <f>S206/$Q206*100</f>
        <v>60</v>
      </c>
      <c r="AA206" s="106"/>
      <c r="AB206" s="106"/>
      <c r="AD206" s="179"/>
      <c r="AE206" s="179"/>
      <c r="AF206" s="179"/>
      <c r="AG206" s="179"/>
      <c r="AH206" s="179"/>
      <c r="AI206" s="179"/>
      <c r="AJ206" s="179"/>
      <c r="AK206" s="179"/>
      <c r="AL206" s="179"/>
      <c r="AM206" s="179"/>
      <c r="AN206" s="179"/>
      <c r="AO206" s="179"/>
    </row>
    <row r="207" spans="1:41" s="41" customFormat="1">
      <c r="A207" s="52" t="s">
        <v>79</v>
      </c>
      <c r="B207" s="52"/>
      <c r="C207" s="52"/>
      <c r="D207" s="52"/>
      <c r="E207" s="52"/>
      <c r="F207" s="20"/>
      <c r="G207" s="119"/>
      <c r="H207" s="37">
        <f t="shared" si="104"/>
        <v>6</v>
      </c>
      <c r="J207" s="19"/>
      <c r="K207" s="20"/>
      <c r="L207" s="165"/>
      <c r="M207" s="218"/>
      <c r="N207" s="167"/>
      <c r="O207" s="165"/>
      <c r="P207" s="20"/>
      <c r="Q207" s="165"/>
      <c r="R207" s="165"/>
      <c r="S207" s="165"/>
      <c r="T207" s="165"/>
      <c r="U207" s="165"/>
      <c r="V207" s="165"/>
      <c r="W207" s="106"/>
      <c r="X207" s="106"/>
      <c r="Y207" s="106"/>
      <c r="Z207" s="106"/>
      <c r="AA207" s="106"/>
      <c r="AB207" s="106"/>
      <c r="AD207" s="179"/>
      <c r="AE207" s="179"/>
      <c r="AF207" s="179"/>
      <c r="AG207" s="179"/>
      <c r="AH207" s="179"/>
      <c r="AI207" s="179"/>
      <c r="AJ207" s="179"/>
      <c r="AK207" s="179"/>
      <c r="AL207" s="179"/>
      <c r="AM207" s="179"/>
      <c r="AN207" s="179"/>
      <c r="AO207" s="179"/>
    </row>
    <row r="208" spans="1:41" s="41" customFormat="1">
      <c r="A208" s="52" t="s">
        <v>75</v>
      </c>
      <c r="B208" s="52"/>
      <c r="C208" s="52"/>
      <c r="D208" s="52"/>
      <c r="E208" s="52"/>
      <c r="F208" s="20"/>
      <c r="G208" s="119"/>
      <c r="H208" s="37">
        <f t="shared" si="104"/>
        <v>7</v>
      </c>
      <c r="I208" s="41" t="str">
        <f>+I206</f>
        <v>Krompir pozni</v>
      </c>
      <c r="J208" s="19" t="s">
        <v>74</v>
      </c>
      <c r="K208" s="20" t="s">
        <v>73</v>
      </c>
      <c r="L208" s="106"/>
      <c r="M208" s="163"/>
      <c r="N208" s="157"/>
      <c r="O208" s="172">
        <v>1</v>
      </c>
      <c r="P208" s="172"/>
      <c r="Q208" s="172">
        <v>1</v>
      </c>
      <c r="R208" s="172">
        <v>1</v>
      </c>
      <c r="S208" s="172">
        <v>1</v>
      </c>
      <c r="T208" s="172">
        <v>1</v>
      </c>
      <c r="U208" s="172">
        <v>0.2</v>
      </c>
      <c r="V208" s="172">
        <v>0.5</v>
      </c>
      <c r="W208" s="106"/>
      <c r="X208" s="160"/>
      <c r="Y208" s="160"/>
      <c r="Z208" s="160"/>
      <c r="AA208" s="160"/>
      <c r="AB208" s="160"/>
      <c r="AD208" s="179"/>
      <c r="AE208" s="179"/>
      <c r="AF208" s="179"/>
      <c r="AG208" s="179"/>
      <c r="AH208" s="179"/>
      <c r="AI208" s="179"/>
      <c r="AJ208" s="179"/>
      <c r="AK208" s="179"/>
      <c r="AL208" s="179"/>
      <c r="AM208" s="179"/>
      <c r="AN208" s="179"/>
      <c r="AO208" s="179"/>
    </row>
    <row r="209" spans="1:41" s="41" customFormat="1">
      <c r="A209" s="116" t="s">
        <v>12</v>
      </c>
      <c r="B209" s="52"/>
      <c r="C209" s="52"/>
      <c r="D209" s="52"/>
      <c r="E209" s="52"/>
      <c r="F209" s="20"/>
      <c r="G209" s="119"/>
      <c r="H209" s="37">
        <f t="shared" si="104"/>
        <v>8</v>
      </c>
      <c r="I209" s="41" t="str">
        <f>+I204</f>
        <v>Krompir pozni</v>
      </c>
      <c r="J209" s="19" t="str">
        <f>+J$61</f>
        <v>Kupljen material in storitve</v>
      </c>
      <c r="K209" s="20"/>
      <c r="L209" s="20"/>
      <c r="M209" s="149"/>
      <c r="N209" s="20"/>
      <c r="O209" s="172">
        <v>5582.4772819929285</v>
      </c>
      <c r="P209" s="20"/>
      <c r="Q209" s="172">
        <v>5831.4561484603037</v>
      </c>
      <c r="R209" s="172">
        <v>5582.4772819929285</v>
      </c>
      <c r="S209" s="172">
        <v>5269.6606165261455</v>
      </c>
      <c r="T209" s="172">
        <v>5040.9174323605521</v>
      </c>
      <c r="U209" s="172">
        <v>5374.9959550404719</v>
      </c>
      <c r="V209" s="172">
        <v>5625.2427490895889</v>
      </c>
      <c r="W209" s="165"/>
      <c r="X209" s="160"/>
      <c r="Y209" s="160"/>
      <c r="Z209" s="160"/>
      <c r="AA209" s="160"/>
      <c r="AB209" s="160"/>
      <c r="AD209" s="179"/>
      <c r="AE209" s="179"/>
      <c r="AF209" s="179"/>
      <c r="AG209" s="179"/>
      <c r="AH209" s="179"/>
      <c r="AI209" s="179"/>
      <c r="AJ209" s="179"/>
      <c r="AK209" s="179"/>
      <c r="AL209" s="179"/>
      <c r="AM209" s="179"/>
      <c r="AN209" s="179"/>
      <c r="AO209" s="179"/>
    </row>
    <row r="210" spans="1:41" s="47" customFormat="1">
      <c r="A210" s="52" t="s">
        <v>5</v>
      </c>
      <c r="B210" s="52"/>
      <c r="C210" s="52"/>
      <c r="D210" s="52"/>
      <c r="E210" s="52"/>
      <c r="F210" s="20"/>
      <c r="G210" s="119"/>
      <c r="H210" s="37">
        <f t="shared" si="104"/>
        <v>9</v>
      </c>
      <c r="I210" s="41" t="str">
        <f t="shared" ref="I210:I237" si="105">+I209</f>
        <v>Krompir pozni</v>
      </c>
      <c r="J210" s="19" t="str">
        <f>+J$62</f>
        <v>Stroški skupaj</v>
      </c>
      <c r="K210" s="20" t="str">
        <f>+K$62</f>
        <v>EUR/ha</v>
      </c>
      <c r="L210" s="46"/>
      <c r="M210" s="227"/>
      <c r="N210" s="45"/>
      <c r="O210" s="172">
        <v>9775.1941881097464</v>
      </c>
      <c r="P210" s="45"/>
      <c r="Q210" s="172">
        <v>10605.785813991353</v>
      </c>
      <c r="R210" s="172">
        <v>9775.1941881097464</v>
      </c>
      <c r="S210" s="172">
        <v>8861.4113646368623</v>
      </c>
      <c r="T210" s="172">
        <v>8319.7960231086709</v>
      </c>
      <c r="U210" s="172">
        <v>9226.8239709474492</v>
      </c>
      <c r="V210" s="172">
        <v>9925.2292704916345</v>
      </c>
      <c r="W210" s="169"/>
      <c r="X210" s="160">
        <f t="shared" ref="X210:Z213" si="106">R210/$Q210*100</f>
        <v>92.168504621450353</v>
      </c>
      <c r="Y210" s="160">
        <f t="shared" si="106"/>
        <v>83.552614771332841</v>
      </c>
      <c r="Z210" s="160">
        <f t="shared" si="106"/>
        <v>78.445823525240712</v>
      </c>
      <c r="AA210" s="160"/>
      <c r="AB210" s="160"/>
      <c r="AD210" s="179"/>
      <c r="AE210" s="179"/>
      <c r="AF210" s="179"/>
      <c r="AG210" s="179"/>
      <c r="AH210" s="179"/>
      <c r="AI210" s="179"/>
      <c r="AJ210" s="179"/>
      <c r="AK210" s="179"/>
      <c r="AL210" s="179"/>
      <c r="AM210" s="179"/>
      <c r="AN210" s="179"/>
      <c r="AO210" s="179"/>
    </row>
    <row r="211" spans="1:41" s="41" customFormat="1">
      <c r="A211" s="52" t="s">
        <v>4</v>
      </c>
      <c r="B211" s="52"/>
      <c r="C211" s="52"/>
      <c r="D211" s="52"/>
      <c r="E211" s="52"/>
      <c r="F211" s="20"/>
      <c r="G211" s="119"/>
      <c r="H211" s="37">
        <f t="shared" si="104"/>
        <v>10</v>
      </c>
      <c r="I211" s="41" t="str">
        <f t="shared" si="105"/>
        <v>Krompir pozni</v>
      </c>
      <c r="J211" s="19" t="str">
        <f>+J$63</f>
        <v>Stranski pridelki</v>
      </c>
      <c r="K211" s="20" t="str">
        <f>+K$63</f>
        <v>EUR/ha</v>
      </c>
      <c r="L211" s="46"/>
      <c r="M211" s="227"/>
      <c r="N211" s="46"/>
      <c r="O211" s="172">
        <v>640.00000000000011</v>
      </c>
      <c r="P211" s="46"/>
      <c r="Q211" s="172">
        <v>800.00000000000011</v>
      </c>
      <c r="R211" s="172">
        <v>640.00000000000011</v>
      </c>
      <c r="S211" s="172">
        <v>480.00000000000011</v>
      </c>
      <c r="T211" s="172">
        <v>400.00000000000006</v>
      </c>
      <c r="U211" s="172">
        <v>480.00000000000011</v>
      </c>
      <c r="V211" s="172">
        <v>640.00000000000011</v>
      </c>
      <c r="W211" s="214"/>
      <c r="X211" s="160">
        <f t="shared" si="106"/>
        <v>80</v>
      </c>
      <c r="Y211" s="160">
        <f t="shared" si="106"/>
        <v>60.000000000000007</v>
      </c>
      <c r="Z211" s="160">
        <f t="shared" si="106"/>
        <v>50</v>
      </c>
      <c r="AA211" s="160"/>
      <c r="AB211" s="160"/>
      <c r="AD211" s="179"/>
      <c r="AE211" s="179"/>
      <c r="AF211" s="179"/>
      <c r="AG211" s="179"/>
      <c r="AH211" s="179"/>
      <c r="AI211" s="179"/>
      <c r="AJ211" s="179"/>
      <c r="AK211" s="179"/>
      <c r="AL211" s="179"/>
      <c r="AM211" s="179"/>
      <c r="AN211" s="179"/>
      <c r="AO211" s="179"/>
    </row>
    <row r="212" spans="1:41" s="41" customFormat="1">
      <c r="A212" s="52"/>
      <c r="B212" s="52"/>
      <c r="C212" s="52"/>
      <c r="D212" s="52"/>
      <c r="E212" s="52"/>
      <c r="F212" s="20"/>
      <c r="G212" s="119"/>
      <c r="H212" s="37">
        <f t="shared" si="104"/>
        <v>11</v>
      </c>
      <c r="I212" s="41" t="str">
        <f t="shared" si="105"/>
        <v>Krompir pozni</v>
      </c>
      <c r="J212" s="19" t="str">
        <f>+J$64</f>
        <v>Stroški glavnega pridelka</v>
      </c>
      <c r="K212" s="20" t="str">
        <f>+K$64</f>
        <v>EUR/ha</v>
      </c>
      <c r="L212" s="228"/>
      <c r="M212" s="227"/>
      <c r="N212" s="228"/>
      <c r="O212" s="182">
        <f>+O210-O211</f>
        <v>9135.1941881097464</v>
      </c>
      <c r="P212" s="46"/>
      <c r="Q212" s="182">
        <f>+Q210-Q211</f>
        <v>9805.7858139913533</v>
      </c>
      <c r="R212" s="182">
        <f t="shared" ref="R212:V212" si="107">+R210-R211</f>
        <v>9135.1941881097464</v>
      </c>
      <c r="S212" s="182">
        <f t="shared" si="107"/>
        <v>8381.4113646368623</v>
      </c>
      <c r="T212" s="182">
        <f t="shared" si="107"/>
        <v>7919.7960231086709</v>
      </c>
      <c r="U212" s="182">
        <f t="shared" si="107"/>
        <v>8746.8239709474492</v>
      </c>
      <c r="V212" s="182">
        <f t="shared" si="107"/>
        <v>9285.2292704916345</v>
      </c>
      <c r="W212" s="35"/>
      <c r="X212" s="160">
        <f t="shared" si="106"/>
        <v>93.161265822013206</v>
      </c>
      <c r="Y212" s="160">
        <f t="shared" si="106"/>
        <v>85.474142752311323</v>
      </c>
      <c r="Z212" s="160">
        <f t="shared" si="106"/>
        <v>80.766561429562699</v>
      </c>
      <c r="AA212" s="160"/>
      <c r="AB212" s="160"/>
      <c r="AD212" s="179"/>
      <c r="AE212" s="179"/>
      <c r="AF212" s="179"/>
      <c r="AG212" s="179"/>
      <c r="AH212" s="179"/>
      <c r="AI212" s="179"/>
      <c r="AJ212" s="179"/>
      <c r="AK212" s="179"/>
      <c r="AL212" s="179"/>
      <c r="AM212" s="179"/>
      <c r="AN212" s="179"/>
      <c r="AO212" s="179"/>
    </row>
    <row r="213" spans="1:41" s="41" customFormat="1">
      <c r="A213" s="52" t="s">
        <v>3</v>
      </c>
      <c r="B213" s="52" t="s">
        <v>0</v>
      </c>
      <c r="C213" s="52" t="s">
        <v>2</v>
      </c>
      <c r="D213" s="52" t="s">
        <v>1</v>
      </c>
      <c r="E213" s="52" t="s">
        <v>0</v>
      </c>
      <c r="F213" s="20"/>
      <c r="G213" s="119"/>
      <c r="H213" s="37">
        <f t="shared" si="104"/>
        <v>12</v>
      </c>
      <c r="I213" s="41" t="str">
        <f t="shared" si="105"/>
        <v>Krompir pozni</v>
      </c>
      <c r="J213" s="19" t="str">
        <f>+J$65</f>
        <v>Subvencije</v>
      </c>
      <c r="K213" s="20" t="str">
        <f>+K$65</f>
        <v>EUR/ha</v>
      </c>
      <c r="L213" s="46"/>
      <c r="M213" s="227"/>
      <c r="N213" s="46"/>
      <c r="O213" s="172">
        <v>300.32983446666663</v>
      </c>
      <c r="P213" s="46"/>
      <c r="Q213" s="172">
        <v>300.32983446666663</v>
      </c>
      <c r="R213" s="172">
        <v>300.32983446666663</v>
      </c>
      <c r="S213" s="172">
        <v>300.32983446666663</v>
      </c>
      <c r="T213" s="172">
        <v>300.32983446666663</v>
      </c>
      <c r="U213" s="172">
        <v>300.32983446666663</v>
      </c>
      <c r="V213" s="172">
        <v>300.32983446666663</v>
      </c>
      <c r="W213" s="35"/>
      <c r="X213" s="160">
        <f t="shared" si="106"/>
        <v>100</v>
      </c>
      <c r="Y213" s="160">
        <f t="shared" si="106"/>
        <v>100</v>
      </c>
      <c r="Z213" s="160">
        <f t="shared" si="106"/>
        <v>100</v>
      </c>
      <c r="AA213" s="160"/>
      <c r="AB213" s="160"/>
      <c r="AD213" s="179"/>
      <c r="AE213" s="179"/>
      <c r="AF213" s="179"/>
      <c r="AG213" s="179"/>
      <c r="AH213" s="179"/>
      <c r="AI213" s="179"/>
      <c r="AJ213" s="179"/>
      <c r="AK213" s="179"/>
      <c r="AL213" s="179"/>
      <c r="AM213" s="179"/>
      <c r="AN213" s="179"/>
      <c r="AO213" s="179"/>
    </row>
    <row r="214" spans="1:41" s="41" customFormat="1">
      <c r="A214" s="52"/>
      <c r="B214" s="52"/>
      <c r="C214" s="52" t="s">
        <v>6</v>
      </c>
      <c r="D214" s="52"/>
      <c r="E214" s="52"/>
      <c r="F214" s="20"/>
      <c r="G214" s="119"/>
      <c r="H214" s="37">
        <f t="shared" si="104"/>
        <v>13</v>
      </c>
      <c r="I214" s="41" t="str">
        <f t="shared" si="105"/>
        <v>Krompir pozni</v>
      </c>
      <c r="J214" s="19" t="str">
        <f>+J$66</f>
        <v>Stroški, zmanjšani za subvencije</v>
      </c>
      <c r="K214" s="20" t="str">
        <f>+K$66</f>
        <v>EUR/ha</v>
      </c>
      <c r="L214" s="228"/>
      <c r="M214" s="227"/>
      <c r="N214" s="228"/>
      <c r="O214" s="184">
        <f>+O212-O213</f>
        <v>8834.8643536430791</v>
      </c>
      <c r="P214" s="46"/>
      <c r="Q214" s="184">
        <f>+Q212-Q213</f>
        <v>9505.455979524686</v>
      </c>
      <c r="R214" s="184">
        <f t="shared" ref="R214:V214" si="108">+R212-R213</f>
        <v>8834.8643536430791</v>
      </c>
      <c r="S214" s="184">
        <f t="shared" si="108"/>
        <v>8081.0815301701959</v>
      </c>
      <c r="T214" s="184">
        <f t="shared" si="108"/>
        <v>7619.4661886420045</v>
      </c>
      <c r="U214" s="184">
        <f t="shared" si="108"/>
        <v>8446.4941364807819</v>
      </c>
      <c r="V214" s="184">
        <f t="shared" si="108"/>
        <v>8984.8994360249671</v>
      </c>
      <c r="W214" s="35"/>
      <c r="X214" s="160"/>
      <c r="Y214" s="160"/>
      <c r="Z214" s="160"/>
      <c r="AA214" s="160"/>
      <c r="AB214" s="160"/>
      <c r="AD214" s="179"/>
      <c r="AE214" s="179"/>
      <c r="AF214" s="179"/>
      <c r="AG214" s="179"/>
      <c r="AH214" s="179"/>
      <c r="AI214" s="179"/>
      <c r="AJ214" s="179"/>
      <c r="AK214" s="179"/>
      <c r="AL214" s="179"/>
      <c r="AM214" s="179"/>
      <c r="AN214" s="179"/>
      <c r="AO214" s="179"/>
    </row>
    <row r="215" spans="1:41" s="41" customFormat="1">
      <c r="A215" s="52"/>
      <c r="B215" s="52"/>
      <c r="C215" s="52"/>
      <c r="D215" s="52"/>
      <c r="E215" s="52"/>
      <c r="F215" s="20"/>
      <c r="G215" s="119"/>
      <c r="H215" s="37">
        <f t="shared" si="104"/>
        <v>14</v>
      </c>
      <c r="I215" s="41" t="str">
        <f t="shared" si="105"/>
        <v>Krompir pozni</v>
      </c>
      <c r="J215" s="19" t="str">
        <f>+J$67</f>
        <v>Stroški, zmanjšani za subvencije/kg</v>
      </c>
      <c r="K215" s="20" t="str">
        <f>+K$67</f>
        <v>EUR/kg</v>
      </c>
      <c r="L215" s="229"/>
      <c r="M215" s="230"/>
      <c r="N215" s="228"/>
      <c r="O215" s="190">
        <f>+O214/O206</f>
        <v>0.22087160884107698</v>
      </c>
      <c r="P215" s="231"/>
      <c r="Q215" s="190">
        <f>+Q214/Q206</f>
        <v>0.19010911959049373</v>
      </c>
      <c r="R215" s="190">
        <f t="shared" ref="R215:V215" si="109">+R214/R206</f>
        <v>0.22087160884107698</v>
      </c>
      <c r="S215" s="190">
        <f t="shared" si="109"/>
        <v>0.26936938433900653</v>
      </c>
      <c r="T215" s="190">
        <f t="shared" si="109"/>
        <v>0.30477864754568018</v>
      </c>
      <c r="U215" s="190">
        <f t="shared" si="109"/>
        <v>0.28154980454935941</v>
      </c>
      <c r="V215" s="190">
        <f t="shared" si="109"/>
        <v>0.22462248590062417</v>
      </c>
      <c r="W215" s="35"/>
      <c r="X215" s="160">
        <f>R215/$Q215*100</f>
        <v>116.1814905654434</v>
      </c>
      <c r="Y215" s="160">
        <f>S215/$Q215*100</f>
        <v>141.69198453984959</v>
      </c>
      <c r="Z215" s="160">
        <f>T215/$Q215*100</f>
        <v>160.31774183279128</v>
      </c>
      <c r="AA215" s="160"/>
      <c r="AB215" s="160"/>
      <c r="AD215" s="179"/>
      <c r="AE215" s="179"/>
      <c r="AF215" s="179"/>
      <c r="AG215" s="179"/>
      <c r="AH215" s="179"/>
      <c r="AI215" s="179"/>
      <c r="AJ215" s="179"/>
      <c r="AK215" s="179"/>
      <c r="AL215" s="179"/>
      <c r="AM215" s="179"/>
      <c r="AN215" s="179"/>
      <c r="AO215" s="179"/>
    </row>
    <row r="216" spans="1:41" s="41" customFormat="1">
      <c r="A216" s="52" t="s">
        <v>152</v>
      </c>
      <c r="B216" s="52"/>
      <c r="C216" s="52"/>
      <c r="D216" s="52"/>
      <c r="E216" s="52"/>
      <c r="F216" s="20"/>
      <c r="G216" s="119"/>
      <c r="H216" s="37">
        <f t="shared" si="104"/>
        <v>15</v>
      </c>
      <c r="I216" s="41" t="str">
        <f t="shared" si="105"/>
        <v>Krompir pozni</v>
      </c>
      <c r="J216" s="19" t="str">
        <f t="shared" ref="J216" si="110">+J179</f>
        <v>davek_a</v>
      </c>
      <c r="K216" s="20"/>
      <c r="L216" s="46"/>
      <c r="M216" s="227"/>
      <c r="N216" s="46"/>
      <c r="O216" s="38">
        <v>0</v>
      </c>
      <c r="P216" s="46"/>
      <c r="Q216" s="38">
        <v>0</v>
      </c>
      <c r="R216" s="38">
        <v>0</v>
      </c>
      <c r="S216" s="38">
        <v>0</v>
      </c>
      <c r="T216" s="38">
        <v>0</v>
      </c>
      <c r="U216" s="38">
        <v>0</v>
      </c>
      <c r="V216" s="38">
        <v>0</v>
      </c>
      <c r="W216" s="235"/>
      <c r="X216" s="160"/>
      <c r="Y216" s="160"/>
      <c r="Z216" s="160"/>
      <c r="AA216" s="160"/>
      <c r="AB216" s="160"/>
      <c r="AD216" s="179"/>
      <c r="AE216" s="179"/>
      <c r="AF216" s="179"/>
      <c r="AG216" s="179"/>
      <c r="AH216" s="179"/>
      <c r="AI216" s="179"/>
      <c r="AJ216" s="179"/>
      <c r="AK216" s="179"/>
      <c r="AL216" s="179"/>
      <c r="AM216" s="179"/>
      <c r="AN216" s="179"/>
      <c r="AO216" s="179"/>
    </row>
    <row r="217" spans="1:41" s="47" customFormat="1">
      <c r="A217" s="20" t="s">
        <v>97</v>
      </c>
      <c r="B217" s="52"/>
      <c r="C217" s="52"/>
      <c r="D217" s="52"/>
      <c r="E217" s="52"/>
      <c r="F217" s="20"/>
      <c r="G217" s="119"/>
      <c r="H217" s="37">
        <f t="shared" si="104"/>
        <v>16</v>
      </c>
      <c r="I217" s="41" t="str">
        <f t="shared" si="105"/>
        <v>Krompir pozni</v>
      </c>
      <c r="J217" s="19" t="str">
        <f t="shared" ref="J217:J222" si="111">+A217</f>
        <v>Pokoj obvezno</v>
      </c>
      <c r="K217" s="20"/>
      <c r="L217" s="46"/>
      <c r="M217" s="227"/>
      <c r="N217" s="46"/>
      <c r="O217" s="38">
        <v>324.29505361919104</v>
      </c>
      <c r="P217" s="46"/>
      <c r="Q217" s="38">
        <v>372.39620792784876</v>
      </c>
      <c r="R217" s="38">
        <v>324.29505361919104</v>
      </c>
      <c r="S217" s="38">
        <v>275.11285292540543</v>
      </c>
      <c r="T217" s="38">
        <v>249.85820488490754</v>
      </c>
      <c r="U217" s="38">
        <v>293.16519033549957</v>
      </c>
      <c r="V217" s="38">
        <v>331.79896802763187</v>
      </c>
      <c r="W217" s="35"/>
      <c r="X217" s="160"/>
      <c r="Y217" s="160"/>
      <c r="Z217" s="160"/>
      <c r="AA217" s="160"/>
      <c r="AB217" s="160"/>
      <c r="AD217" s="179"/>
      <c r="AE217" s="179"/>
      <c r="AF217" s="179"/>
      <c r="AG217" s="179"/>
      <c r="AH217" s="179"/>
      <c r="AI217" s="179"/>
      <c r="AJ217" s="179"/>
      <c r="AK217" s="179"/>
      <c r="AL217" s="179"/>
      <c r="AM217" s="179"/>
      <c r="AN217" s="179"/>
      <c r="AO217" s="179"/>
    </row>
    <row r="218" spans="1:41" s="47" customFormat="1">
      <c r="A218" s="20" t="s">
        <v>96</v>
      </c>
      <c r="B218" s="52"/>
      <c r="C218" s="52"/>
      <c r="D218" s="52"/>
      <c r="E218" s="52"/>
      <c r="F218" s="20"/>
      <c r="G218" s="41"/>
      <c r="H218" s="37">
        <f t="shared" si="104"/>
        <v>17</v>
      </c>
      <c r="I218" s="41" t="str">
        <f t="shared" si="105"/>
        <v>Krompir pozni</v>
      </c>
      <c r="J218" s="19" t="str">
        <f t="shared" si="111"/>
        <v>Zdrav obvezno</v>
      </c>
      <c r="K218" s="20"/>
      <c r="L218" s="45"/>
      <c r="M218" s="232"/>
      <c r="N218" s="45"/>
      <c r="O218" s="38">
        <v>148.33883420387514</v>
      </c>
      <c r="P218" s="45"/>
      <c r="Q218" s="38">
        <v>170.34123317473856</v>
      </c>
      <c r="R218" s="38">
        <v>148.33883420387514</v>
      </c>
      <c r="S218" s="38">
        <v>125.8419436929758</v>
      </c>
      <c r="T218" s="38">
        <v>114.28997887961255</v>
      </c>
      <c r="U218" s="38">
        <v>134.09943222443178</v>
      </c>
      <c r="V218" s="38">
        <v>151.77126989134899</v>
      </c>
      <c r="W218" s="35"/>
      <c r="X218" s="160"/>
      <c r="Y218" s="160"/>
      <c r="Z218" s="160"/>
      <c r="AA218" s="160"/>
      <c r="AB218" s="160"/>
      <c r="AD218" s="179"/>
      <c r="AE218" s="179"/>
      <c r="AF218" s="179"/>
      <c r="AG218" s="179"/>
      <c r="AH218" s="179"/>
      <c r="AI218" s="179"/>
      <c r="AJ218" s="179"/>
      <c r="AK218" s="179"/>
      <c r="AL218" s="179"/>
      <c r="AM218" s="179"/>
      <c r="AN218" s="179"/>
      <c r="AO218" s="179"/>
    </row>
    <row r="219" spans="1:41" s="41" customFormat="1">
      <c r="A219" s="20" t="s">
        <v>95</v>
      </c>
      <c r="B219" s="52"/>
      <c r="C219" s="52"/>
      <c r="D219" s="52"/>
      <c r="E219" s="52"/>
      <c r="H219" s="37">
        <f t="shared" si="104"/>
        <v>18</v>
      </c>
      <c r="I219" s="41" t="str">
        <f t="shared" si="105"/>
        <v>Krompir pozni</v>
      </c>
      <c r="J219" s="19" t="str">
        <f t="shared" si="111"/>
        <v>Pokoj dodatno</v>
      </c>
      <c r="K219" s="20"/>
      <c r="L219" s="46"/>
      <c r="M219" s="227"/>
      <c r="N219" s="46"/>
      <c r="O219" s="38">
        <v>228.05032263021124</v>
      </c>
      <c r="P219" s="46"/>
      <c r="Q219" s="38">
        <v>261.87595036197467</v>
      </c>
      <c r="R219" s="38">
        <v>228.05032263021124</v>
      </c>
      <c r="S219" s="38">
        <v>193.46448294283755</v>
      </c>
      <c r="T219" s="38">
        <v>175.70494400052928</v>
      </c>
      <c r="U219" s="38">
        <v>206.15922288615997</v>
      </c>
      <c r="V219" s="38">
        <v>233.32721502414805</v>
      </c>
      <c r="W219" s="214"/>
      <c r="X219" s="160"/>
      <c r="Y219" s="160"/>
      <c r="Z219" s="160"/>
      <c r="AA219" s="160"/>
      <c r="AB219" s="160"/>
      <c r="AD219" s="179"/>
      <c r="AE219" s="179"/>
      <c r="AF219" s="179"/>
      <c r="AG219" s="179"/>
      <c r="AH219" s="179"/>
      <c r="AI219" s="179"/>
      <c r="AJ219" s="179"/>
      <c r="AK219" s="179"/>
      <c r="AL219" s="179"/>
      <c r="AM219" s="179"/>
      <c r="AN219" s="179"/>
      <c r="AO219" s="179"/>
    </row>
    <row r="220" spans="1:41" s="47" customFormat="1">
      <c r="A220" s="20" t="s">
        <v>94</v>
      </c>
      <c r="B220" s="52"/>
      <c r="C220" s="52"/>
      <c r="D220" s="52"/>
      <c r="E220" s="52"/>
      <c r="F220" s="41"/>
      <c r="G220" s="41"/>
      <c r="H220" s="37">
        <f t="shared" si="104"/>
        <v>19</v>
      </c>
      <c r="I220" s="41" t="str">
        <f t="shared" si="105"/>
        <v>Krompir pozni</v>
      </c>
      <c r="J220" s="19" t="str">
        <f t="shared" si="111"/>
        <v>Zdrav dodatno</v>
      </c>
      <c r="K220" s="20"/>
      <c r="L220" s="45"/>
      <c r="M220" s="232"/>
      <c r="N220" s="45"/>
      <c r="O220" s="38">
        <v>104.31463144827084</v>
      </c>
      <c r="P220" s="45"/>
      <c r="Q220" s="38">
        <v>119.78712826234836</v>
      </c>
      <c r="R220" s="38">
        <v>104.31463144827084</v>
      </c>
      <c r="S220" s="38">
        <v>88.49439897191732</v>
      </c>
      <c r="T220" s="38">
        <v>80.370842126693717</v>
      </c>
      <c r="U220" s="38">
        <v>94.301218726637032</v>
      </c>
      <c r="V220" s="38">
        <v>106.72838416265867</v>
      </c>
      <c r="W220" s="35"/>
      <c r="X220" s="160"/>
      <c r="Y220" s="160"/>
      <c r="Z220" s="160"/>
      <c r="AA220" s="160"/>
      <c r="AB220" s="160"/>
      <c r="AD220" s="179"/>
      <c r="AE220" s="179"/>
      <c r="AF220" s="179"/>
      <c r="AG220" s="179"/>
      <c r="AH220" s="179"/>
      <c r="AI220" s="179"/>
      <c r="AJ220" s="179"/>
      <c r="AK220" s="179"/>
      <c r="AL220" s="179"/>
      <c r="AM220" s="179"/>
      <c r="AN220" s="179"/>
      <c r="AO220" s="179"/>
    </row>
    <row r="221" spans="1:41" s="41" customFormat="1">
      <c r="A221" s="20" t="s">
        <v>93</v>
      </c>
      <c r="B221" s="52"/>
      <c r="C221" s="52"/>
      <c r="D221" s="52"/>
      <c r="E221" s="52"/>
      <c r="H221" s="37">
        <f t="shared" si="104"/>
        <v>20</v>
      </c>
      <c r="I221" s="41" t="str">
        <f t="shared" si="105"/>
        <v>Krompir pozni</v>
      </c>
      <c r="J221" s="19" t="str">
        <f t="shared" si="111"/>
        <v>Regresi</v>
      </c>
      <c r="K221" s="20"/>
      <c r="L221" s="46"/>
      <c r="M221" s="227"/>
      <c r="N221" s="46"/>
      <c r="O221" s="38">
        <v>703.93458445816896</v>
      </c>
      <c r="P221" s="46"/>
      <c r="Q221" s="38">
        <v>808.34587810060611</v>
      </c>
      <c r="R221" s="38">
        <v>703.93458445816896</v>
      </c>
      <c r="S221" s="38">
        <v>597.17670572477164</v>
      </c>
      <c r="T221" s="38">
        <v>542.35742934166376</v>
      </c>
      <c r="U221" s="38">
        <v>636.36220822150563</v>
      </c>
      <c r="V221" s="38">
        <v>720.22303786491807</v>
      </c>
      <c r="W221" s="214"/>
      <c r="X221" s="160"/>
      <c r="Y221" s="160"/>
      <c r="Z221" s="160"/>
      <c r="AA221" s="160"/>
      <c r="AB221" s="160"/>
      <c r="AD221" s="179"/>
      <c r="AE221" s="179"/>
      <c r="AF221" s="179"/>
      <c r="AG221" s="179"/>
      <c r="AH221" s="179"/>
      <c r="AI221" s="179"/>
      <c r="AJ221" s="179"/>
      <c r="AK221" s="179"/>
      <c r="AL221" s="179"/>
      <c r="AM221" s="179"/>
      <c r="AN221" s="179"/>
      <c r="AO221" s="179"/>
    </row>
    <row r="222" spans="1:41" s="41" customFormat="1">
      <c r="A222" s="52" t="s">
        <v>13</v>
      </c>
      <c r="B222" s="52"/>
      <c r="C222" s="52"/>
      <c r="D222" s="52"/>
      <c r="E222" s="52"/>
      <c r="H222" s="37">
        <f t="shared" si="104"/>
        <v>21</v>
      </c>
      <c r="I222" s="41" t="str">
        <f t="shared" si="105"/>
        <v>Krompir pozni</v>
      </c>
      <c r="J222" s="19" t="str">
        <f t="shared" si="111"/>
        <v>SUM element</v>
      </c>
      <c r="K222" s="20"/>
      <c r="L222" s="66"/>
      <c r="M222" s="180"/>
      <c r="N222" s="66"/>
      <c r="O222" s="172">
        <v>9775.1941881097464</v>
      </c>
      <c r="P222" s="183"/>
      <c r="Q222" s="172">
        <v>10605.785813991355</v>
      </c>
      <c r="R222" s="172">
        <v>9775.1941881097464</v>
      </c>
      <c r="S222" s="172">
        <v>8861.4113646368587</v>
      </c>
      <c r="T222" s="172">
        <v>8319.7960231086727</v>
      </c>
      <c r="U222" s="172">
        <v>9226.8239709474474</v>
      </c>
      <c r="V222" s="172">
        <v>9925.2292704916345</v>
      </c>
      <c r="W222" s="214"/>
      <c r="X222" s="160"/>
      <c r="Y222" s="160"/>
      <c r="Z222" s="160"/>
      <c r="AA222" s="160"/>
      <c r="AB222" s="160"/>
      <c r="AD222" s="179"/>
      <c r="AE222" s="179"/>
      <c r="AF222" s="179"/>
      <c r="AG222" s="179"/>
      <c r="AH222" s="179"/>
      <c r="AI222" s="179"/>
      <c r="AJ222" s="179"/>
      <c r="AK222" s="179"/>
      <c r="AL222" s="179"/>
      <c r="AM222" s="179"/>
      <c r="AN222" s="179"/>
      <c r="AO222" s="179"/>
    </row>
    <row r="223" spans="1:41" s="41" customFormat="1">
      <c r="A223" s="52" t="s">
        <v>3</v>
      </c>
      <c r="B223" s="52" t="s">
        <v>0</v>
      </c>
      <c r="C223" s="52" t="s">
        <v>2</v>
      </c>
      <c r="D223" s="52" t="s">
        <v>1</v>
      </c>
      <c r="E223" s="52" t="s">
        <v>0</v>
      </c>
      <c r="H223" s="37">
        <f t="shared" si="104"/>
        <v>22</v>
      </c>
      <c r="I223" s="41" t="str">
        <f t="shared" si="105"/>
        <v>Krompir pozni</v>
      </c>
      <c r="J223" s="110" t="str">
        <f t="shared" ref="J223" si="112">+J186</f>
        <v>Subvencije</v>
      </c>
      <c r="K223" s="20"/>
      <c r="L223" s="66"/>
      <c r="M223" s="180"/>
      <c r="N223" s="66"/>
      <c r="O223" s="172">
        <v>300.32983446666663</v>
      </c>
      <c r="P223" s="46"/>
      <c r="Q223" s="172">
        <v>300.32983446666663</v>
      </c>
      <c r="R223" s="172">
        <v>300.32983446666663</v>
      </c>
      <c r="S223" s="172">
        <v>300.32983446666663</v>
      </c>
      <c r="T223" s="172">
        <v>300.32983446666663</v>
      </c>
      <c r="U223" s="172">
        <v>300.32983446666663</v>
      </c>
      <c r="V223" s="172">
        <v>300.32983446666663</v>
      </c>
      <c r="W223" s="214"/>
      <c r="X223" s="160"/>
      <c r="Y223" s="160"/>
      <c r="Z223" s="160"/>
      <c r="AA223" s="160"/>
      <c r="AB223" s="160"/>
      <c r="AD223" s="179"/>
      <c r="AE223" s="179"/>
      <c r="AF223" s="179"/>
      <c r="AG223" s="179"/>
      <c r="AH223" s="179"/>
      <c r="AI223" s="179"/>
      <c r="AJ223" s="179"/>
      <c r="AK223" s="179"/>
      <c r="AL223" s="179"/>
      <c r="AM223" s="179"/>
      <c r="AN223" s="179"/>
      <c r="AO223" s="179"/>
    </row>
    <row r="224" spans="1:41" s="41" customFormat="1" ht="13.5" customHeight="1">
      <c r="A224" s="116" t="s">
        <v>14</v>
      </c>
      <c r="B224" s="52"/>
      <c r="C224" s="52"/>
      <c r="D224" s="52"/>
      <c r="E224" s="52"/>
      <c r="H224" s="37">
        <f t="shared" si="104"/>
        <v>23</v>
      </c>
      <c r="I224" s="41" t="str">
        <f t="shared" si="105"/>
        <v>Krompir pozni</v>
      </c>
      <c r="J224" s="211" t="str">
        <f>+J187</f>
        <v>Vrednost pridelave_tržna</v>
      </c>
      <c r="K224" s="20"/>
      <c r="L224" s="66"/>
      <c r="M224" s="180"/>
      <c r="N224" s="66"/>
      <c r="O224" s="222">
        <v>16000</v>
      </c>
      <c r="P224" s="223"/>
      <c r="Q224" s="222">
        <v>20000</v>
      </c>
      <c r="R224" s="222">
        <v>16000</v>
      </c>
      <c r="S224" s="222">
        <v>12000</v>
      </c>
      <c r="T224" s="222">
        <v>10000</v>
      </c>
      <c r="U224" s="222">
        <v>12000</v>
      </c>
      <c r="V224" s="222">
        <v>16000</v>
      </c>
      <c r="W224" s="214"/>
      <c r="X224" s="160"/>
      <c r="Y224" s="160"/>
      <c r="Z224" s="160"/>
      <c r="AA224" s="160"/>
      <c r="AB224" s="160"/>
      <c r="AD224" s="179"/>
      <c r="AE224" s="179"/>
      <c r="AF224" s="179"/>
      <c r="AG224" s="179"/>
      <c r="AH224" s="179"/>
      <c r="AI224" s="179"/>
      <c r="AJ224" s="179"/>
      <c r="AK224" s="179"/>
      <c r="AL224" s="179"/>
      <c r="AM224" s="179"/>
      <c r="AN224" s="179"/>
      <c r="AO224" s="179"/>
    </row>
    <row r="225" spans="1:41" s="48" customFormat="1">
      <c r="A225" s="52"/>
      <c r="B225" s="52"/>
      <c r="C225" s="52"/>
      <c r="D225" s="52"/>
      <c r="E225" s="52"/>
      <c r="F225" s="41"/>
      <c r="G225" s="121"/>
      <c r="H225" s="37">
        <f t="shared" si="104"/>
        <v>24</v>
      </c>
      <c r="I225" s="41" t="str">
        <f t="shared" si="105"/>
        <v>Krompir pozni</v>
      </c>
      <c r="J225" s="23"/>
      <c r="K225" s="49"/>
      <c r="L225" s="198"/>
      <c r="M225" s="199"/>
      <c r="N225" s="192"/>
      <c r="O225" s="200">
        <f>+O210-O223-O211</f>
        <v>8834.8643536430791</v>
      </c>
      <c r="P225" s="66" t="s">
        <v>92</v>
      </c>
      <c r="Q225" s="200">
        <f>+Q210-Q223-Q211</f>
        <v>9505.455979524686</v>
      </c>
      <c r="R225" s="200">
        <f t="shared" ref="R225:V225" si="113">+R210-R223-R211</f>
        <v>8834.8643536430791</v>
      </c>
      <c r="S225" s="200">
        <f t="shared" si="113"/>
        <v>8081.081530170195</v>
      </c>
      <c r="T225" s="200">
        <f t="shared" si="113"/>
        <v>7619.4661886420045</v>
      </c>
      <c r="U225" s="200">
        <f t="shared" si="113"/>
        <v>8446.4941364807819</v>
      </c>
      <c r="V225" s="200">
        <f t="shared" si="113"/>
        <v>8984.8994360249671</v>
      </c>
      <c r="W225" s="214"/>
      <c r="X225" s="160"/>
      <c r="Y225" s="160"/>
      <c r="Z225" s="160"/>
      <c r="AA225" s="160"/>
      <c r="AB225" s="160"/>
      <c r="AD225" s="179"/>
      <c r="AE225" s="179"/>
      <c r="AF225" s="179"/>
      <c r="AG225" s="179"/>
      <c r="AH225" s="179"/>
      <c r="AI225" s="179"/>
      <c r="AJ225" s="179"/>
      <c r="AK225" s="179"/>
      <c r="AL225" s="179"/>
      <c r="AM225" s="179"/>
      <c r="AN225" s="179"/>
      <c r="AO225" s="179"/>
    </row>
    <row r="226" spans="1:41" s="48" customFormat="1">
      <c r="A226" s="52"/>
      <c r="B226" s="52"/>
      <c r="C226" s="52"/>
      <c r="D226" s="52"/>
      <c r="E226" s="52"/>
      <c r="F226" s="41"/>
      <c r="G226" s="122"/>
      <c r="H226" s="37">
        <f t="shared" si="104"/>
        <v>25</v>
      </c>
      <c r="I226" s="41" t="str">
        <f t="shared" si="105"/>
        <v>Krompir pozni</v>
      </c>
      <c r="J226" s="23"/>
      <c r="K226" s="49"/>
      <c r="L226" s="198"/>
      <c r="M226" s="199"/>
      <c r="N226" s="192"/>
      <c r="O226" s="200">
        <f>O225-O217-O218</f>
        <v>8362.2304658200137</v>
      </c>
      <c r="P226" s="66" t="s">
        <v>91</v>
      </c>
      <c r="Q226" s="200">
        <f>Q225-Q217-Q218</f>
        <v>8962.7185384220993</v>
      </c>
      <c r="R226" s="200">
        <f t="shared" ref="R226" si="114">R225-R217-R218</f>
        <v>8362.2304658200137</v>
      </c>
      <c r="S226" s="200">
        <f t="shared" ref="S226" si="115">S225-S217-S218</f>
        <v>7680.1267335518132</v>
      </c>
      <c r="T226" s="200">
        <f t="shared" ref="T226" si="116">T225-T217-T218</f>
        <v>7255.3180048774848</v>
      </c>
      <c r="U226" s="200">
        <f t="shared" ref="U226" si="117">U225-U217-U218</f>
        <v>8019.2295139208509</v>
      </c>
      <c r="V226" s="200">
        <f t="shared" ref="V226" si="118">V225-V217-V218</f>
        <v>8501.3291981059865</v>
      </c>
      <c r="W226" s="224"/>
      <c r="X226" s="192"/>
      <c r="Y226" s="192"/>
      <c r="Z226" s="192"/>
      <c r="AA226" s="192"/>
      <c r="AB226" s="192"/>
      <c r="AD226" s="179"/>
      <c r="AE226" s="179"/>
      <c r="AF226" s="179"/>
      <c r="AG226" s="179"/>
      <c r="AH226" s="179"/>
      <c r="AI226" s="179"/>
      <c r="AJ226" s="179"/>
      <c r="AK226" s="179"/>
      <c r="AL226" s="179"/>
      <c r="AM226" s="179"/>
      <c r="AN226" s="179"/>
      <c r="AO226" s="179"/>
    </row>
    <row r="227" spans="1:41" s="47" customFormat="1">
      <c r="A227" s="52"/>
      <c r="B227" s="52"/>
      <c r="C227" s="52"/>
      <c r="D227" s="52"/>
      <c r="E227" s="52"/>
      <c r="F227" s="41"/>
      <c r="H227" s="37">
        <f t="shared" si="104"/>
        <v>26</v>
      </c>
      <c r="I227" s="41" t="str">
        <f t="shared" si="105"/>
        <v>Krompir pozni</v>
      </c>
      <c r="J227" s="19"/>
      <c r="K227" s="20"/>
      <c r="L227" s="177"/>
      <c r="M227" s="178"/>
      <c r="N227" s="192"/>
      <c r="O227" s="200">
        <f>O226-O219-O220-O221</f>
        <v>7325.9309272833616</v>
      </c>
      <c r="P227" s="66" t="s">
        <v>90</v>
      </c>
      <c r="Q227" s="200">
        <f>Q226-Q219-Q220-Q221</f>
        <v>7772.7095816971687</v>
      </c>
      <c r="R227" s="200">
        <f t="shared" ref="R227" si="119">R226-R219-R220-R221</f>
        <v>7325.9309272833616</v>
      </c>
      <c r="S227" s="200">
        <f t="shared" ref="S227" si="120">S226-S219-S220-S221</f>
        <v>6800.9911459122859</v>
      </c>
      <c r="T227" s="200">
        <f t="shared" ref="T227" si="121">T226-T219-T220-T221</f>
        <v>6456.8847894085975</v>
      </c>
      <c r="U227" s="200">
        <f t="shared" ref="U227" si="122">U226-U219-U220-U221</f>
        <v>7082.406864086548</v>
      </c>
      <c r="V227" s="200">
        <f t="shared" ref="V227" si="123">V226-V219-V220-V221</f>
        <v>7441.0505610542614</v>
      </c>
      <c r="W227" s="224"/>
      <c r="X227" s="192"/>
      <c r="Y227" s="192"/>
      <c r="Z227" s="192"/>
      <c r="AA227" s="192"/>
      <c r="AB227" s="192"/>
      <c r="AD227" s="179"/>
      <c r="AE227" s="179"/>
      <c r="AF227" s="179"/>
      <c r="AG227" s="179"/>
      <c r="AH227" s="179"/>
      <c r="AI227" s="179"/>
      <c r="AJ227" s="179"/>
      <c r="AK227" s="179"/>
      <c r="AL227" s="179"/>
      <c r="AM227" s="179"/>
      <c r="AN227" s="179"/>
      <c r="AO227" s="179"/>
    </row>
    <row r="228" spans="1:41" s="41" customFormat="1">
      <c r="A228" s="52"/>
      <c r="B228" s="52"/>
      <c r="C228" s="52"/>
      <c r="D228" s="52"/>
      <c r="E228" s="52"/>
      <c r="H228" s="37">
        <f t="shared" si="104"/>
        <v>27</v>
      </c>
      <c r="I228" s="41" t="str">
        <f t="shared" si="105"/>
        <v>Krompir pozni</v>
      </c>
      <c r="J228" s="20"/>
      <c r="K228" s="20"/>
      <c r="L228" s="66"/>
      <c r="M228" s="180"/>
      <c r="N228" s="66"/>
      <c r="O228" s="202"/>
      <c r="P228" s="197"/>
      <c r="Q228" s="202"/>
      <c r="R228" s="202"/>
      <c r="S228" s="202"/>
      <c r="T228" s="202"/>
      <c r="U228" s="202"/>
      <c r="V228" s="202"/>
      <c r="W228" s="224"/>
      <c r="X228" s="177"/>
      <c r="Y228" s="177"/>
      <c r="Z228" s="177"/>
      <c r="AA228" s="177"/>
      <c r="AB228" s="177"/>
      <c r="AD228" s="179"/>
      <c r="AE228" s="179"/>
      <c r="AF228" s="179"/>
      <c r="AG228" s="179"/>
      <c r="AH228" s="179"/>
      <c r="AI228" s="179"/>
      <c r="AJ228" s="179"/>
      <c r="AK228" s="179"/>
      <c r="AL228" s="179"/>
      <c r="AM228" s="179"/>
      <c r="AN228" s="179"/>
      <c r="AO228" s="179"/>
    </row>
    <row r="229" spans="1:41" s="41" customFormat="1">
      <c r="A229" s="52"/>
      <c r="B229" s="52"/>
      <c r="C229" s="52"/>
      <c r="D229" s="52"/>
      <c r="E229" s="52"/>
      <c r="H229" s="37">
        <f t="shared" si="104"/>
        <v>28</v>
      </c>
      <c r="I229" s="41" t="str">
        <f t="shared" si="105"/>
        <v>Krompir pozni</v>
      </c>
      <c r="J229" s="19"/>
      <c r="K229" s="20"/>
      <c r="L229" s="66"/>
      <c r="M229" s="180"/>
      <c r="N229" s="66"/>
      <c r="O229" s="205" t="str">
        <f>+O206&amp;";"&amp;O208</f>
        <v>40000;1</v>
      </c>
      <c r="P229" s="225"/>
      <c r="Q229" s="205" t="str">
        <f>+Q206&amp;";"&amp;Q208</f>
        <v>50000;1</v>
      </c>
      <c r="R229" s="205" t="str">
        <f t="shared" ref="R229:V229" si="124">+R206&amp;";"&amp;R208</f>
        <v>40000;1</v>
      </c>
      <c r="S229" s="205" t="str">
        <f t="shared" si="124"/>
        <v>30000;1</v>
      </c>
      <c r="T229" s="205" t="str">
        <f t="shared" si="124"/>
        <v>25000;1</v>
      </c>
      <c r="U229" s="205" t="str">
        <f t="shared" si="124"/>
        <v>30000;0,2</v>
      </c>
      <c r="V229" s="205" t="str">
        <f t="shared" si="124"/>
        <v>40000;0,5</v>
      </c>
      <c r="W229" s="35"/>
      <c r="X229" s="66"/>
      <c r="Y229" s="66"/>
      <c r="Z229" s="66"/>
      <c r="AA229" s="66"/>
      <c r="AB229" s="66"/>
      <c r="AD229" s="179"/>
      <c r="AE229" s="179"/>
      <c r="AF229" s="179"/>
      <c r="AG229" s="179"/>
      <c r="AH229" s="179"/>
      <c r="AI229" s="179"/>
      <c r="AJ229" s="179"/>
      <c r="AK229" s="179"/>
      <c r="AL229" s="179"/>
      <c r="AM229" s="179"/>
      <c r="AN229" s="179"/>
      <c r="AO229" s="179"/>
    </row>
    <row r="230" spans="1:41" s="41" customFormat="1" ht="12.75" customHeight="1">
      <c r="A230" s="52"/>
      <c r="B230" s="52"/>
      <c r="C230" s="52"/>
      <c r="D230" s="52"/>
      <c r="E230" s="52"/>
      <c r="H230" s="37">
        <f t="shared" si="104"/>
        <v>29</v>
      </c>
      <c r="I230" s="41" t="str">
        <f t="shared" si="105"/>
        <v>Krompir pozni</v>
      </c>
      <c r="J230" s="20"/>
      <c r="K230" s="20"/>
      <c r="L230" s="66"/>
      <c r="M230" s="180"/>
      <c r="N230" s="66"/>
      <c r="O230" s="207">
        <f>+O225/O206*1000</f>
        <v>220.87160884107698</v>
      </c>
      <c r="P230" s="193" t="s">
        <v>89</v>
      </c>
      <c r="Q230" s="207">
        <f>+Q225/Q206*1000</f>
        <v>190.10911959049372</v>
      </c>
      <c r="R230" s="207">
        <f t="shared" ref="R230:V230" si="125">+R225/R206*1000</f>
        <v>220.87160884107698</v>
      </c>
      <c r="S230" s="207">
        <f t="shared" si="125"/>
        <v>269.3693843390065</v>
      </c>
      <c r="T230" s="207">
        <f t="shared" si="125"/>
        <v>304.7786475456802</v>
      </c>
      <c r="U230" s="207">
        <f t="shared" si="125"/>
        <v>281.54980454935941</v>
      </c>
      <c r="V230" s="207">
        <f t="shared" si="125"/>
        <v>224.62248590062416</v>
      </c>
      <c r="W230" s="35"/>
      <c r="X230" s="66"/>
      <c r="Y230" s="66"/>
      <c r="Z230" s="66"/>
      <c r="AA230" s="66"/>
      <c r="AB230" s="66"/>
      <c r="AD230" s="179"/>
      <c r="AE230" s="179"/>
      <c r="AF230" s="179"/>
      <c r="AG230" s="179"/>
      <c r="AH230" s="179"/>
      <c r="AI230" s="179"/>
      <c r="AJ230" s="179"/>
      <c r="AK230" s="179"/>
      <c r="AL230" s="179"/>
      <c r="AM230" s="179"/>
      <c r="AN230" s="179"/>
      <c r="AO230" s="179"/>
    </row>
    <row r="231" spans="1:41" s="41" customFormat="1">
      <c r="A231" s="52"/>
      <c r="B231" s="52"/>
      <c r="C231" s="52"/>
      <c r="D231" s="52"/>
      <c r="E231" s="52"/>
      <c r="H231" s="37">
        <f t="shared" si="104"/>
        <v>30</v>
      </c>
      <c r="I231" s="41" t="str">
        <f t="shared" si="105"/>
        <v>Krompir pozni</v>
      </c>
      <c r="J231" s="20"/>
      <c r="K231" s="20"/>
      <c r="L231" s="66"/>
      <c r="M231" s="180"/>
      <c r="N231" s="66"/>
      <c r="O231" s="207">
        <f>+O230*O226/O225</f>
        <v>209.05576164550035</v>
      </c>
      <c r="P231" s="193" t="s">
        <v>88</v>
      </c>
      <c r="Q231" s="207">
        <f>+Q230*Q226/Q225</f>
        <v>179.25437076844199</v>
      </c>
      <c r="R231" s="207">
        <f t="shared" ref="R231:V231" si="126">+R230*R226/R225</f>
        <v>209.05576164550035</v>
      </c>
      <c r="S231" s="207">
        <f t="shared" si="126"/>
        <v>256.00422445172711</v>
      </c>
      <c r="T231" s="207">
        <f t="shared" si="126"/>
        <v>290.21272019509945</v>
      </c>
      <c r="U231" s="207">
        <f t="shared" si="126"/>
        <v>267.30765046402837</v>
      </c>
      <c r="V231" s="207">
        <f t="shared" si="126"/>
        <v>212.53322995264966</v>
      </c>
      <c r="W231" s="35"/>
      <c r="X231" s="66"/>
      <c r="Y231" s="66"/>
      <c r="Z231" s="66"/>
      <c r="AA231" s="66"/>
      <c r="AB231" s="66"/>
      <c r="AD231" s="179"/>
      <c r="AE231" s="179"/>
      <c r="AF231" s="179"/>
      <c r="AG231" s="179"/>
      <c r="AH231" s="179"/>
      <c r="AI231" s="179"/>
      <c r="AJ231" s="179"/>
      <c r="AK231" s="179"/>
      <c r="AL231" s="179"/>
      <c r="AM231" s="179"/>
      <c r="AN231" s="179"/>
      <c r="AO231" s="179"/>
    </row>
    <row r="232" spans="1:41" s="41" customFormat="1">
      <c r="A232" s="52"/>
      <c r="B232" s="52"/>
      <c r="C232" s="52"/>
      <c r="D232" s="52"/>
      <c r="E232" s="52"/>
      <c r="H232" s="37">
        <f t="shared" si="104"/>
        <v>31</v>
      </c>
      <c r="I232" s="41" t="str">
        <f t="shared" si="105"/>
        <v>Krompir pozni</v>
      </c>
      <c r="J232" s="20"/>
      <c r="K232" s="20"/>
      <c r="L232" s="66"/>
      <c r="M232" s="180"/>
      <c r="N232" s="66"/>
      <c r="O232" s="207">
        <f>+O230*O227/O225</f>
        <v>183.14827318208404</v>
      </c>
      <c r="P232" s="193" t="s">
        <v>87</v>
      </c>
      <c r="Q232" s="207">
        <f>+Q230*Q227/Q225</f>
        <v>155.45419163394337</v>
      </c>
      <c r="R232" s="207">
        <f t="shared" ref="R232:V232" si="127">+R230*R227/R225</f>
        <v>183.14827318208404</v>
      </c>
      <c r="S232" s="207">
        <f t="shared" si="127"/>
        <v>226.69970486374288</v>
      </c>
      <c r="T232" s="207">
        <f t="shared" si="127"/>
        <v>258.27539157634391</v>
      </c>
      <c r="U232" s="207">
        <f t="shared" si="127"/>
        <v>236.08022880288496</v>
      </c>
      <c r="V232" s="207">
        <f t="shared" si="127"/>
        <v>186.02626402635653</v>
      </c>
      <c r="W232" s="35"/>
      <c r="X232" s="66"/>
      <c r="Y232" s="66"/>
      <c r="Z232" s="66"/>
      <c r="AA232" s="66"/>
      <c r="AB232" s="66"/>
      <c r="AD232" s="179"/>
      <c r="AE232" s="179"/>
      <c r="AF232" s="179"/>
      <c r="AG232" s="179"/>
      <c r="AH232" s="179"/>
      <c r="AI232" s="179"/>
      <c r="AJ232" s="179"/>
      <c r="AK232" s="179"/>
      <c r="AL232" s="179"/>
      <c r="AM232" s="179"/>
      <c r="AN232" s="179"/>
      <c r="AO232" s="179"/>
    </row>
    <row r="233" spans="1:41" s="41" customFormat="1">
      <c r="A233" s="52"/>
      <c r="B233" s="52"/>
      <c r="C233" s="52"/>
      <c r="D233" s="52"/>
      <c r="E233" s="52"/>
      <c r="H233" s="37">
        <f t="shared" si="104"/>
        <v>32</v>
      </c>
      <c r="I233" s="41" t="str">
        <f t="shared" si="105"/>
        <v>Krompir pozni</v>
      </c>
      <c r="J233" s="20"/>
      <c r="K233" s="20"/>
      <c r="L233" s="66"/>
      <c r="M233" s="180"/>
      <c r="N233" s="66"/>
      <c r="O233" s="207">
        <f>+O230-O232</f>
        <v>37.723335658992937</v>
      </c>
      <c r="P233" s="193" t="s">
        <v>86</v>
      </c>
      <c r="Q233" s="207">
        <f>+Q230-Q232</f>
        <v>34.654927956550353</v>
      </c>
      <c r="R233" s="207">
        <f t="shared" ref="R233:V233" si="128">+R230-R232</f>
        <v>37.723335658992937</v>
      </c>
      <c r="S233" s="207">
        <f t="shared" si="128"/>
        <v>42.669679475263621</v>
      </c>
      <c r="T233" s="207">
        <f t="shared" si="128"/>
        <v>46.503255969336294</v>
      </c>
      <c r="U233" s="207">
        <f t="shared" si="128"/>
        <v>45.469575746474447</v>
      </c>
      <c r="V233" s="207">
        <f t="shared" si="128"/>
        <v>38.596221874267627</v>
      </c>
      <c r="W233" s="35"/>
      <c r="X233" s="66"/>
      <c r="Y233" s="66"/>
      <c r="Z233" s="66"/>
      <c r="AA233" s="66"/>
      <c r="AB233" s="66"/>
      <c r="AD233" s="179"/>
      <c r="AE233" s="179"/>
      <c r="AF233" s="179"/>
      <c r="AG233" s="179"/>
      <c r="AH233" s="179"/>
      <c r="AI233" s="179"/>
      <c r="AJ233" s="179"/>
      <c r="AK233" s="179"/>
      <c r="AL233" s="179"/>
      <c r="AM233" s="179"/>
      <c r="AN233" s="179"/>
      <c r="AO233" s="179"/>
    </row>
    <row r="234" spans="1:41" s="47" customFormat="1">
      <c r="A234" s="52"/>
      <c r="B234" s="52"/>
      <c r="C234" s="52"/>
      <c r="D234" s="52"/>
      <c r="E234" s="52"/>
      <c r="F234" s="41"/>
      <c r="H234" s="37">
        <f t="shared" si="104"/>
        <v>33</v>
      </c>
      <c r="I234" s="41" t="str">
        <f t="shared" si="105"/>
        <v>Krompir pozni</v>
      </c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35"/>
      <c r="X234" s="66"/>
      <c r="Y234" s="66"/>
      <c r="Z234" s="66"/>
      <c r="AA234" s="66"/>
      <c r="AB234" s="66"/>
      <c r="AD234" s="179"/>
      <c r="AE234" s="179"/>
      <c r="AF234" s="179"/>
      <c r="AG234" s="179"/>
      <c r="AH234" s="179"/>
      <c r="AI234" s="179"/>
      <c r="AJ234" s="179"/>
      <c r="AK234" s="179"/>
      <c r="AL234" s="179"/>
      <c r="AM234" s="179"/>
      <c r="AN234" s="179"/>
      <c r="AO234" s="179"/>
    </row>
    <row r="235" spans="1:41" s="41" customFormat="1">
      <c r="A235" s="52" t="s">
        <v>15</v>
      </c>
      <c r="B235" s="52"/>
      <c r="C235" s="52"/>
      <c r="D235" s="52"/>
      <c r="E235" s="52"/>
      <c r="F235" s="20">
        <v>1000</v>
      </c>
      <c r="H235" s="37">
        <f t="shared" si="104"/>
        <v>34</v>
      </c>
      <c r="I235" s="41" t="str">
        <f t="shared" si="105"/>
        <v>Krompir pozni</v>
      </c>
      <c r="J235" s="209" t="s">
        <v>85</v>
      </c>
      <c r="K235" s="20"/>
      <c r="L235" s="66"/>
      <c r="M235" s="180"/>
      <c r="N235" s="226"/>
      <c r="O235" s="210">
        <v>400</v>
      </c>
      <c r="P235" s="209" t="str">
        <f>P236</f>
        <v>Odkupna cena; vir podatkov SURS; preračuni KIS</v>
      </c>
      <c r="Q235" s="210">
        <v>400</v>
      </c>
      <c r="R235" s="210">
        <v>400</v>
      </c>
      <c r="S235" s="210">
        <v>400</v>
      </c>
      <c r="T235" s="210">
        <v>400</v>
      </c>
      <c r="U235" s="210">
        <v>400</v>
      </c>
      <c r="V235" s="210">
        <v>400</v>
      </c>
      <c r="W235" s="214"/>
      <c r="X235" s="177"/>
      <c r="Y235" s="177"/>
      <c r="Z235" s="177"/>
      <c r="AA235" s="177"/>
      <c r="AB235" s="177"/>
      <c r="AD235" s="179"/>
      <c r="AE235" s="179"/>
      <c r="AF235" s="179"/>
      <c r="AG235" s="179"/>
      <c r="AH235" s="179"/>
      <c r="AI235" s="179"/>
      <c r="AJ235" s="179"/>
      <c r="AK235" s="179"/>
      <c r="AL235" s="179"/>
      <c r="AM235" s="179"/>
      <c r="AN235" s="179"/>
      <c r="AO235" s="179"/>
    </row>
    <row r="236" spans="1:41" s="47" customFormat="1">
      <c r="A236" s="52"/>
      <c r="B236" s="52"/>
      <c r="C236" s="52"/>
      <c r="D236" s="52"/>
      <c r="E236" s="52"/>
      <c r="F236" s="41"/>
      <c r="H236" s="37">
        <f t="shared" si="104"/>
        <v>35</v>
      </c>
      <c r="I236" s="41" t="str">
        <f t="shared" si="105"/>
        <v>Krompir pozni</v>
      </c>
      <c r="J236" s="211" t="str">
        <f>+J199</f>
        <v>Bruto dodana vrednost</v>
      </c>
      <c r="K236" s="20"/>
      <c r="L236" s="177"/>
      <c r="M236" s="178"/>
      <c r="N236" s="177"/>
      <c r="O236" s="212">
        <f>O224+O223+O211-O209</f>
        <v>11357.852552473742</v>
      </c>
      <c r="P236" s="208" t="s">
        <v>85</v>
      </c>
      <c r="Q236" s="212">
        <f t="shared" ref="Q236:V236" si="129">Q224+Q223+Q211-Q209</f>
        <v>15268.873686006362</v>
      </c>
      <c r="R236" s="212">
        <f t="shared" si="129"/>
        <v>11357.852552473742</v>
      </c>
      <c r="S236" s="212">
        <f t="shared" si="129"/>
        <v>7510.6692179405218</v>
      </c>
      <c r="T236" s="212">
        <f t="shared" si="129"/>
        <v>5659.4124021061152</v>
      </c>
      <c r="U236" s="212">
        <f t="shared" si="129"/>
        <v>7405.3338794261954</v>
      </c>
      <c r="V236" s="212">
        <f t="shared" si="129"/>
        <v>11315.087085377079</v>
      </c>
      <c r="W236" s="35"/>
      <c r="X236" s="66"/>
      <c r="Y236" s="66"/>
      <c r="Z236" s="66"/>
      <c r="AA236" s="66"/>
      <c r="AB236" s="66"/>
      <c r="AD236" s="179"/>
      <c r="AE236" s="179"/>
      <c r="AF236" s="179"/>
      <c r="AG236" s="179"/>
      <c r="AH236" s="179"/>
      <c r="AI236" s="179"/>
      <c r="AJ236" s="179"/>
      <c r="AK236" s="179"/>
      <c r="AL236" s="179"/>
      <c r="AM236" s="179"/>
      <c r="AN236" s="179"/>
      <c r="AO236" s="179"/>
    </row>
    <row r="237" spans="1:41" s="41" customFormat="1">
      <c r="A237" s="116" t="s">
        <v>11</v>
      </c>
      <c r="B237" s="52"/>
      <c r="C237" s="52"/>
      <c r="D237" s="52"/>
      <c r="E237" s="52"/>
      <c r="G237" s="123"/>
      <c r="H237" s="37">
        <f t="shared" si="104"/>
        <v>36</v>
      </c>
      <c r="I237" s="41" t="str">
        <f t="shared" si="105"/>
        <v>Krompir pozni</v>
      </c>
      <c r="J237" s="195" t="s">
        <v>11</v>
      </c>
      <c r="K237" s="49"/>
      <c r="L237" s="66"/>
      <c r="M237" s="180"/>
      <c r="N237" s="66"/>
      <c r="O237" s="172">
        <v>576.22928826603061</v>
      </c>
      <c r="P237" s="45"/>
      <c r="Q237" s="172">
        <v>638.47013461063329</v>
      </c>
      <c r="R237" s="172">
        <v>576.22928826603061</v>
      </c>
      <c r="S237" s="172">
        <v>508.28006756803296</v>
      </c>
      <c r="T237" s="172">
        <v>470.79234358187699</v>
      </c>
      <c r="U237" s="172">
        <v>563.33294099347461</v>
      </c>
      <c r="V237" s="172">
        <v>598.44868078962008</v>
      </c>
      <c r="W237" s="214"/>
      <c r="X237" s="177"/>
      <c r="Y237" s="177"/>
      <c r="Z237" s="177"/>
      <c r="AA237" s="177"/>
      <c r="AB237" s="177"/>
      <c r="AD237" s="179"/>
      <c r="AE237" s="179"/>
      <c r="AF237" s="179"/>
      <c r="AG237" s="179"/>
      <c r="AH237" s="179"/>
      <c r="AI237" s="179"/>
      <c r="AJ237" s="179"/>
      <c r="AK237" s="179"/>
      <c r="AL237" s="179"/>
      <c r="AM237" s="179"/>
      <c r="AN237" s="179"/>
      <c r="AO237" s="179"/>
    </row>
    <row r="238" spans="1:41" s="41" customFormat="1">
      <c r="A238" s="52"/>
      <c r="B238" s="52"/>
      <c r="C238" s="52"/>
      <c r="D238" s="52"/>
      <c r="E238" s="52"/>
      <c r="G238" s="123"/>
      <c r="H238" s="37">
        <f t="shared" si="104"/>
        <v>37</v>
      </c>
      <c r="J238" s="20" t="s">
        <v>173</v>
      </c>
      <c r="K238" s="49"/>
      <c r="L238" s="66"/>
      <c r="M238" s="180"/>
      <c r="N238" s="66"/>
      <c r="O238" s="233">
        <f>+O236-O237</f>
        <v>10781.62326420771</v>
      </c>
      <c r="P238" s="180"/>
      <c r="Q238" s="233">
        <f t="shared" ref="Q238:V238" si="130">+Q236-Q237</f>
        <v>14630.403551395728</v>
      </c>
      <c r="R238" s="233">
        <f t="shared" si="130"/>
        <v>10781.62326420771</v>
      </c>
      <c r="S238" s="233">
        <f t="shared" si="130"/>
        <v>7002.389150372489</v>
      </c>
      <c r="T238" s="233">
        <f t="shared" si="130"/>
        <v>5188.6200585242386</v>
      </c>
      <c r="U238" s="233">
        <f t="shared" si="130"/>
        <v>6842.0009384327204</v>
      </c>
      <c r="V238" s="233">
        <f t="shared" si="130"/>
        <v>10716.638404587458</v>
      </c>
      <c r="W238" s="35"/>
      <c r="X238" s="66"/>
      <c r="Y238" s="66"/>
      <c r="Z238" s="66"/>
      <c r="AA238" s="66"/>
      <c r="AB238" s="66"/>
      <c r="AD238" s="179"/>
      <c r="AE238" s="179"/>
      <c r="AF238" s="179"/>
      <c r="AG238" s="179"/>
      <c r="AH238" s="179"/>
      <c r="AI238" s="179"/>
      <c r="AJ238" s="179"/>
      <c r="AK238" s="179"/>
      <c r="AL238" s="179"/>
      <c r="AM238" s="179"/>
      <c r="AN238" s="179"/>
      <c r="AO238" s="179"/>
    </row>
    <row r="239" spans="1:41" s="41" customFormat="1">
      <c r="A239" s="52"/>
      <c r="B239" s="52"/>
      <c r="C239" s="52"/>
      <c r="D239" s="52"/>
      <c r="E239" s="52"/>
      <c r="F239" s="118"/>
      <c r="G239" s="118"/>
      <c r="H239" s="65">
        <f>1</f>
        <v>1</v>
      </c>
      <c r="I239" s="65" t="str">
        <f>+J241</f>
        <v>Jabolka namizna</v>
      </c>
      <c r="J239" s="64" t="s">
        <v>131</v>
      </c>
      <c r="K239" s="65"/>
      <c r="L239" s="65"/>
      <c r="M239" s="65"/>
      <c r="N239" s="65"/>
      <c r="O239" s="158">
        <f>O247-O259+O252-'2022'!E216</f>
        <v>3.637978807091713E-12</v>
      </c>
      <c r="P239" s="65"/>
      <c r="Q239" s="158">
        <f>Q247-Q259+Q252-'2022'!H216</f>
        <v>-3.637978807091713E-12</v>
      </c>
      <c r="R239" s="158">
        <f>R247-R259+R252-'2022'!I216</f>
        <v>-1.0913936421275139E-11</v>
      </c>
      <c r="S239" s="158">
        <f>S247-S259+S252-'2022'!J216</f>
        <v>0</v>
      </c>
      <c r="T239" s="158">
        <f>T247-T259+T252-'2022'!K216</f>
        <v>3.637978807091713E-12</v>
      </c>
      <c r="U239" s="158">
        <f>U247-U259+U252-'2022'!L216</f>
        <v>3.637978807091713E-12</v>
      </c>
      <c r="V239" s="158"/>
      <c r="W239" s="65"/>
      <c r="X239" s="65"/>
      <c r="Y239" s="65"/>
      <c r="Z239" s="65"/>
      <c r="AA239" s="65"/>
      <c r="AB239" s="65"/>
      <c r="AD239" s="179"/>
      <c r="AE239" s="179"/>
      <c r="AF239" s="179"/>
      <c r="AG239" s="179"/>
      <c r="AH239" s="179"/>
      <c r="AI239" s="179"/>
      <c r="AJ239" s="179"/>
      <c r="AK239" s="179"/>
      <c r="AL239" s="179"/>
      <c r="AM239" s="179"/>
      <c r="AN239" s="179"/>
      <c r="AO239" s="179"/>
    </row>
    <row r="240" spans="1:41" s="41" customFormat="1">
      <c r="A240" s="52"/>
      <c r="B240" s="52"/>
      <c r="C240" s="52"/>
      <c r="D240" s="52"/>
      <c r="E240" s="52"/>
      <c r="F240" s="118"/>
      <c r="G240" s="118"/>
      <c r="H240" s="37">
        <f>H239+1</f>
        <v>2</v>
      </c>
      <c r="I240" s="41" t="str">
        <f>+I239</f>
        <v>Jabolka namizna</v>
      </c>
      <c r="J240" s="39" t="s">
        <v>132</v>
      </c>
      <c r="K240" s="40"/>
      <c r="L240" s="40"/>
      <c r="M240" s="161"/>
      <c r="N240" s="40"/>
      <c r="O240" s="217" t="e">
        <f>#REF!</f>
        <v>#REF!</v>
      </c>
      <c r="P240" s="217"/>
      <c r="Q240" s="162" t="s">
        <v>123</v>
      </c>
      <c r="R240" s="162" t="s">
        <v>124</v>
      </c>
      <c r="S240" s="162" t="s">
        <v>187</v>
      </c>
      <c r="T240" s="162" t="s">
        <v>122</v>
      </c>
      <c r="U240" s="162" t="s">
        <v>188</v>
      </c>
      <c r="V240" s="40"/>
      <c r="W240" s="40"/>
      <c r="X240" s="162"/>
      <c r="Y240" s="162"/>
      <c r="Z240" s="40"/>
      <c r="AA240" s="40"/>
      <c r="AB240" s="40"/>
      <c r="AD240" s="179"/>
      <c r="AE240" s="179"/>
      <c r="AF240" s="179"/>
      <c r="AG240" s="179"/>
      <c r="AH240" s="179"/>
      <c r="AI240" s="179"/>
      <c r="AJ240" s="179"/>
      <c r="AK240" s="179"/>
      <c r="AL240" s="179"/>
      <c r="AM240" s="179"/>
      <c r="AN240" s="179"/>
      <c r="AO240" s="179"/>
    </row>
    <row r="241" spans="1:41" s="41" customFormat="1">
      <c r="A241" s="52"/>
      <c r="B241" s="52"/>
      <c r="C241" s="52"/>
      <c r="D241" s="52"/>
      <c r="E241" s="52"/>
      <c r="F241" s="41" t="e">
        <f>#REF!</f>
        <v>#REF!</v>
      </c>
      <c r="G241" s="124"/>
      <c r="H241" s="37">
        <f t="shared" ref="H241:H275" si="131">H240+1</f>
        <v>3</v>
      </c>
      <c r="I241" s="41" t="str">
        <f>+I240</f>
        <v>Jabolka namizna</v>
      </c>
      <c r="J241" s="43" t="s">
        <v>225</v>
      </c>
      <c r="K241" s="20" t="str">
        <f>+K$56</f>
        <v>Enota</v>
      </c>
      <c r="L241" s="106"/>
      <c r="M241" s="163"/>
      <c r="N241" s="157"/>
      <c r="O241" s="111"/>
      <c r="P241" s="111"/>
      <c r="Q241" s="20"/>
      <c r="R241" s="20"/>
      <c r="S241" s="111">
        <v>2012</v>
      </c>
      <c r="T241" s="20"/>
      <c r="U241" s="111"/>
      <c r="X241" s="41" t="s">
        <v>76</v>
      </c>
      <c r="AD241" s="179"/>
      <c r="AE241" s="179"/>
      <c r="AF241" s="179"/>
      <c r="AG241" s="179"/>
      <c r="AH241" s="179"/>
      <c r="AI241" s="179"/>
      <c r="AJ241" s="179"/>
      <c r="AK241" s="179"/>
      <c r="AL241" s="179"/>
      <c r="AM241" s="179"/>
      <c r="AN241" s="179"/>
      <c r="AO241" s="179"/>
    </row>
    <row r="242" spans="1:41" s="41" customFormat="1">
      <c r="A242" s="52"/>
      <c r="B242" s="52"/>
      <c r="C242" s="52"/>
      <c r="D242" s="52"/>
      <c r="E242" s="52"/>
      <c r="G242" s="124"/>
      <c r="H242" s="37">
        <f t="shared" si="131"/>
        <v>4</v>
      </c>
      <c r="I242" s="41" t="str">
        <f>+I241</f>
        <v>Jabolka namizna</v>
      </c>
      <c r="J242" s="19" t="s">
        <v>68</v>
      </c>
      <c r="K242" s="20"/>
      <c r="L242" s="106"/>
      <c r="M242" s="163"/>
      <c r="N242" s="157"/>
      <c r="O242" s="111"/>
      <c r="P242" s="111"/>
      <c r="Q242" s="106" t="s">
        <v>67</v>
      </c>
      <c r="R242" s="106"/>
      <c r="S242" s="106" t="s">
        <v>69</v>
      </c>
      <c r="T242" s="106" t="s">
        <v>61</v>
      </c>
      <c r="U242" s="106"/>
      <c r="V242" s="106"/>
      <c r="W242" s="106"/>
      <c r="X242" s="157" t="s">
        <v>71</v>
      </c>
      <c r="Y242" s="106" t="s">
        <v>69</v>
      </c>
      <c r="Z242" s="106" t="s">
        <v>61</v>
      </c>
      <c r="AA242" s="106"/>
      <c r="AB242" s="106"/>
      <c r="AD242" s="179"/>
      <c r="AE242" s="179"/>
      <c r="AF242" s="179"/>
      <c r="AG242" s="179"/>
      <c r="AH242" s="179"/>
      <c r="AI242" s="179"/>
      <c r="AJ242" s="179"/>
      <c r="AK242" s="179"/>
      <c r="AL242" s="179"/>
      <c r="AM242" s="179"/>
      <c r="AN242" s="179"/>
      <c r="AO242" s="179"/>
    </row>
    <row r="243" spans="1:41" s="41" customFormat="1">
      <c r="A243" s="52" t="s">
        <v>9</v>
      </c>
      <c r="B243" s="52"/>
      <c r="C243" s="52"/>
      <c r="D243" s="52"/>
      <c r="E243" s="52"/>
      <c r="F243" s="20"/>
      <c r="G243" s="124"/>
      <c r="H243" s="37">
        <f t="shared" si="131"/>
        <v>5</v>
      </c>
      <c r="I243" s="41" t="str">
        <f>+I242</f>
        <v>Jabolka namizna</v>
      </c>
      <c r="J243" s="19" t="s">
        <v>8</v>
      </c>
      <c r="K243" s="20" t="s">
        <v>7</v>
      </c>
      <c r="L243" s="165"/>
      <c r="M243" s="218"/>
      <c r="N243" s="167"/>
      <c r="O243" s="172">
        <v>40000</v>
      </c>
      <c r="P243" s="20"/>
      <c r="Q243" s="172">
        <v>60000</v>
      </c>
      <c r="R243" s="172">
        <v>55000</v>
      </c>
      <c r="S243" s="172">
        <v>45000</v>
      </c>
      <c r="T243" s="172">
        <v>40000</v>
      </c>
      <c r="U243" s="172">
        <v>35000</v>
      </c>
      <c r="V243" s="172"/>
      <c r="W243" s="106"/>
      <c r="X243" s="160">
        <f>Q243/$T243*100</f>
        <v>150</v>
      </c>
      <c r="Y243" s="160">
        <f t="shared" ref="Y243" si="132">R243/$T243*100</f>
        <v>137.5</v>
      </c>
      <c r="Z243" s="160">
        <f t="shared" ref="Z243" si="133">S243/$T243*100</f>
        <v>112.5</v>
      </c>
      <c r="AA243" s="160">
        <f t="shared" ref="AA243" si="134">T243/$T243*100</f>
        <v>100</v>
      </c>
      <c r="AB243" s="160">
        <f t="shared" ref="AB243" si="135">U243/$T243*100</f>
        <v>87.5</v>
      </c>
      <c r="AD243" s="179"/>
      <c r="AE243" s="179"/>
      <c r="AF243" s="179"/>
      <c r="AG243" s="179"/>
      <c r="AH243" s="179"/>
      <c r="AI243" s="179"/>
      <c r="AJ243" s="179"/>
      <c r="AK243" s="179"/>
      <c r="AL243" s="179"/>
      <c r="AM243" s="179"/>
      <c r="AN243" s="179"/>
      <c r="AO243" s="179"/>
    </row>
    <row r="244" spans="1:41" s="41" customFormat="1">
      <c r="A244" s="52" t="s">
        <v>79</v>
      </c>
      <c r="B244" s="52"/>
      <c r="C244" s="52"/>
      <c r="D244" s="52"/>
      <c r="E244" s="52"/>
      <c r="F244" s="20"/>
      <c r="G244" s="124"/>
      <c r="H244" s="37">
        <f t="shared" si="131"/>
        <v>6</v>
      </c>
      <c r="J244" s="19"/>
      <c r="K244" s="20"/>
      <c r="L244" s="165"/>
      <c r="M244" s="218"/>
      <c r="N244" s="167"/>
      <c r="O244" s="165"/>
      <c r="P244" s="20"/>
      <c r="Q244" s="165"/>
      <c r="R244" s="165"/>
      <c r="S244" s="165"/>
      <c r="T244" s="165"/>
      <c r="U244" s="165"/>
      <c r="V244" s="165"/>
      <c r="W244" s="106"/>
      <c r="X244" s="106"/>
      <c r="Y244" s="106"/>
      <c r="Z244" s="106"/>
      <c r="AA244" s="106"/>
      <c r="AB244" s="106"/>
      <c r="AD244" s="179"/>
      <c r="AE244" s="179"/>
      <c r="AF244" s="179"/>
      <c r="AG244" s="179"/>
      <c r="AH244" s="179"/>
      <c r="AI244" s="179"/>
      <c r="AJ244" s="179"/>
      <c r="AK244" s="179"/>
      <c r="AL244" s="179"/>
      <c r="AM244" s="179"/>
      <c r="AN244" s="179"/>
      <c r="AO244" s="179"/>
    </row>
    <row r="245" spans="1:41" s="41" customFormat="1">
      <c r="A245" s="52" t="s">
        <v>75</v>
      </c>
      <c r="B245" s="52"/>
      <c r="C245" s="52"/>
      <c r="D245" s="52"/>
      <c r="E245" s="52"/>
      <c r="F245" s="20"/>
      <c r="G245" s="124"/>
      <c r="H245" s="37">
        <f t="shared" si="131"/>
        <v>7</v>
      </c>
      <c r="I245" s="41" t="str">
        <f>+I243</f>
        <v>Jabolka namizna</v>
      </c>
      <c r="J245" s="19" t="s">
        <v>74</v>
      </c>
      <c r="K245" s="20" t="s">
        <v>73</v>
      </c>
      <c r="L245" s="106"/>
      <c r="M245" s="163"/>
      <c r="N245" s="157"/>
      <c r="O245" s="171">
        <v>0.5</v>
      </c>
      <c r="P245" s="172"/>
      <c r="Q245" s="171">
        <v>0.5</v>
      </c>
      <c r="R245" s="171">
        <v>0.5</v>
      </c>
      <c r="S245" s="171">
        <v>0.5</v>
      </c>
      <c r="T245" s="171">
        <v>0.5</v>
      </c>
      <c r="U245" s="171">
        <v>0.5</v>
      </c>
      <c r="V245" s="172"/>
      <c r="W245" s="106"/>
      <c r="X245" s="160"/>
      <c r="Y245" s="160"/>
      <c r="Z245" s="160"/>
      <c r="AA245" s="160"/>
      <c r="AB245" s="160"/>
      <c r="AD245" s="179"/>
      <c r="AE245" s="179"/>
      <c r="AF245" s="179"/>
      <c r="AG245" s="179"/>
      <c r="AH245" s="179"/>
      <c r="AI245" s="179"/>
      <c r="AJ245" s="179"/>
      <c r="AK245" s="179"/>
      <c r="AL245" s="179"/>
      <c r="AM245" s="179"/>
      <c r="AN245" s="179"/>
      <c r="AO245" s="179"/>
    </row>
    <row r="246" spans="1:41" s="41" customFormat="1">
      <c r="A246" s="116" t="s">
        <v>12</v>
      </c>
      <c r="B246" s="52"/>
      <c r="C246" s="52"/>
      <c r="D246" s="52"/>
      <c r="E246" s="52"/>
      <c r="F246" s="20"/>
      <c r="G246" s="124"/>
      <c r="H246" s="37">
        <f t="shared" si="131"/>
        <v>8</v>
      </c>
      <c r="I246" s="41" t="str">
        <f>+I241</f>
        <v>Jabolka namizna</v>
      </c>
      <c r="J246" s="19" t="str">
        <f>+J$61</f>
        <v>Kupljen material in storitve</v>
      </c>
      <c r="K246" s="20"/>
      <c r="L246" s="20"/>
      <c r="M246" s="149"/>
      <c r="N246" s="20"/>
      <c r="O246" s="172">
        <v>9681.3249753518521</v>
      </c>
      <c r="P246" s="20"/>
      <c r="Q246" s="172">
        <v>12156.635659150254</v>
      </c>
      <c r="R246" s="172">
        <v>11609.245394450654</v>
      </c>
      <c r="S246" s="172">
        <v>10478.116490051449</v>
      </c>
      <c r="T246" s="172">
        <v>9681.3249753518521</v>
      </c>
      <c r="U246" s="172">
        <v>8720.4023689089026</v>
      </c>
      <c r="V246" s="172"/>
      <c r="W246" s="165"/>
      <c r="X246" s="160"/>
      <c r="Y246" s="160"/>
      <c r="Z246" s="160"/>
      <c r="AA246" s="160"/>
      <c r="AB246" s="160"/>
      <c r="AD246" s="179"/>
      <c r="AE246" s="179"/>
      <c r="AF246" s="179"/>
      <c r="AG246" s="179"/>
      <c r="AH246" s="179"/>
      <c r="AI246" s="179"/>
      <c r="AJ246" s="179"/>
      <c r="AK246" s="179"/>
      <c r="AL246" s="179"/>
      <c r="AM246" s="179"/>
      <c r="AN246" s="179"/>
      <c r="AO246" s="179"/>
    </row>
    <row r="247" spans="1:41" s="41" customFormat="1">
      <c r="A247" s="52" t="s">
        <v>5</v>
      </c>
      <c r="B247" s="52"/>
      <c r="C247" s="52"/>
      <c r="D247" s="52"/>
      <c r="E247" s="52"/>
      <c r="F247" s="20"/>
      <c r="G247" s="124"/>
      <c r="H247" s="37">
        <f t="shared" si="131"/>
        <v>9</v>
      </c>
      <c r="I247" s="41" t="str">
        <f t="shared" ref="I247:I260" si="136">+I246</f>
        <v>Jabolka namizna</v>
      </c>
      <c r="J247" s="19" t="str">
        <f>+J$62</f>
        <v>Stroški skupaj</v>
      </c>
      <c r="K247" s="20" t="str">
        <f>+K$62</f>
        <v>EUR/ha</v>
      </c>
      <c r="L247" s="46"/>
      <c r="M247" s="227"/>
      <c r="N247" s="45"/>
      <c r="O247" s="172">
        <v>21573.007133608309</v>
      </c>
      <c r="P247" s="45"/>
      <c r="Q247" s="172">
        <v>25632.462693633315</v>
      </c>
      <c r="R247" s="172">
        <v>24690.196032901997</v>
      </c>
      <c r="S247" s="172">
        <v>22768.732085221469</v>
      </c>
      <c r="T247" s="172">
        <v>21573.007133608309</v>
      </c>
      <c r="U247" s="172">
        <v>20108.829840791313</v>
      </c>
      <c r="V247" s="172"/>
      <c r="W247" s="169"/>
      <c r="X247" s="160">
        <f>Q247/$T247*100</f>
        <v>118.81729114018988</v>
      </c>
      <c r="Y247" s="160">
        <f t="shared" ref="Y247:AB247" si="137">R247/$T247*100</f>
        <v>114.4494871762104</v>
      </c>
      <c r="Z247" s="160">
        <f t="shared" si="137"/>
        <v>105.54269019709521</v>
      </c>
      <c r="AA247" s="160">
        <f t="shared" si="137"/>
        <v>100</v>
      </c>
      <c r="AB247" s="160">
        <f t="shared" si="137"/>
        <v>93.212919813408988</v>
      </c>
      <c r="AD247" s="179"/>
      <c r="AE247" s="179"/>
      <c r="AF247" s="179"/>
      <c r="AG247" s="179"/>
      <c r="AH247" s="179"/>
      <c r="AI247" s="179"/>
      <c r="AJ247" s="179"/>
      <c r="AK247" s="179"/>
      <c r="AL247" s="179"/>
      <c r="AM247" s="179"/>
      <c r="AN247" s="179"/>
      <c r="AO247" s="179"/>
    </row>
    <row r="248" spans="1:41" s="41" customFormat="1">
      <c r="A248" s="52" t="s">
        <v>4</v>
      </c>
      <c r="B248" s="52"/>
      <c r="C248" s="52"/>
      <c r="D248" s="52"/>
      <c r="E248" s="52"/>
      <c r="F248" s="20"/>
      <c r="G248" s="124"/>
      <c r="H248" s="37">
        <f t="shared" si="131"/>
        <v>10</v>
      </c>
      <c r="I248" s="41" t="str">
        <f t="shared" si="136"/>
        <v>Jabolka namizna</v>
      </c>
      <c r="J248" s="19" t="str">
        <f>+J$63</f>
        <v>Stranski pridelki</v>
      </c>
      <c r="K248" s="20" t="str">
        <f>+K$63</f>
        <v>EUR/ha</v>
      </c>
      <c r="L248" s="46"/>
      <c r="M248" s="227"/>
      <c r="N248" s="46"/>
      <c r="O248" s="172">
        <v>0</v>
      </c>
      <c r="P248" s="46"/>
      <c r="Q248" s="172">
        <v>0</v>
      </c>
      <c r="R248" s="172">
        <v>0</v>
      </c>
      <c r="S248" s="172">
        <v>0</v>
      </c>
      <c r="T248" s="172">
        <v>0</v>
      </c>
      <c r="U248" s="172">
        <v>0</v>
      </c>
      <c r="V248" s="172"/>
      <c r="W248" s="214"/>
      <c r="X248" s="160"/>
      <c r="Y248" s="160"/>
      <c r="Z248" s="160"/>
      <c r="AA248" s="160"/>
      <c r="AB248" s="160"/>
      <c r="AD248" s="179"/>
      <c r="AE248" s="179"/>
      <c r="AF248" s="179"/>
      <c r="AG248" s="179"/>
      <c r="AH248" s="179"/>
      <c r="AI248" s="179"/>
      <c r="AJ248" s="179"/>
      <c r="AK248" s="179"/>
      <c r="AL248" s="179"/>
      <c r="AM248" s="179"/>
      <c r="AN248" s="179"/>
      <c r="AO248" s="179"/>
    </row>
    <row r="249" spans="1:41" s="41" customFormat="1">
      <c r="A249" s="52"/>
      <c r="B249" s="52"/>
      <c r="C249" s="52"/>
      <c r="D249" s="52"/>
      <c r="E249" s="52"/>
      <c r="F249" s="20"/>
      <c r="G249" s="124"/>
      <c r="H249" s="37">
        <f t="shared" si="131"/>
        <v>11</v>
      </c>
      <c r="I249" s="41" t="str">
        <f t="shared" si="136"/>
        <v>Jabolka namizna</v>
      </c>
      <c r="J249" s="19" t="str">
        <f>+J$64</f>
        <v>Stroški glavnega pridelka</v>
      </c>
      <c r="K249" s="20" t="str">
        <f>+K$64</f>
        <v>EUR/ha</v>
      </c>
      <c r="L249" s="228"/>
      <c r="M249" s="227"/>
      <c r="N249" s="228"/>
      <c r="O249" s="182">
        <f>+O247-O248</f>
        <v>21573.007133608309</v>
      </c>
      <c r="P249" s="46"/>
      <c r="Q249" s="182">
        <f t="shared" ref="Q249:U249" si="138">+Q247-Q248</f>
        <v>25632.462693633315</v>
      </c>
      <c r="R249" s="182">
        <f t="shared" si="138"/>
        <v>24690.196032901997</v>
      </c>
      <c r="S249" s="182">
        <f t="shared" si="138"/>
        <v>22768.732085221469</v>
      </c>
      <c r="T249" s="182">
        <f t="shared" si="138"/>
        <v>21573.007133608309</v>
      </c>
      <c r="U249" s="182">
        <f t="shared" si="138"/>
        <v>20108.829840791313</v>
      </c>
      <c r="V249" s="182"/>
      <c r="W249" s="35"/>
      <c r="X249" s="160">
        <f t="shared" ref="X249:X260" si="139">Q249/$T249*100</f>
        <v>118.81729114018988</v>
      </c>
      <c r="Y249" s="160">
        <f t="shared" ref="Y249:Y260" si="140">R249/$T249*100</f>
        <v>114.4494871762104</v>
      </c>
      <c r="Z249" s="160">
        <f t="shared" ref="Z249:Z260" si="141">S249/$T249*100</f>
        <v>105.54269019709521</v>
      </c>
      <c r="AA249" s="160">
        <f t="shared" ref="AA249:AA260" si="142">T249/$T249*100</f>
        <v>100</v>
      </c>
      <c r="AB249" s="160">
        <f t="shared" ref="AB249:AB260" si="143">U249/$T249*100</f>
        <v>93.212919813408988</v>
      </c>
      <c r="AD249" s="179"/>
      <c r="AE249" s="179"/>
      <c r="AF249" s="179"/>
      <c r="AG249" s="179"/>
      <c r="AH249" s="179"/>
      <c r="AI249" s="179"/>
      <c r="AJ249" s="179"/>
      <c r="AK249" s="179"/>
      <c r="AL249" s="179"/>
      <c r="AM249" s="179"/>
      <c r="AN249" s="179"/>
      <c r="AO249" s="179"/>
    </row>
    <row r="250" spans="1:41" s="41" customFormat="1">
      <c r="A250" s="52" t="s">
        <v>3</v>
      </c>
      <c r="B250" s="52" t="s">
        <v>0</v>
      </c>
      <c r="C250" s="52" t="s">
        <v>2</v>
      </c>
      <c r="D250" s="52" t="s">
        <v>1</v>
      </c>
      <c r="E250" s="52" t="s">
        <v>0</v>
      </c>
      <c r="F250" s="20"/>
      <c r="G250" s="124"/>
      <c r="H250" s="37">
        <f t="shared" si="131"/>
        <v>12</v>
      </c>
      <c r="I250" s="41" t="str">
        <f t="shared" si="136"/>
        <v>Jabolka namizna</v>
      </c>
      <c r="J250" s="19" t="str">
        <f>+J$65</f>
        <v>Subvencije</v>
      </c>
      <c r="K250" s="20" t="str">
        <f>+K$65</f>
        <v>EUR/ha</v>
      </c>
      <c r="L250" s="46"/>
      <c r="M250" s="227"/>
      <c r="N250" s="46"/>
      <c r="O250" s="172">
        <v>351.8899328</v>
      </c>
      <c r="P250" s="46"/>
      <c r="Q250" s="172">
        <v>351.8899328</v>
      </c>
      <c r="R250" s="172">
        <v>351.8899328</v>
      </c>
      <c r="S250" s="172">
        <v>351.8899328</v>
      </c>
      <c r="T250" s="172">
        <v>351.8899328</v>
      </c>
      <c r="U250" s="172">
        <v>347.15819727760885</v>
      </c>
      <c r="V250" s="172"/>
      <c r="W250" s="35"/>
      <c r="X250" s="160">
        <f t="shared" si="139"/>
        <v>100</v>
      </c>
      <c r="Y250" s="160">
        <f t="shared" si="140"/>
        <v>100</v>
      </c>
      <c r="Z250" s="160">
        <f t="shared" si="141"/>
        <v>100</v>
      </c>
      <c r="AA250" s="160">
        <f t="shared" si="142"/>
        <v>100</v>
      </c>
      <c r="AB250" s="160">
        <f t="shared" si="143"/>
        <v>98.655336489810736</v>
      </c>
      <c r="AD250" s="179"/>
      <c r="AE250" s="179"/>
      <c r="AF250" s="179"/>
      <c r="AG250" s="179"/>
      <c r="AH250" s="179"/>
      <c r="AI250" s="179"/>
      <c r="AJ250" s="179"/>
      <c r="AK250" s="179"/>
      <c r="AL250" s="179"/>
      <c r="AM250" s="179"/>
      <c r="AN250" s="179"/>
      <c r="AO250" s="179"/>
    </row>
    <row r="251" spans="1:41" s="41" customFormat="1">
      <c r="A251" s="52"/>
      <c r="B251" s="52"/>
      <c r="C251" s="52" t="s">
        <v>6</v>
      </c>
      <c r="D251" s="52"/>
      <c r="E251" s="52"/>
      <c r="F251" s="20"/>
      <c r="G251" s="124"/>
      <c r="H251" s="37">
        <f t="shared" si="131"/>
        <v>13</v>
      </c>
      <c r="I251" s="41" t="str">
        <f t="shared" si="136"/>
        <v>Jabolka namizna</v>
      </c>
      <c r="J251" s="19" t="str">
        <f>+J$66</f>
        <v>Stroški, zmanjšani za subvencije</v>
      </c>
      <c r="K251" s="20" t="str">
        <f>+K$66</f>
        <v>EUR/ha</v>
      </c>
      <c r="L251" s="228"/>
      <c r="M251" s="227"/>
      <c r="N251" s="228"/>
      <c r="O251" s="184">
        <f>+O249-O250</f>
        <v>21221.117200808309</v>
      </c>
      <c r="P251" s="46"/>
      <c r="Q251" s="184">
        <f t="shared" ref="Q251:U251" si="144">+Q249-Q250</f>
        <v>25280.572760833315</v>
      </c>
      <c r="R251" s="184">
        <f t="shared" si="144"/>
        <v>24338.306100101996</v>
      </c>
      <c r="S251" s="184">
        <f t="shared" si="144"/>
        <v>22416.842152421468</v>
      </c>
      <c r="T251" s="184">
        <f t="shared" si="144"/>
        <v>21221.117200808309</v>
      </c>
      <c r="U251" s="184">
        <f t="shared" si="144"/>
        <v>19761.671643513706</v>
      </c>
      <c r="V251" s="184"/>
      <c r="W251" s="35"/>
      <c r="X251" s="160">
        <f t="shared" si="139"/>
        <v>119.1293206743629</v>
      </c>
      <c r="Y251" s="160">
        <f t="shared" si="140"/>
        <v>114.68908950361461</v>
      </c>
      <c r="Z251" s="160">
        <f t="shared" si="141"/>
        <v>105.63459944308499</v>
      </c>
      <c r="AA251" s="160">
        <f t="shared" si="142"/>
        <v>100</v>
      </c>
      <c r="AB251" s="160">
        <f t="shared" si="143"/>
        <v>93.122673309400454</v>
      </c>
      <c r="AD251" s="179"/>
      <c r="AE251" s="179"/>
      <c r="AF251" s="179"/>
      <c r="AG251" s="179"/>
      <c r="AH251" s="179"/>
      <c r="AI251" s="179"/>
      <c r="AJ251" s="179"/>
      <c r="AK251" s="179"/>
      <c r="AL251" s="179"/>
      <c r="AM251" s="179"/>
      <c r="AN251" s="179"/>
      <c r="AO251" s="179"/>
    </row>
    <row r="252" spans="1:41" s="41" customFormat="1">
      <c r="A252" s="52"/>
      <c r="B252" s="52"/>
      <c r="C252" s="52"/>
      <c r="D252" s="52"/>
      <c r="E252" s="52"/>
      <c r="F252" s="20"/>
      <c r="G252" s="124"/>
      <c r="H252" s="37">
        <f t="shared" si="131"/>
        <v>14</v>
      </c>
      <c r="I252" s="41" t="str">
        <f t="shared" si="136"/>
        <v>Jabolka namizna</v>
      </c>
      <c r="J252" s="19" t="str">
        <f>+J$67</f>
        <v>Stroški, zmanjšani za subvencije/kg</v>
      </c>
      <c r="K252" s="20" t="str">
        <f>+K$67</f>
        <v>EUR/kg</v>
      </c>
      <c r="L252" s="229"/>
      <c r="M252" s="230"/>
      <c r="N252" s="228"/>
      <c r="O252" s="190">
        <f>+O251/O243</f>
        <v>0.53052793002020771</v>
      </c>
      <c r="P252" s="231"/>
      <c r="Q252" s="190">
        <f t="shared" ref="Q252:U252" si="145">+Q251/Q243</f>
        <v>0.42134287934722192</v>
      </c>
      <c r="R252" s="190">
        <f t="shared" si="145"/>
        <v>0.44251465636549081</v>
      </c>
      <c r="S252" s="190">
        <f t="shared" si="145"/>
        <v>0.49815204783158817</v>
      </c>
      <c r="T252" s="190">
        <f t="shared" si="145"/>
        <v>0.53052793002020771</v>
      </c>
      <c r="U252" s="190">
        <f t="shared" si="145"/>
        <v>0.56461918981467729</v>
      </c>
      <c r="V252" s="190"/>
      <c r="W252" s="35"/>
      <c r="X252" s="160">
        <f t="shared" si="139"/>
        <v>79.419547116241944</v>
      </c>
      <c r="Y252" s="160">
        <f t="shared" si="140"/>
        <v>83.41024691171971</v>
      </c>
      <c r="Z252" s="160">
        <f t="shared" si="141"/>
        <v>93.897421727186668</v>
      </c>
      <c r="AA252" s="160">
        <f t="shared" si="142"/>
        <v>100</v>
      </c>
      <c r="AB252" s="160">
        <f t="shared" si="143"/>
        <v>106.42591235360051</v>
      </c>
      <c r="AD252" s="179"/>
      <c r="AE252" s="179"/>
      <c r="AF252" s="179"/>
      <c r="AG252" s="179"/>
      <c r="AH252" s="179"/>
      <c r="AI252" s="179"/>
      <c r="AJ252" s="179"/>
      <c r="AK252" s="179"/>
      <c r="AL252" s="179"/>
      <c r="AM252" s="179"/>
      <c r="AN252" s="179"/>
      <c r="AO252" s="179"/>
    </row>
    <row r="253" spans="1:41" s="41" customFormat="1">
      <c r="A253" s="52" t="s">
        <v>152</v>
      </c>
      <c r="B253" s="52"/>
      <c r="C253" s="52"/>
      <c r="D253" s="52"/>
      <c r="E253" s="52"/>
      <c r="F253" s="20"/>
      <c r="G253" s="124"/>
      <c r="H253" s="37">
        <f t="shared" si="131"/>
        <v>15</v>
      </c>
      <c r="I253" s="41" t="str">
        <f t="shared" si="136"/>
        <v>Jabolka namizna</v>
      </c>
      <c r="J253" s="19" t="str">
        <f t="shared" ref="J253" si="146">+J216</f>
        <v>davek_a</v>
      </c>
      <c r="K253" s="20"/>
      <c r="L253" s="46"/>
      <c r="M253" s="227"/>
      <c r="N253" s="46"/>
      <c r="O253" s="38">
        <v>0</v>
      </c>
      <c r="P253" s="46"/>
      <c r="Q253" s="38">
        <v>0</v>
      </c>
      <c r="R253" s="38">
        <v>0</v>
      </c>
      <c r="S253" s="38">
        <v>0</v>
      </c>
      <c r="T253" s="38">
        <v>0</v>
      </c>
      <c r="U253" s="38">
        <v>0</v>
      </c>
      <c r="V253" s="38"/>
      <c r="W253" s="235"/>
      <c r="X253" s="160" t="e">
        <f t="shared" si="139"/>
        <v>#DIV/0!</v>
      </c>
      <c r="Y253" s="160" t="e">
        <f t="shared" si="140"/>
        <v>#DIV/0!</v>
      </c>
      <c r="Z253" s="160" t="e">
        <f t="shared" si="141"/>
        <v>#DIV/0!</v>
      </c>
      <c r="AA253" s="160" t="e">
        <f t="shared" si="142"/>
        <v>#DIV/0!</v>
      </c>
      <c r="AB253" s="160" t="e">
        <f t="shared" si="143"/>
        <v>#DIV/0!</v>
      </c>
      <c r="AD253" s="179"/>
      <c r="AE253" s="179"/>
      <c r="AF253" s="179"/>
      <c r="AG253" s="179"/>
      <c r="AH253" s="179"/>
      <c r="AI253" s="179"/>
      <c r="AJ253" s="179"/>
      <c r="AK253" s="179"/>
      <c r="AL253" s="179"/>
      <c r="AM253" s="179"/>
      <c r="AN253" s="179"/>
      <c r="AO253" s="179"/>
    </row>
    <row r="254" spans="1:41" s="41" customFormat="1">
      <c r="A254" s="20" t="s">
        <v>97</v>
      </c>
      <c r="B254" s="52"/>
      <c r="C254" s="52"/>
      <c r="D254" s="52"/>
      <c r="E254" s="52"/>
      <c r="F254" s="20"/>
      <c r="G254" s="124"/>
      <c r="H254" s="37">
        <f t="shared" si="131"/>
        <v>16</v>
      </c>
      <c r="I254" s="41" t="str">
        <f t="shared" si="136"/>
        <v>Jabolka namizna</v>
      </c>
      <c r="J254" s="19" t="str">
        <f t="shared" ref="J254:J259" si="147">+A254</f>
        <v>Pokoj obvezno</v>
      </c>
      <c r="K254" s="20"/>
      <c r="L254" s="46"/>
      <c r="M254" s="227"/>
      <c r="N254" s="46"/>
      <c r="O254" s="38">
        <v>621.26288020767709</v>
      </c>
      <c r="P254" s="46"/>
      <c r="Q254" s="38">
        <v>721.00740052159176</v>
      </c>
      <c r="R254" s="38">
        <v>696.07127044311301</v>
      </c>
      <c r="S254" s="38">
        <v>646.19901028615561</v>
      </c>
      <c r="T254" s="38">
        <v>621.26288020767709</v>
      </c>
      <c r="U254" s="38">
        <v>590.12984246856342</v>
      </c>
      <c r="V254" s="38"/>
      <c r="W254" s="35"/>
      <c r="X254" s="160">
        <f t="shared" si="139"/>
        <v>116.05512311963204</v>
      </c>
      <c r="Y254" s="160">
        <f t="shared" si="140"/>
        <v>112.04134233972403</v>
      </c>
      <c r="Z254" s="160">
        <f t="shared" si="141"/>
        <v>104.01378077990799</v>
      </c>
      <c r="AA254" s="160">
        <f t="shared" si="142"/>
        <v>100</v>
      </c>
      <c r="AB254" s="160">
        <f t="shared" si="143"/>
        <v>94.988749733654387</v>
      </c>
      <c r="AD254" s="179"/>
      <c r="AE254" s="179"/>
      <c r="AF254" s="179"/>
      <c r="AG254" s="179"/>
      <c r="AH254" s="179"/>
      <c r="AI254" s="179"/>
      <c r="AJ254" s="179"/>
      <c r="AK254" s="179"/>
      <c r="AL254" s="179"/>
      <c r="AM254" s="179"/>
      <c r="AN254" s="179"/>
      <c r="AO254" s="179"/>
    </row>
    <row r="255" spans="1:41" s="41" customFormat="1">
      <c r="A255" s="20" t="s">
        <v>96</v>
      </c>
      <c r="B255" s="52"/>
      <c r="C255" s="52"/>
      <c r="D255" s="52"/>
      <c r="E255" s="52"/>
      <c r="F255" s="20"/>
      <c r="G255" s="20"/>
      <c r="H255" s="37">
        <f t="shared" si="131"/>
        <v>17</v>
      </c>
      <c r="I255" s="41" t="str">
        <f t="shared" si="136"/>
        <v>Jabolka namizna</v>
      </c>
      <c r="J255" s="19" t="str">
        <f t="shared" si="147"/>
        <v>Zdrav obvezno</v>
      </c>
      <c r="K255" s="20"/>
      <c r="L255" s="45"/>
      <c r="M255" s="232"/>
      <c r="N255" s="45"/>
      <c r="O255" s="38">
        <v>284.17766584983428</v>
      </c>
      <c r="P255" s="45"/>
      <c r="Q255" s="38">
        <v>329.80273998052166</v>
      </c>
      <c r="R255" s="38">
        <v>318.39647144784982</v>
      </c>
      <c r="S255" s="38">
        <v>295.58393438250613</v>
      </c>
      <c r="T255" s="38">
        <v>284.17766584983428</v>
      </c>
      <c r="U255" s="38">
        <v>269.93681181303975</v>
      </c>
      <c r="V255" s="38"/>
      <c r="W255" s="35"/>
      <c r="X255" s="160">
        <f t="shared" si="139"/>
        <v>116.05512311963201</v>
      </c>
      <c r="Y255" s="160">
        <f t="shared" si="140"/>
        <v>112.04134233972403</v>
      </c>
      <c r="Z255" s="160">
        <f t="shared" si="141"/>
        <v>104.01378077990802</v>
      </c>
      <c r="AA255" s="160">
        <f t="shared" si="142"/>
        <v>100</v>
      </c>
      <c r="AB255" s="160">
        <f t="shared" si="143"/>
        <v>94.988749733654402</v>
      </c>
      <c r="AD255" s="179"/>
      <c r="AE255" s="179"/>
      <c r="AF255" s="179"/>
      <c r="AG255" s="179"/>
      <c r="AH255" s="179"/>
      <c r="AI255" s="179"/>
      <c r="AJ255" s="179"/>
      <c r="AK255" s="179"/>
      <c r="AL255" s="179"/>
      <c r="AM255" s="179"/>
      <c r="AN255" s="179"/>
      <c r="AO255" s="179"/>
    </row>
    <row r="256" spans="1:41" s="41" customFormat="1">
      <c r="A256" s="20" t="s">
        <v>95</v>
      </c>
      <c r="B256" s="52"/>
      <c r="C256" s="52"/>
      <c r="D256" s="52"/>
      <c r="E256" s="52"/>
      <c r="F256" s="20"/>
      <c r="G256" s="20"/>
      <c r="H256" s="37">
        <f t="shared" si="131"/>
        <v>18</v>
      </c>
      <c r="I256" s="41" t="str">
        <f t="shared" si="136"/>
        <v>Jabolka namizna</v>
      </c>
      <c r="J256" s="19" t="str">
        <f t="shared" si="147"/>
        <v>Pokoj dodatno</v>
      </c>
      <c r="K256" s="20"/>
      <c r="L256" s="46"/>
      <c r="M256" s="227"/>
      <c r="N256" s="46"/>
      <c r="O256" s="38">
        <v>436.88363016447448</v>
      </c>
      <c r="P256" s="46"/>
      <c r="Q256" s="38">
        <v>507.02583487689884</v>
      </c>
      <c r="R256" s="38">
        <v>489.49028369879284</v>
      </c>
      <c r="S256" s="38">
        <v>454.41918134258066</v>
      </c>
      <c r="T256" s="38">
        <v>436.88363016447448</v>
      </c>
      <c r="U256" s="38">
        <v>414.99029808423705</v>
      </c>
      <c r="V256" s="38"/>
      <c r="W256" s="214"/>
      <c r="X256" s="160">
        <f t="shared" si="139"/>
        <v>116.05512311963207</v>
      </c>
      <c r="Y256" s="160">
        <f t="shared" si="140"/>
        <v>112.04134233972407</v>
      </c>
      <c r="Z256" s="160">
        <f t="shared" si="141"/>
        <v>104.01378077990803</v>
      </c>
      <c r="AA256" s="160">
        <f t="shared" si="142"/>
        <v>100</v>
      </c>
      <c r="AB256" s="160">
        <f t="shared" si="143"/>
        <v>94.98874973365443</v>
      </c>
      <c r="AD256" s="179"/>
      <c r="AE256" s="179"/>
      <c r="AF256" s="179"/>
      <c r="AG256" s="179"/>
      <c r="AH256" s="179"/>
      <c r="AI256" s="179"/>
      <c r="AJ256" s="179"/>
      <c r="AK256" s="179"/>
      <c r="AL256" s="179"/>
      <c r="AM256" s="179"/>
      <c r="AN256" s="179"/>
      <c r="AO256" s="179"/>
    </row>
    <row r="257" spans="1:41" s="41" customFormat="1">
      <c r="A257" s="20" t="s">
        <v>94</v>
      </c>
      <c r="B257" s="52"/>
      <c r="C257" s="52"/>
      <c r="D257" s="52"/>
      <c r="E257" s="52"/>
      <c r="F257" s="20"/>
      <c r="G257" s="20"/>
      <c r="H257" s="37">
        <f t="shared" si="131"/>
        <v>19</v>
      </c>
      <c r="I257" s="41" t="str">
        <f t="shared" si="136"/>
        <v>Jabolka namizna</v>
      </c>
      <c r="J257" s="19" t="str">
        <f t="shared" si="147"/>
        <v>Zdrav dodatno</v>
      </c>
      <c r="K257" s="20"/>
      <c r="L257" s="45"/>
      <c r="M257" s="232"/>
      <c r="N257" s="45"/>
      <c r="O257" s="38">
        <v>199.83902824942737</v>
      </c>
      <c r="P257" s="45"/>
      <c r="Q257" s="38">
        <v>231.92343027594922</v>
      </c>
      <c r="R257" s="38">
        <v>223.90232976931873</v>
      </c>
      <c r="S257" s="38">
        <v>207.8601287560578</v>
      </c>
      <c r="T257" s="38">
        <v>199.83902824942737</v>
      </c>
      <c r="U257" s="38">
        <v>189.82459441401548</v>
      </c>
      <c r="V257" s="38"/>
      <c r="W257" s="35"/>
      <c r="X257" s="160">
        <f t="shared" si="139"/>
        <v>116.05512311963204</v>
      </c>
      <c r="Y257" s="160">
        <f t="shared" si="140"/>
        <v>112.04134233972403</v>
      </c>
      <c r="Z257" s="160">
        <f t="shared" si="141"/>
        <v>104.01378077990799</v>
      </c>
      <c r="AA257" s="160">
        <f t="shared" si="142"/>
        <v>100</v>
      </c>
      <c r="AB257" s="160">
        <f t="shared" si="143"/>
        <v>94.988749733654402</v>
      </c>
      <c r="AD257" s="179"/>
      <c r="AE257" s="179"/>
      <c r="AF257" s="179"/>
      <c r="AG257" s="179"/>
      <c r="AH257" s="179"/>
      <c r="AI257" s="179"/>
      <c r="AJ257" s="179"/>
      <c r="AK257" s="179"/>
      <c r="AL257" s="179"/>
      <c r="AM257" s="179"/>
      <c r="AN257" s="179"/>
      <c r="AO257" s="179"/>
    </row>
    <row r="258" spans="1:41" s="41" customFormat="1">
      <c r="A258" s="20" t="s">
        <v>93</v>
      </c>
      <c r="B258" s="52"/>
      <c r="C258" s="52"/>
      <c r="D258" s="52"/>
      <c r="E258" s="52"/>
      <c r="F258" s="20"/>
      <c r="G258" s="20"/>
      <c r="H258" s="37">
        <f t="shared" si="131"/>
        <v>20</v>
      </c>
      <c r="I258" s="41" t="str">
        <f t="shared" si="136"/>
        <v>Jabolka namizna</v>
      </c>
      <c r="J258" s="19" t="str">
        <f t="shared" si="147"/>
        <v>Regresi</v>
      </c>
      <c r="K258" s="20"/>
      <c r="L258" s="46"/>
      <c r="M258" s="227"/>
      <c r="N258" s="46"/>
      <c r="O258" s="38">
        <v>1348.5510264113273</v>
      </c>
      <c r="P258" s="46"/>
      <c r="Q258" s="38">
        <v>1565.0625540327276</v>
      </c>
      <c r="R258" s="38">
        <v>1510.9346721273776</v>
      </c>
      <c r="S258" s="38">
        <v>1402.6789083166773</v>
      </c>
      <c r="T258" s="38">
        <v>1348.5510264113273</v>
      </c>
      <c r="U258" s="38">
        <v>1280.9717595084835</v>
      </c>
      <c r="V258" s="38"/>
      <c r="W258" s="214"/>
      <c r="X258" s="160">
        <f t="shared" si="139"/>
        <v>116.05512311963204</v>
      </c>
      <c r="Y258" s="160">
        <f t="shared" si="140"/>
        <v>112.04134233972405</v>
      </c>
      <c r="Z258" s="160">
        <f t="shared" si="141"/>
        <v>104.01378077990802</v>
      </c>
      <c r="AA258" s="160">
        <f t="shared" si="142"/>
        <v>100</v>
      </c>
      <c r="AB258" s="160">
        <f t="shared" si="143"/>
        <v>94.988749733654416</v>
      </c>
      <c r="AD258" s="179"/>
      <c r="AE258" s="179"/>
      <c r="AF258" s="179"/>
      <c r="AG258" s="179"/>
      <c r="AH258" s="179"/>
      <c r="AI258" s="179"/>
      <c r="AJ258" s="179"/>
      <c r="AK258" s="179"/>
      <c r="AL258" s="179"/>
      <c r="AM258" s="179"/>
      <c r="AN258" s="179"/>
      <c r="AO258" s="179"/>
    </row>
    <row r="259" spans="1:41" s="41" customFormat="1">
      <c r="A259" s="52" t="s">
        <v>13</v>
      </c>
      <c r="B259" s="52"/>
      <c r="C259" s="52"/>
      <c r="D259" s="52"/>
      <c r="E259" s="52"/>
      <c r="F259" s="20"/>
      <c r="G259" s="20"/>
      <c r="H259" s="37">
        <f t="shared" si="131"/>
        <v>21</v>
      </c>
      <c r="I259" s="41" t="str">
        <f t="shared" si="136"/>
        <v>Jabolka namizna</v>
      </c>
      <c r="J259" s="19" t="str">
        <f t="shared" si="147"/>
        <v>SUM element</v>
      </c>
      <c r="K259" s="20"/>
      <c r="L259" s="66"/>
      <c r="M259" s="180"/>
      <c r="N259" s="66"/>
      <c r="O259" s="172">
        <v>21573.007133608306</v>
      </c>
      <c r="P259" s="183"/>
      <c r="Q259" s="172">
        <v>25632.462693633319</v>
      </c>
      <c r="R259" s="172">
        <v>24690.196032902008</v>
      </c>
      <c r="S259" s="172">
        <v>22768.732085221469</v>
      </c>
      <c r="T259" s="172">
        <v>21573.007133608306</v>
      </c>
      <c r="U259" s="172">
        <v>20108.82984079131</v>
      </c>
      <c r="V259" s="172"/>
      <c r="W259" s="214"/>
      <c r="X259" s="160">
        <f t="shared" si="139"/>
        <v>118.81729114018991</v>
      </c>
      <c r="Y259" s="160">
        <f t="shared" si="140"/>
        <v>114.44948717621047</v>
      </c>
      <c r="Z259" s="160">
        <f t="shared" si="141"/>
        <v>105.54269019709524</v>
      </c>
      <c r="AA259" s="160">
        <f t="shared" si="142"/>
        <v>100</v>
      </c>
      <c r="AB259" s="160">
        <f t="shared" si="143"/>
        <v>93.212919813408973</v>
      </c>
      <c r="AD259" s="179"/>
      <c r="AE259" s="179"/>
      <c r="AF259" s="179"/>
      <c r="AG259" s="179"/>
      <c r="AH259" s="179"/>
      <c r="AI259" s="179"/>
      <c r="AJ259" s="179"/>
      <c r="AK259" s="179"/>
      <c r="AL259" s="179"/>
      <c r="AM259" s="179"/>
      <c r="AN259" s="179"/>
      <c r="AO259" s="179"/>
    </row>
    <row r="260" spans="1:41" s="41" customFormat="1">
      <c r="A260" s="52" t="s">
        <v>3</v>
      </c>
      <c r="B260" s="52" t="s">
        <v>0</v>
      </c>
      <c r="C260" s="52" t="s">
        <v>2</v>
      </c>
      <c r="D260" s="52" t="s">
        <v>1</v>
      </c>
      <c r="E260" s="52" t="s">
        <v>0</v>
      </c>
      <c r="F260" s="20"/>
      <c r="G260" s="20"/>
      <c r="H260" s="37">
        <f t="shared" si="131"/>
        <v>22</v>
      </c>
      <c r="I260" s="41" t="str">
        <f t="shared" si="136"/>
        <v>Jabolka namizna</v>
      </c>
      <c r="J260" s="110" t="str">
        <f t="shared" ref="J260" si="148">+J223</f>
        <v>Subvencije</v>
      </c>
      <c r="K260" s="20"/>
      <c r="L260" s="66"/>
      <c r="M260" s="180"/>
      <c r="N260" s="66"/>
      <c r="O260" s="222">
        <v>351.8899328</v>
      </c>
      <c r="P260" s="223"/>
      <c r="Q260" s="222">
        <v>351.8899328</v>
      </c>
      <c r="R260" s="222">
        <v>351.8899328</v>
      </c>
      <c r="S260" s="222">
        <v>351.8899328</v>
      </c>
      <c r="T260" s="222">
        <v>351.8899328</v>
      </c>
      <c r="U260" s="222">
        <v>347.15819727760885</v>
      </c>
      <c r="V260" s="172"/>
      <c r="W260" s="214"/>
      <c r="X260" s="160">
        <f t="shared" si="139"/>
        <v>100</v>
      </c>
      <c r="Y260" s="160">
        <f t="shared" si="140"/>
        <v>100</v>
      </c>
      <c r="Z260" s="160">
        <f t="shared" si="141"/>
        <v>100</v>
      </c>
      <c r="AA260" s="160">
        <f t="shared" si="142"/>
        <v>100</v>
      </c>
      <c r="AB260" s="160">
        <f t="shared" si="143"/>
        <v>98.655336489810736</v>
      </c>
      <c r="AD260" s="179"/>
      <c r="AE260" s="179"/>
      <c r="AF260" s="179"/>
      <c r="AG260" s="179"/>
      <c r="AH260" s="179"/>
      <c r="AI260" s="179"/>
      <c r="AJ260" s="179"/>
      <c r="AK260" s="179"/>
      <c r="AL260" s="179"/>
      <c r="AM260" s="179"/>
      <c r="AN260" s="179"/>
      <c r="AO260" s="179"/>
    </row>
    <row r="261" spans="1:41" s="41" customFormat="1" ht="12.75" customHeight="1">
      <c r="A261" s="116" t="s">
        <v>14</v>
      </c>
      <c r="B261" s="52"/>
      <c r="C261" s="52"/>
      <c r="D261" s="52"/>
      <c r="E261" s="52"/>
      <c r="F261" s="20"/>
      <c r="G261" s="20"/>
      <c r="H261" s="37">
        <f t="shared" si="131"/>
        <v>23</v>
      </c>
      <c r="J261" s="211" t="str">
        <f>+J224</f>
        <v>Vrednost pridelave_tržna</v>
      </c>
      <c r="K261" s="20"/>
      <c r="L261" s="66"/>
      <c r="M261" s="180"/>
      <c r="N261" s="66"/>
      <c r="O261" s="222">
        <v>18960</v>
      </c>
      <c r="P261" s="223"/>
      <c r="Q261" s="222">
        <v>28440</v>
      </c>
      <c r="R261" s="222">
        <v>26070</v>
      </c>
      <c r="S261" s="222">
        <v>21330</v>
      </c>
      <c r="T261" s="222">
        <v>18960</v>
      </c>
      <c r="U261" s="222">
        <v>16590</v>
      </c>
      <c r="V261" s="222"/>
      <c r="W261" s="214"/>
      <c r="X261" s="160"/>
      <c r="Y261" s="160"/>
      <c r="Z261" s="160"/>
      <c r="AA261" s="160"/>
      <c r="AB261" s="160"/>
      <c r="AD261" s="179"/>
      <c r="AE261" s="179"/>
      <c r="AF261" s="179"/>
      <c r="AG261" s="179"/>
      <c r="AH261" s="179"/>
      <c r="AI261" s="179"/>
      <c r="AJ261" s="179"/>
      <c r="AK261" s="179"/>
      <c r="AL261" s="179"/>
      <c r="AM261" s="179"/>
      <c r="AN261" s="179"/>
      <c r="AO261" s="179"/>
    </row>
    <row r="262" spans="1:41" s="41" customFormat="1">
      <c r="A262" s="52"/>
      <c r="B262" s="52"/>
      <c r="C262" s="52"/>
      <c r="D262" s="52"/>
      <c r="E262" s="52"/>
      <c r="F262" s="20"/>
      <c r="G262" s="54"/>
      <c r="H262" s="37">
        <f t="shared" si="131"/>
        <v>24</v>
      </c>
      <c r="J262" s="23"/>
      <c r="K262" s="49"/>
      <c r="L262" s="198"/>
      <c r="M262" s="199"/>
      <c r="N262" s="192"/>
      <c r="O262" s="200">
        <f>+O247-O260-O248</f>
        <v>21221.117200808309</v>
      </c>
      <c r="P262" s="66" t="s">
        <v>92</v>
      </c>
      <c r="Q262" s="200">
        <f t="shared" ref="Q262:U262" si="149">+Q247-Q260-Q248</f>
        <v>25280.572760833315</v>
      </c>
      <c r="R262" s="200">
        <f t="shared" si="149"/>
        <v>24338.306100101996</v>
      </c>
      <c r="S262" s="200">
        <f t="shared" si="149"/>
        <v>22416.842152421468</v>
      </c>
      <c r="T262" s="200">
        <f t="shared" si="149"/>
        <v>21221.117200808309</v>
      </c>
      <c r="U262" s="200">
        <f t="shared" si="149"/>
        <v>19761.671643513706</v>
      </c>
      <c r="V262" s="200"/>
      <c r="W262" s="214"/>
      <c r="X262" s="160"/>
      <c r="Y262" s="160"/>
      <c r="Z262" s="160"/>
      <c r="AA262" s="160"/>
      <c r="AB262" s="160"/>
      <c r="AD262" s="179"/>
      <c r="AE262" s="179"/>
      <c r="AF262" s="179"/>
      <c r="AG262" s="179"/>
      <c r="AH262" s="179"/>
      <c r="AI262" s="179"/>
      <c r="AJ262" s="179"/>
      <c r="AK262" s="179"/>
      <c r="AL262" s="179"/>
      <c r="AM262" s="179"/>
      <c r="AN262" s="179"/>
      <c r="AO262" s="179"/>
    </row>
    <row r="263" spans="1:41" s="41" customFormat="1">
      <c r="A263" s="52"/>
      <c r="B263" s="52"/>
      <c r="C263" s="52"/>
      <c r="D263" s="52"/>
      <c r="E263" s="52"/>
      <c r="F263" s="20"/>
      <c r="G263" s="49"/>
      <c r="H263" s="37">
        <f t="shared" si="131"/>
        <v>25</v>
      </c>
      <c r="J263" s="23"/>
      <c r="K263" s="49"/>
      <c r="L263" s="198"/>
      <c r="M263" s="199"/>
      <c r="N263" s="192"/>
      <c r="O263" s="200">
        <f>O262-O254-O255</f>
        <v>20315.676654750798</v>
      </c>
      <c r="P263" s="66" t="s">
        <v>91</v>
      </c>
      <c r="Q263" s="200">
        <f t="shared" ref="Q263:U263" si="150">Q262-Q254-Q255</f>
        <v>24229.762620331203</v>
      </c>
      <c r="R263" s="200">
        <f t="shared" si="150"/>
        <v>23323.838358211033</v>
      </c>
      <c r="S263" s="200">
        <f t="shared" si="150"/>
        <v>21475.059207752805</v>
      </c>
      <c r="T263" s="200">
        <f t="shared" si="150"/>
        <v>20315.676654750798</v>
      </c>
      <c r="U263" s="200">
        <f t="shared" si="150"/>
        <v>18901.604989232103</v>
      </c>
      <c r="V263" s="200"/>
      <c r="W263" s="224"/>
      <c r="X263" s="192"/>
      <c r="Y263" s="192"/>
      <c r="Z263" s="192"/>
      <c r="AA263" s="192"/>
      <c r="AB263" s="192"/>
      <c r="AD263" s="179"/>
      <c r="AE263" s="179"/>
      <c r="AF263" s="179"/>
      <c r="AG263" s="179"/>
      <c r="AH263" s="179"/>
      <c r="AI263" s="179"/>
      <c r="AJ263" s="179"/>
      <c r="AK263" s="179"/>
      <c r="AL263" s="179"/>
      <c r="AM263" s="179"/>
      <c r="AN263" s="179"/>
      <c r="AO263" s="179"/>
    </row>
    <row r="264" spans="1:41" s="41" customFormat="1">
      <c r="A264" s="52"/>
      <c r="B264" s="52"/>
      <c r="C264" s="52"/>
      <c r="D264" s="52"/>
      <c r="E264" s="52"/>
      <c r="F264" s="20"/>
      <c r="G264" s="19"/>
      <c r="H264" s="37">
        <f t="shared" si="131"/>
        <v>26</v>
      </c>
      <c r="J264" s="19"/>
      <c r="K264" s="20"/>
      <c r="L264" s="177"/>
      <c r="M264" s="178"/>
      <c r="N264" s="192"/>
      <c r="O264" s="200">
        <f>O263-O256-O257-O258</f>
        <v>18330.40296992557</v>
      </c>
      <c r="P264" s="66" t="s">
        <v>90</v>
      </c>
      <c r="Q264" s="200">
        <f t="shared" ref="Q264:U264" si="151">Q263-Q256-Q257-Q258</f>
        <v>21925.750801145627</v>
      </c>
      <c r="R264" s="200">
        <f t="shared" si="151"/>
        <v>21099.511072615544</v>
      </c>
      <c r="S264" s="200">
        <f t="shared" si="151"/>
        <v>19410.100989337487</v>
      </c>
      <c r="T264" s="200">
        <f t="shared" si="151"/>
        <v>18330.40296992557</v>
      </c>
      <c r="U264" s="200">
        <f t="shared" si="151"/>
        <v>17015.818337225366</v>
      </c>
      <c r="V264" s="200"/>
      <c r="W264" s="224"/>
      <c r="X264" s="192"/>
      <c r="Y264" s="192"/>
      <c r="Z264" s="192"/>
      <c r="AA264" s="192"/>
      <c r="AB264" s="192"/>
      <c r="AD264" s="179"/>
      <c r="AE264" s="179"/>
      <c r="AF264" s="179"/>
      <c r="AG264" s="179"/>
      <c r="AH264" s="179"/>
      <c r="AI264" s="179"/>
      <c r="AJ264" s="179"/>
      <c r="AK264" s="179"/>
      <c r="AL264" s="179"/>
      <c r="AM264" s="179"/>
      <c r="AN264" s="179"/>
      <c r="AO264" s="179"/>
    </row>
    <row r="265" spans="1:41" s="41" customFormat="1">
      <c r="A265" s="52"/>
      <c r="B265" s="52"/>
      <c r="C265" s="52"/>
      <c r="D265" s="52"/>
      <c r="E265" s="52"/>
      <c r="F265" s="20"/>
      <c r="G265" s="20"/>
      <c r="H265" s="37">
        <f t="shared" si="131"/>
        <v>27</v>
      </c>
      <c r="J265" s="20"/>
      <c r="K265" s="20"/>
      <c r="L265" s="66"/>
      <c r="M265" s="180"/>
      <c r="N265" s="66"/>
      <c r="O265" s="202"/>
      <c r="P265" s="197"/>
      <c r="Q265" s="202"/>
      <c r="R265" s="202"/>
      <c r="S265" s="202"/>
      <c r="T265" s="202"/>
      <c r="U265" s="202"/>
      <c r="V265" s="202"/>
      <c r="W265" s="224"/>
      <c r="X265" s="177"/>
      <c r="Y265" s="177"/>
      <c r="Z265" s="177"/>
      <c r="AA265" s="177"/>
      <c r="AB265" s="177"/>
      <c r="AD265" s="179"/>
      <c r="AE265" s="179"/>
      <c r="AF265" s="179"/>
      <c r="AG265" s="179"/>
      <c r="AH265" s="179"/>
      <c r="AI265" s="179"/>
      <c r="AJ265" s="179"/>
      <c r="AK265" s="179"/>
      <c r="AL265" s="179"/>
      <c r="AM265" s="179"/>
      <c r="AN265" s="179"/>
      <c r="AO265" s="179"/>
    </row>
    <row r="266" spans="1:41" s="41" customFormat="1">
      <c r="A266" s="52"/>
      <c r="B266" s="52"/>
      <c r="C266" s="52"/>
      <c r="D266" s="52"/>
      <c r="E266" s="52"/>
      <c r="F266" s="20"/>
      <c r="G266" s="20"/>
      <c r="H266" s="37">
        <f t="shared" si="131"/>
        <v>28</v>
      </c>
      <c r="J266" s="19"/>
      <c r="K266" s="20"/>
      <c r="L266" s="66"/>
      <c r="M266" s="180"/>
      <c r="N266" s="66"/>
      <c r="O266" s="205" t="str">
        <f>+O243&amp;";"&amp;O245</f>
        <v>40000;0,5</v>
      </c>
      <c r="P266" s="225"/>
      <c r="Q266" s="205" t="str">
        <f t="shared" ref="Q266:U266" si="152">+Q243&amp;";"&amp;Q245</f>
        <v>60000;0,5</v>
      </c>
      <c r="R266" s="205" t="str">
        <f t="shared" si="152"/>
        <v>55000;0,5</v>
      </c>
      <c r="S266" s="205" t="str">
        <f t="shared" si="152"/>
        <v>45000;0,5</v>
      </c>
      <c r="T266" s="205" t="str">
        <f t="shared" si="152"/>
        <v>40000;0,5</v>
      </c>
      <c r="U266" s="205" t="str">
        <f t="shared" si="152"/>
        <v>35000;0,5</v>
      </c>
      <c r="V266" s="205"/>
      <c r="W266" s="35"/>
      <c r="X266" s="66"/>
      <c r="Y266" s="66"/>
      <c r="Z266" s="66"/>
      <c r="AA266" s="66"/>
      <c r="AB266" s="66"/>
      <c r="AD266" s="179"/>
      <c r="AE266" s="179"/>
      <c r="AF266" s="179"/>
      <c r="AG266" s="179"/>
      <c r="AH266" s="179"/>
      <c r="AI266" s="179"/>
      <c r="AJ266" s="179"/>
      <c r="AK266" s="179"/>
      <c r="AL266" s="179"/>
      <c r="AM266" s="179"/>
      <c r="AN266" s="179"/>
      <c r="AO266" s="179"/>
    </row>
    <row r="267" spans="1:41" s="41" customFormat="1" ht="12.75" customHeight="1">
      <c r="A267" s="52"/>
      <c r="B267" s="52"/>
      <c r="C267" s="52"/>
      <c r="D267" s="52"/>
      <c r="E267" s="52"/>
      <c r="F267" s="20"/>
      <c r="G267" s="20"/>
      <c r="H267" s="37">
        <f t="shared" si="131"/>
        <v>29</v>
      </c>
      <c r="J267" s="20"/>
      <c r="K267" s="20"/>
      <c r="L267" s="66"/>
      <c r="M267" s="180"/>
      <c r="N267" s="66"/>
      <c r="O267" s="207">
        <f>+O262/O243*1000</f>
        <v>530.52793002020769</v>
      </c>
      <c r="P267" s="193" t="s">
        <v>89</v>
      </c>
      <c r="Q267" s="207">
        <f t="shared" ref="Q267:U267" si="153">+Q262/Q243*1000</f>
        <v>421.34287934722192</v>
      </c>
      <c r="R267" s="207">
        <f t="shared" si="153"/>
        <v>442.51465636549079</v>
      </c>
      <c r="S267" s="207">
        <f t="shared" si="153"/>
        <v>498.15204783158816</v>
      </c>
      <c r="T267" s="207">
        <f t="shared" si="153"/>
        <v>530.52793002020769</v>
      </c>
      <c r="U267" s="207">
        <f t="shared" si="153"/>
        <v>564.61918981467727</v>
      </c>
      <c r="V267" s="207"/>
      <c r="W267" s="35"/>
      <c r="X267" s="66"/>
      <c r="Y267" s="66"/>
      <c r="Z267" s="66"/>
      <c r="AA267" s="66"/>
      <c r="AB267" s="66"/>
      <c r="AD267" s="179"/>
      <c r="AE267" s="179"/>
      <c r="AF267" s="179"/>
      <c r="AG267" s="179"/>
      <c r="AH267" s="179"/>
      <c r="AI267" s="179"/>
      <c r="AJ267" s="179"/>
      <c r="AK267" s="179"/>
      <c r="AL267" s="179"/>
      <c r="AM267" s="179"/>
      <c r="AN267" s="179"/>
      <c r="AO267" s="179"/>
    </row>
    <row r="268" spans="1:41" s="41" customFormat="1">
      <c r="A268" s="52"/>
      <c r="B268" s="52"/>
      <c r="C268" s="52"/>
      <c r="D268" s="52"/>
      <c r="E268" s="52"/>
      <c r="F268" s="20"/>
      <c r="G268" s="20"/>
      <c r="H268" s="37">
        <f t="shared" si="131"/>
        <v>30</v>
      </c>
      <c r="J268" s="20"/>
      <c r="K268" s="20"/>
      <c r="L268" s="66"/>
      <c r="M268" s="180"/>
      <c r="N268" s="66"/>
      <c r="O268" s="207">
        <f>+O267*O263/O262</f>
        <v>507.8919163687699</v>
      </c>
      <c r="P268" s="193" t="s">
        <v>88</v>
      </c>
      <c r="Q268" s="207">
        <f t="shared" ref="Q268:U268" si="154">+Q267*Q263/Q262</f>
        <v>403.82937700552009</v>
      </c>
      <c r="R268" s="207">
        <f t="shared" si="154"/>
        <v>424.06978833110969</v>
      </c>
      <c r="S268" s="207">
        <f t="shared" si="154"/>
        <v>477.22353795006228</v>
      </c>
      <c r="T268" s="207">
        <f t="shared" si="154"/>
        <v>507.8919163687699</v>
      </c>
      <c r="U268" s="207">
        <f t="shared" si="154"/>
        <v>540.04585683520293</v>
      </c>
      <c r="V268" s="207"/>
      <c r="W268" s="35"/>
      <c r="X268" s="66"/>
      <c r="Y268" s="66"/>
      <c r="Z268" s="66"/>
      <c r="AA268" s="66"/>
      <c r="AB268" s="66"/>
      <c r="AD268" s="179"/>
      <c r="AE268" s="179"/>
      <c r="AF268" s="179"/>
      <c r="AG268" s="179"/>
      <c r="AH268" s="179"/>
      <c r="AI268" s="179"/>
      <c r="AJ268" s="179"/>
      <c r="AK268" s="179"/>
      <c r="AL268" s="179"/>
      <c r="AM268" s="179"/>
      <c r="AN268" s="179"/>
      <c r="AO268" s="179"/>
    </row>
    <row r="269" spans="1:41" s="41" customFormat="1">
      <c r="A269" s="52"/>
      <c r="B269" s="52"/>
      <c r="C269" s="52"/>
      <c r="D269" s="52"/>
      <c r="E269" s="52"/>
      <c r="F269" s="20"/>
      <c r="G269" s="20"/>
      <c r="H269" s="37">
        <f t="shared" si="131"/>
        <v>31</v>
      </c>
      <c r="J269" s="20"/>
      <c r="K269" s="20"/>
      <c r="L269" s="66"/>
      <c r="M269" s="180"/>
      <c r="N269" s="66"/>
      <c r="O269" s="207">
        <f>+O267*O264/O262</f>
        <v>458.26007424813923</v>
      </c>
      <c r="P269" s="193" t="s">
        <v>87</v>
      </c>
      <c r="Q269" s="207">
        <f t="shared" ref="Q269:U269" si="155">+Q267*Q264/Q262</f>
        <v>365.42918001909374</v>
      </c>
      <c r="R269" s="207">
        <f t="shared" si="155"/>
        <v>383.62747404755527</v>
      </c>
      <c r="S269" s="207">
        <f t="shared" si="155"/>
        <v>431.33557754083301</v>
      </c>
      <c r="T269" s="207">
        <f t="shared" si="155"/>
        <v>458.26007424813923</v>
      </c>
      <c r="U269" s="207">
        <f t="shared" si="155"/>
        <v>486.166238206439</v>
      </c>
      <c r="V269" s="207"/>
      <c r="W269" s="35"/>
      <c r="X269" s="66"/>
      <c r="Y269" s="66"/>
      <c r="Z269" s="66"/>
      <c r="AA269" s="66"/>
      <c r="AB269" s="66"/>
      <c r="AD269" s="179"/>
      <c r="AE269" s="179"/>
      <c r="AF269" s="179"/>
      <c r="AG269" s="179"/>
      <c r="AH269" s="179"/>
      <c r="AI269" s="179"/>
      <c r="AJ269" s="179"/>
      <c r="AK269" s="179"/>
      <c r="AL269" s="179"/>
      <c r="AM269" s="179"/>
      <c r="AN269" s="179"/>
      <c r="AO269" s="179"/>
    </row>
    <row r="270" spans="1:41" s="41" customFormat="1">
      <c r="A270" s="52"/>
      <c r="B270" s="52"/>
      <c r="C270" s="52"/>
      <c r="D270" s="52"/>
      <c r="E270" s="52"/>
      <c r="F270" s="20"/>
      <c r="G270" s="20"/>
      <c r="H270" s="37">
        <f t="shared" si="131"/>
        <v>32</v>
      </c>
      <c r="J270" s="20"/>
      <c r="K270" s="20"/>
      <c r="L270" s="66"/>
      <c r="M270" s="180"/>
      <c r="N270" s="66"/>
      <c r="O270" s="207">
        <f>+O267-O269</f>
        <v>72.267855772068458</v>
      </c>
      <c r="P270" s="193" t="s">
        <v>86</v>
      </c>
      <c r="Q270" s="207">
        <f t="shared" ref="Q270:U270" si="156">+Q267-Q269</f>
        <v>55.913699328128189</v>
      </c>
      <c r="R270" s="207">
        <f t="shared" si="156"/>
        <v>58.887182317935526</v>
      </c>
      <c r="S270" s="207">
        <f t="shared" si="156"/>
        <v>66.816470290755149</v>
      </c>
      <c r="T270" s="207">
        <f t="shared" si="156"/>
        <v>72.267855772068458</v>
      </c>
      <c r="U270" s="207">
        <f t="shared" si="156"/>
        <v>78.452951608238266</v>
      </c>
      <c r="V270" s="207"/>
      <c r="W270" s="35"/>
      <c r="X270" s="66"/>
      <c r="Y270" s="66"/>
      <c r="Z270" s="66"/>
      <c r="AA270" s="66"/>
      <c r="AB270" s="66"/>
      <c r="AD270" s="179"/>
      <c r="AE270" s="179"/>
      <c r="AF270" s="179"/>
      <c r="AG270" s="179"/>
      <c r="AH270" s="179"/>
      <c r="AI270" s="179"/>
      <c r="AJ270" s="179"/>
      <c r="AK270" s="179"/>
      <c r="AL270" s="179"/>
      <c r="AM270" s="179"/>
      <c r="AN270" s="179"/>
      <c r="AO270" s="179"/>
    </row>
    <row r="271" spans="1:41" s="41" customFormat="1">
      <c r="A271" s="52"/>
      <c r="B271" s="52"/>
      <c r="C271" s="52"/>
      <c r="D271" s="52"/>
      <c r="E271" s="52"/>
      <c r="F271" s="20"/>
      <c r="G271" s="19"/>
      <c r="H271" s="37">
        <f t="shared" si="131"/>
        <v>33</v>
      </c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35"/>
      <c r="X271" s="66"/>
      <c r="Y271" s="66"/>
      <c r="Z271" s="66"/>
      <c r="AA271" s="66"/>
      <c r="AB271" s="66"/>
      <c r="AD271" s="179"/>
      <c r="AE271" s="179"/>
      <c r="AF271" s="179"/>
      <c r="AG271" s="179"/>
      <c r="AH271" s="179"/>
      <c r="AI271" s="179"/>
      <c r="AJ271" s="179"/>
      <c r="AK271" s="179"/>
      <c r="AL271" s="179"/>
      <c r="AM271" s="179"/>
      <c r="AN271" s="179"/>
      <c r="AO271" s="179"/>
    </row>
    <row r="272" spans="1:41" s="41" customFormat="1">
      <c r="A272" s="52" t="s">
        <v>15</v>
      </c>
      <c r="B272" s="52"/>
      <c r="C272" s="52"/>
      <c r="D272" s="52"/>
      <c r="E272" s="52"/>
      <c r="F272" s="20">
        <v>1000</v>
      </c>
      <c r="G272" s="20"/>
      <c r="H272" s="37">
        <f t="shared" si="131"/>
        <v>34</v>
      </c>
      <c r="J272" s="209" t="s">
        <v>85</v>
      </c>
      <c r="K272" s="20"/>
      <c r="L272" s="66"/>
      <c r="M272" s="180"/>
      <c r="N272" s="226"/>
      <c r="O272" s="210">
        <v>474</v>
      </c>
      <c r="P272" s="209" t="str">
        <f>P273</f>
        <v>Odkupna cena; vir podatkov SURS; preračuni KIS</v>
      </c>
      <c r="Q272" s="210">
        <v>474</v>
      </c>
      <c r="R272" s="210">
        <v>474</v>
      </c>
      <c r="S272" s="210">
        <v>474</v>
      </c>
      <c r="T272" s="210">
        <v>474</v>
      </c>
      <c r="U272" s="210">
        <v>474</v>
      </c>
      <c r="V272" s="210"/>
      <c r="W272" s="214"/>
      <c r="X272" s="177"/>
      <c r="Y272" s="177"/>
      <c r="Z272" s="177"/>
      <c r="AA272" s="177"/>
      <c r="AB272" s="177"/>
      <c r="AD272" s="179"/>
      <c r="AE272" s="179"/>
      <c r="AF272" s="179"/>
      <c r="AG272" s="179"/>
      <c r="AH272" s="179"/>
      <c r="AI272" s="179"/>
      <c r="AJ272" s="179"/>
      <c r="AK272" s="179"/>
      <c r="AL272" s="179"/>
      <c r="AM272" s="179"/>
      <c r="AN272" s="179"/>
      <c r="AO272" s="179"/>
    </row>
    <row r="273" spans="1:41" s="41" customFormat="1">
      <c r="A273" s="52"/>
      <c r="B273" s="52"/>
      <c r="C273" s="52"/>
      <c r="D273" s="52"/>
      <c r="E273" s="52"/>
      <c r="F273" s="20"/>
      <c r="G273" s="19"/>
      <c r="H273" s="37">
        <f t="shared" si="131"/>
        <v>35</v>
      </c>
      <c r="J273" s="211" t="str">
        <f>+J236</f>
        <v>Bruto dodana vrednost</v>
      </c>
      <c r="K273" s="20"/>
      <c r="L273" s="177"/>
      <c r="M273" s="178"/>
      <c r="N273" s="177"/>
      <c r="O273" s="212">
        <f>O261+O260+O248-O246</f>
        <v>9630.5649574481486</v>
      </c>
      <c r="P273" s="208" t="s">
        <v>85</v>
      </c>
      <c r="Q273" s="212">
        <f t="shared" ref="Q273:U273" si="157">Q261+Q260+Q248-Q246</f>
        <v>16635.254273649749</v>
      </c>
      <c r="R273" s="212">
        <f t="shared" si="157"/>
        <v>14812.644538349346</v>
      </c>
      <c r="S273" s="212">
        <f t="shared" si="157"/>
        <v>11203.773442748552</v>
      </c>
      <c r="T273" s="212">
        <f t="shared" si="157"/>
        <v>9630.5649574481486</v>
      </c>
      <c r="U273" s="212">
        <f t="shared" si="157"/>
        <v>8216.7558283687049</v>
      </c>
      <c r="V273" s="212"/>
      <c r="W273" s="35"/>
      <c r="X273" s="66"/>
      <c r="Y273" s="66"/>
      <c r="Z273" s="66"/>
      <c r="AA273" s="66"/>
      <c r="AB273" s="66"/>
      <c r="AD273" s="179"/>
      <c r="AE273" s="179"/>
      <c r="AF273" s="179"/>
      <c r="AG273" s="179"/>
      <c r="AH273" s="179"/>
      <c r="AI273" s="179"/>
      <c r="AJ273" s="179"/>
      <c r="AK273" s="179"/>
      <c r="AL273" s="179"/>
      <c r="AM273" s="179"/>
      <c r="AN273" s="179"/>
      <c r="AO273" s="179"/>
    </row>
    <row r="274" spans="1:41" s="41" customFormat="1">
      <c r="A274" s="116" t="s">
        <v>11</v>
      </c>
      <c r="B274" s="52"/>
      <c r="C274" s="52"/>
      <c r="D274" s="52"/>
      <c r="E274" s="52"/>
      <c r="F274" s="20"/>
      <c r="G274" s="66"/>
      <c r="H274" s="37">
        <f t="shared" si="131"/>
        <v>36</v>
      </c>
      <c r="J274" s="195" t="s">
        <v>11</v>
      </c>
      <c r="K274" s="49"/>
      <c r="L274" s="66"/>
      <c r="M274" s="180"/>
      <c r="N274" s="66"/>
      <c r="O274" s="38">
        <v>4240.0884822830685</v>
      </c>
      <c r="P274" s="45"/>
      <c r="Q274" s="38">
        <v>4684.8044290546759</v>
      </c>
      <c r="R274" s="38">
        <v>4573.6254423617738</v>
      </c>
      <c r="S274" s="38">
        <v>4351.2674689759697</v>
      </c>
      <c r="T274" s="38">
        <v>4240.0884822830685</v>
      </c>
      <c r="U274" s="38">
        <v>4098.6895106238717</v>
      </c>
      <c r="V274" s="172"/>
      <c r="W274" s="214"/>
      <c r="X274" s="177"/>
      <c r="Y274" s="177"/>
      <c r="Z274" s="177"/>
      <c r="AA274" s="177"/>
      <c r="AB274" s="177"/>
      <c r="AD274" s="179"/>
      <c r="AE274" s="179"/>
      <c r="AF274" s="179"/>
      <c r="AG274" s="179"/>
      <c r="AH274" s="179"/>
      <c r="AI274" s="179"/>
      <c r="AJ274" s="179"/>
      <c r="AK274" s="179"/>
      <c r="AL274" s="179"/>
      <c r="AM274" s="179"/>
      <c r="AN274" s="179"/>
      <c r="AO274" s="179"/>
    </row>
    <row r="275" spans="1:41" s="41" customFormat="1">
      <c r="A275" s="52"/>
      <c r="B275" s="52"/>
      <c r="C275" s="52"/>
      <c r="D275" s="52"/>
      <c r="E275" s="52"/>
      <c r="F275" s="20"/>
      <c r="G275" s="66"/>
      <c r="H275" s="37">
        <f t="shared" si="131"/>
        <v>37</v>
      </c>
      <c r="J275" s="20" t="s">
        <v>173</v>
      </c>
      <c r="K275" s="49"/>
      <c r="L275" s="66"/>
      <c r="M275" s="180"/>
      <c r="N275" s="66"/>
      <c r="O275" s="233">
        <f>+O273-O274</f>
        <v>5390.47647516508</v>
      </c>
      <c r="P275" s="45"/>
      <c r="Q275" s="233">
        <f t="shared" ref="Q275:U275" si="158">+Q273-Q274</f>
        <v>11950.449844595074</v>
      </c>
      <c r="R275" s="233">
        <f t="shared" si="158"/>
        <v>10239.019095987573</v>
      </c>
      <c r="S275" s="233">
        <f t="shared" si="158"/>
        <v>6852.5059737725824</v>
      </c>
      <c r="T275" s="233">
        <f t="shared" si="158"/>
        <v>5390.47647516508</v>
      </c>
      <c r="U275" s="233">
        <f t="shared" si="158"/>
        <v>4118.0663177448332</v>
      </c>
      <c r="V275" s="172"/>
      <c r="W275" s="214"/>
      <c r="X275" s="177"/>
      <c r="Y275" s="177"/>
      <c r="Z275" s="177"/>
      <c r="AA275" s="177"/>
      <c r="AB275" s="177"/>
      <c r="AD275" s="179"/>
      <c r="AE275" s="179"/>
      <c r="AF275" s="179"/>
      <c r="AG275" s="179"/>
      <c r="AH275" s="179"/>
      <c r="AI275" s="179"/>
      <c r="AJ275" s="179"/>
      <c r="AK275" s="179"/>
      <c r="AL275" s="179"/>
      <c r="AM275" s="179"/>
      <c r="AN275" s="179"/>
      <c r="AO275" s="179"/>
    </row>
    <row r="276" spans="1:41" s="41" customFormat="1">
      <c r="A276" s="52"/>
      <c r="B276" s="52"/>
      <c r="C276" s="52"/>
      <c r="D276" s="52"/>
      <c r="E276" s="52"/>
      <c r="F276" s="20"/>
      <c r="G276" s="66"/>
      <c r="H276" s="65">
        <f>1</f>
        <v>1</v>
      </c>
      <c r="I276" s="65" t="str">
        <f>+J278</f>
        <v>Hruške namizne</v>
      </c>
      <c r="J276" s="64" t="s">
        <v>131</v>
      </c>
      <c r="K276" s="65"/>
      <c r="L276" s="65"/>
      <c r="M276" s="65"/>
      <c r="N276" s="65"/>
      <c r="O276" s="158">
        <f>O284-O296+O289-'2022'!E254</f>
        <v>-3.637978807091713E-12</v>
      </c>
      <c r="P276" s="65"/>
      <c r="Q276" s="158">
        <f>Q284-Q296+Q289-'2022'!H254</f>
        <v>-3.637978807091713E-12</v>
      </c>
      <c r="R276" s="158">
        <f>R284-R296+R289-'2022'!I254</f>
        <v>0</v>
      </c>
      <c r="S276" s="158">
        <f>S284-S296+S289-'2022'!J254</f>
        <v>-3.637978807091713E-12</v>
      </c>
      <c r="T276" s="158">
        <f>T284-T296+T289-'2022'!K254</f>
        <v>-3.637978807091713E-12</v>
      </c>
      <c r="U276" s="158">
        <f>U284-U296+U289-'2022'!L254</f>
        <v>0</v>
      </c>
      <c r="V276" s="158"/>
      <c r="W276" s="65"/>
      <c r="X276" s="65"/>
      <c r="Y276" s="65"/>
      <c r="Z276" s="65"/>
      <c r="AA276" s="65"/>
      <c r="AB276" s="118"/>
      <c r="AD276" s="179"/>
      <c r="AE276" s="179"/>
      <c r="AF276" s="179"/>
      <c r="AG276" s="179"/>
      <c r="AH276" s="179"/>
      <c r="AI276" s="179"/>
      <c r="AJ276" s="179"/>
      <c r="AK276" s="179"/>
      <c r="AL276" s="179"/>
      <c r="AM276" s="179"/>
      <c r="AN276" s="179"/>
      <c r="AO276" s="179"/>
    </row>
    <row r="277" spans="1:41" s="41" customFormat="1">
      <c r="A277" s="52"/>
      <c r="B277" s="52"/>
      <c r="C277" s="52"/>
      <c r="D277" s="52"/>
      <c r="E277" s="52"/>
      <c r="G277" s="66"/>
      <c r="H277" s="37">
        <f>H276+1</f>
        <v>2</v>
      </c>
      <c r="I277" s="41" t="str">
        <f>+I276</f>
        <v>Hruške namizne</v>
      </c>
      <c r="J277" s="39" t="s">
        <v>132</v>
      </c>
      <c r="K277" s="40"/>
      <c r="L277" s="40"/>
      <c r="M277" s="161"/>
      <c r="N277" s="40"/>
      <c r="O277" s="217" t="e">
        <f>#REF!</f>
        <v>#REF!</v>
      </c>
      <c r="P277" s="217"/>
      <c r="Q277" s="162" t="s">
        <v>121</v>
      </c>
      <c r="R277" s="162" t="s">
        <v>191</v>
      </c>
      <c r="S277" s="162" t="s">
        <v>192</v>
      </c>
      <c r="T277" s="162" t="s">
        <v>120</v>
      </c>
      <c r="U277" s="162" t="s">
        <v>193</v>
      </c>
      <c r="V277" s="40"/>
      <c r="W277" s="40"/>
      <c r="X277" s="162"/>
      <c r="Y277" s="162"/>
      <c r="Z277" s="40"/>
      <c r="AA277" s="40"/>
      <c r="AB277" s="118"/>
      <c r="AD277" s="179"/>
      <c r="AE277" s="179"/>
      <c r="AF277" s="179"/>
      <c r="AG277" s="179"/>
      <c r="AH277" s="179"/>
      <c r="AI277" s="179"/>
      <c r="AJ277" s="179"/>
      <c r="AK277" s="179"/>
      <c r="AL277" s="179"/>
      <c r="AM277" s="179"/>
      <c r="AN277" s="179"/>
      <c r="AO277" s="179"/>
    </row>
    <row r="278" spans="1:41" s="41" customFormat="1">
      <c r="A278" s="52"/>
      <c r="B278" s="52"/>
      <c r="C278" s="52"/>
      <c r="D278" s="52"/>
      <c r="E278" s="52"/>
      <c r="F278" s="120" t="e">
        <f>#REF!</f>
        <v>#REF!</v>
      </c>
      <c r="G278" s="66"/>
      <c r="H278" s="37">
        <f t="shared" ref="H278:H312" si="159">H277+1</f>
        <v>3</v>
      </c>
      <c r="I278" s="41" t="str">
        <f>+I277</f>
        <v>Hruške namizne</v>
      </c>
      <c r="J278" s="43" t="s">
        <v>226</v>
      </c>
      <c r="K278" s="20" t="str">
        <f>+K$56</f>
        <v>Enota</v>
      </c>
      <c r="L278" s="106"/>
      <c r="M278" s="163"/>
      <c r="N278" s="157"/>
      <c r="O278" s="111"/>
      <c r="P278" s="111"/>
      <c r="Q278" s="20"/>
      <c r="R278" s="20"/>
      <c r="S278" s="111">
        <v>2012</v>
      </c>
      <c r="T278" s="20"/>
      <c r="U278" s="111"/>
      <c r="X278" s="41" t="s">
        <v>200</v>
      </c>
      <c r="AD278" s="179"/>
      <c r="AE278" s="179"/>
      <c r="AF278" s="179"/>
      <c r="AG278" s="179"/>
      <c r="AH278" s="179"/>
      <c r="AI278" s="179"/>
      <c r="AJ278" s="179"/>
      <c r="AK278" s="179"/>
      <c r="AL278" s="179"/>
      <c r="AM278" s="179"/>
      <c r="AN278" s="179"/>
      <c r="AO278" s="179"/>
    </row>
    <row r="279" spans="1:41" s="41" customFormat="1">
      <c r="A279" s="52"/>
      <c r="B279" s="52"/>
      <c r="C279" s="52"/>
      <c r="D279" s="52"/>
      <c r="E279" s="52"/>
      <c r="F279" s="20"/>
      <c r="G279" s="66"/>
      <c r="H279" s="37">
        <f t="shared" si="159"/>
        <v>4</v>
      </c>
      <c r="I279" s="41" t="str">
        <f>+I278</f>
        <v>Hruške namizne</v>
      </c>
      <c r="J279" s="19" t="s">
        <v>68</v>
      </c>
      <c r="K279" s="20"/>
      <c r="L279" s="106"/>
      <c r="M279" s="163"/>
      <c r="N279" s="157"/>
      <c r="O279" s="111"/>
      <c r="P279" s="111"/>
      <c r="Q279" s="106" t="s">
        <v>71</v>
      </c>
      <c r="R279" s="106" t="s">
        <v>70</v>
      </c>
      <c r="S279" s="106" t="s">
        <v>69</v>
      </c>
      <c r="T279" s="106" t="s">
        <v>61</v>
      </c>
      <c r="U279" s="106" t="s">
        <v>81</v>
      </c>
      <c r="V279" s="106"/>
      <c r="W279" s="106"/>
      <c r="X279" s="157" t="str">
        <f>Q279</f>
        <v>M1</v>
      </c>
      <c r="Y279" s="106" t="str">
        <f>S279</f>
        <v>M3</v>
      </c>
      <c r="Z279" s="106"/>
      <c r="AA279" s="106"/>
      <c r="AD279" s="179"/>
      <c r="AE279" s="179"/>
      <c r="AF279" s="179"/>
      <c r="AG279" s="179"/>
      <c r="AH279" s="179"/>
      <c r="AI279" s="179"/>
      <c r="AJ279" s="179"/>
      <c r="AK279" s="179"/>
      <c r="AL279" s="179"/>
      <c r="AM279" s="179"/>
      <c r="AN279" s="179"/>
      <c r="AO279" s="179"/>
    </row>
    <row r="280" spans="1:41" s="41" customFormat="1">
      <c r="A280" s="52" t="s">
        <v>9</v>
      </c>
      <c r="B280" s="52"/>
      <c r="C280" s="52"/>
      <c r="D280" s="52"/>
      <c r="E280" s="52"/>
      <c r="F280" s="20"/>
      <c r="G280" s="66"/>
      <c r="H280" s="37">
        <f t="shared" si="159"/>
        <v>5</v>
      </c>
      <c r="I280" s="41" t="str">
        <f>+I279</f>
        <v>Hruške namizne</v>
      </c>
      <c r="J280" s="19" t="s">
        <v>8</v>
      </c>
      <c r="K280" s="20" t="s">
        <v>7</v>
      </c>
      <c r="L280" s="165"/>
      <c r="M280" s="218"/>
      <c r="N280" s="167"/>
      <c r="O280" s="172">
        <v>25000</v>
      </c>
      <c r="P280" s="20"/>
      <c r="Q280" s="172">
        <v>40000</v>
      </c>
      <c r="R280" s="172">
        <v>35000</v>
      </c>
      <c r="S280" s="172">
        <v>30000</v>
      </c>
      <c r="T280" s="172">
        <v>25000</v>
      </c>
      <c r="U280" s="172">
        <v>20000</v>
      </c>
      <c r="V280" s="172"/>
      <c r="W280" s="106"/>
      <c r="X280" s="160">
        <f>Q280/$T280*100</f>
        <v>160</v>
      </c>
      <c r="Y280" s="160">
        <f t="shared" ref="Y280:AB280" si="160">R280/$T280*100</f>
        <v>140</v>
      </c>
      <c r="Z280" s="160">
        <f t="shared" si="160"/>
        <v>120</v>
      </c>
      <c r="AA280" s="160">
        <f t="shared" si="160"/>
        <v>100</v>
      </c>
      <c r="AB280" s="160">
        <f t="shared" si="160"/>
        <v>80</v>
      </c>
      <c r="AD280" s="179"/>
      <c r="AE280" s="179"/>
      <c r="AF280" s="179"/>
      <c r="AG280" s="179"/>
      <c r="AH280" s="179"/>
      <c r="AI280" s="179"/>
      <c r="AJ280" s="179"/>
      <c r="AK280" s="179"/>
      <c r="AL280" s="179"/>
      <c r="AM280" s="179"/>
      <c r="AN280" s="179"/>
      <c r="AO280" s="179"/>
    </row>
    <row r="281" spans="1:41" s="41" customFormat="1">
      <c r="A281" s="52" t="s">
        <v>79</v>
      </c>
      <c r="B281" s="52"/>
      <c r="C281" s="52"/>
      <c r="D281" s="52"/>
      <c r="E281" s="52"/>
      <c r="F281" s="20"/>
      <c r="G281" s="66"/>
      <c r="H281" s="37">
        <f t="shared" si="159"/>
        <v>6</v>
      </c>
      <c r="J281" s="19"/>
      <c r="K281" s="20"/>
      <c r="L281" s="165"/>
      <c r="M281" s="218"/>
      <c r="N281" s="167"/>
      <c r="O281" s="165"/>
      <c r="P281" s="20"/>
      <c r="Q281" s="165"/>
      <c r="R281" s="165"/>
      <c r="S281" s="165"/>
      <c r="T281" s="165"/>
      <c r="U281" s="165"/>
      <c r="V281" s="165"/>
      <c r="W281" s="106"/>
      <c r="X281" s="106"/>
      <c r="Y281" s="106"/>
      <c r="Z281" s="106"/>
      <c r="AA281" s="106"/>
      <c r="AD281" s="179"/>
      <c r="AE281" s="179"/>
      <c r="AF281" s="179"/>
      <c r="AG281" s="179"/>
      <c r="AH281" s="179"/>
      <c r="AI281" s="179"/>
      <c r="AJ281" s="179"/>
      <c r="AK281" s="179"/>
      <c r="AL281" s="179"/>
      <c r="AM281" s="179"/>
      <c r="AN281" s="179"/>
      <c r="AO281" s="179"/>
    </row>
    <row r="282" spans="1:41" s="41" customFormat="1">
      <c r="A282" s="52" t="s">
        <v>75</v>
      </c>
      <c r="B282" s="52"/>
      <c r="C282" s="52"/>
      <c r="D282" s="52"/>
      <c r="E282" s="52"/>
      <c r="F282" s="20"/>
      <c r="G282" s="66"/>
      <c r="H282" s="37">
        <f t="shared" si="159"/>
        <v>7</v>
      </c>
      <c r="I282" s="41" t="str">
        <f>+I280</f>
        <v>Hruške namizne</v>
      </c>
      <c r="J282" s="19" t="s">
        <v>74</v>
      </c>
      <c r="K282" s="20" t="s">
        <v>73</v>
      </c>
      <c r="L282" s="106"/>
      <c r="M282" s="163"/>
      <c r="N282" s="157"/>
      <c r="O282" s="171">
        <v>0.5</v>
      </c>
      <c r="P282" s="172"/>
      <c r="Q282" s="171">
        <v>0.5</v>
      </c>
      <c r="R282" s="171">
        <v>0.5</v>
      </c>
      <c r="S282" s="171">
        <v>0.5</v>
      </c>
      <c r="T282" s="171">
        <v>0.5</v>
      </c>
      <c r="U282" s="171">
        <v>0.5</v>
      </c>
      <c r="V282" s="172"/>
      <c r="W282" s="106"/>
      <c r="X282" s="160"/>
      <c r="Y282" s="160"/>
      <c r="Z282" s="160"/>
      <c r="AA282" s="160"/>
      <c r="AD282" s="179"/>
      <c r="AE282" s="179"/>
      <c r="AF282" s="179"/>
      <c r="AG282" s="179"/>
      <c r="AH282" s="179"/>
      <c r="AI282" s="179"/>
      <c r="AJ282" s="179"/>
      <c r="AK282" s="179"/>
      <c r="AL282" s="179"/>
      <c r="AM282" s="179"/>
      <c r="AN282" s="179"/>
      <c r="AO282" s="179"/>
    </row>
    <row r="283" spans="1:41" s="41" customFormat="1">
      <c r="A283" s="116" t="s">
        <v>12</v>
      </c>
      <c r="B283" s="52"/>
      <c r="C283" s="52"/>
      <c r="D283" s="52"/>
      <c r="E283" s="52"/>
      <c r="F283" s="20"/>
      <c r="G283" s="66"/>
      <c r="H283" s="37">
        <f t="shared" si="159"/>
        <v>8</v>
      </c>
      <c r="I283" s="41" t="str">
        <f t="shared" ref="I283:I298" si="161">+I282</f>
        <v>Hruške namizne</v>
      </c>
      <c r="J283" s="19" t="str">
        <f>+J$61</f>
        <v>Kupljen material in storitve</v>
      </c>
      <c r="K283" s="20"/>
      <c r="L283" s="20"/>
      <c r="M283" s="149"/>
      <c r="N283" s="20"/>
      <c r="O283" s="172">
        <v>7284.9232766121786</v>
      </c>
      <c r="P283" s="20"/>
      <c r="Q283" s="172">
        <v>9856.5370176826527</v>
      </c>
      <c r="R283" s="172">
        <v>9237.1467529830516</v>
      </c>
      <c r="S283" s="172">
        <v>8301.6290935117777</v>
      </c>
      <c r="T283" s="172">
        <v>7284.9232766121786</v>
      </c>
      <c r="U283" s="172">
        <v>6038.474789812577</v>
      </c>
      <c r="V283" s="172"/>
      <c r="W283" s="165"/>
      <c r="X283" s="160">
        <f t="shared" ref="X283:X296" si="162">Q283/$T283*100</f>
        <v>135.30049176120343</v>
      </c>
      <c r="Y283" s="160">
        <f t="shared" ref="Y283:Y296" si="163">R283/$T283*100</f>
        <v>126.79813365555094</v>
      </c>
      <c r="Z283" s="160">
        <f t="shared" ref="Z283:Z296" si="164">S283/$T283*100</f>
        <v>113.95630095602618</v>
      </c>
      <c r="AA283" s="160">
        <f t="shared" ref="AA283:AA296" si="165">T283/$T283*100</f>
        <v>100</v>
      </c>
      <c r="AB283" s="160">
        <f t="shared" ref="AB283:AB296" si="166">U283/$T283*100</f>
        <v>82.890025886734435</v>
      </c>
      <c r="AD283" s="179"/>
      <c r="AE283" s="179"/>
      <c r="AF283" s="179"/>
      <c r="AG283" s="179"/>
      <c r="AH283" s="179"/>
      <c r="AI283" s="179"/>
      <c r="AJ283" s="179"/>
      <c r="AK283" s="179"/>
      <c r="AL283" s="179"/>
      <c r="AM283" s="179"/>
      <c r="AN283" s="179"/>
      <c r="AO283" s="179"/>
    </row>
    <row r="284" spans="1:41" s="41" customFormat="1">
      <c r="A284" s="52" t="s">
        <v>5</v>
      </c>
      <c r="B284" s="52"/>
      <c r="C284" s="52"/>
      <c r="D284" s="52"/>
      <c r="E284" s="52"/>
      <c r="F284" s="20"/>
      <c r="G284" s="66"/>
      <c r="H284" s="37">
        <f t="shared" si="159"/>
        <v>9</v>
      </c>
      <c r="I284" s="41" t="str">
        <f t="shared" si="161"/>
        <v>Hruške namizne</v>
      </c>
      <c r="J284" s="19" t="str">
        <f>+J$62</f>
        <v>Stroški skupaj</v>
      </c>
      <c r="K284" s="20" t="str">
        <f>+K$62</f>
        <v>EUR/ha</v>
      </c>
      <c r="L284" s="46"/>
      <c r="M284" s="227"/>
      <c r="N284" s="45"/>
      <c r="O284" s="172">
        <v>16570.032649345772</v>
      </c>
      <c r="P284" s="45"/>
      <c r="Q284" s="172">
        <v>20441.774680442628</v>
      </c>
      <c r="R284" s="172">
        <v>19409.467568487045</v>
      </c>
      <c r="S284" s="172">
        <v>18005.331622012094</v>
      </c>
      <c r="T284" s="172">
        <v>16570.032649345772</v>
      </c>
      <c r="U284" s="172">
        <v>14902.15088975431</v>
      </c>
      <c r="V284" s="172"/>
      <c r="W284" s="169"/>
      <c r="X284" s="160">
        <f t="shared" si="162"/>
        <v>123.3659288006878</v>
      </c>
      <c r="Y284" s="160">
        <f t="shared" si="163"/>
        <v>117.13596454050065</v>
      </c>
      <c r="Z284" s="160">
        <f t="shared" si="164"/>
        <v>108.66201656351589</v>
      </c>
      <c r="AA284" s="160">
        <f t="shared" si="165"/>
        <v>100</v>
      </c>
      <c r="AB284" s="160">
        <f t="shared" si="166"/>
        <v>89.934348381279051</v>
      </c>
      <c r="AD284" s="179"/>
      <c r="AE284" s="179"/>
      <c r="AF284" s="179"/>
      <c r="AG284" s="179"/>
      <c r="AH284" s="179"/>
      <c r="AI284" s="179"/>
      <c r="AJ284" s="179"/>
      <c r="AK284" s="179"/>
      <c r="AL284" s="179"/>
      <c r="AM284" s="179"/>
      <c r="AN284" s="179"/>
      <c r="AO284" s="179"/>
    </row>
    <row r="285" spans="1:41" s="41" customFormat="1">
      <c r="A285" s="52" t="s">
        <v>4</v>
      </c>
      <c r="B285" s="52"/>
      <c r="C285" s="52"/>
      <c r="D285" s="52"/>
      <c r="E285" s="52"/>
      <c r="F285" s="20"/>
      <c r="G285" s="66"/>
      <c r="H285" s="37">
        <f t="shared" si="159"/>
        <v>10</v>
      </c>
      <c r="I285" s="41" t="str">
        <f t="shared" si="161"/>
        <v>Hruške namizne</v>
      </c>
      <c r="J285" s="19" t="str">
        <f>+J$63</f>
        <v>Stranski pridelki</v>
      </c>
      <c r="K285" s="20" t="str">
        <f>+K$63</f>
        <v>EUR/ha</v>
      </c>
      <c r="L285" s="46"/>
      <c r="M285" s="227"/>
      <c r="N285" s="46"/>
      <c r="O285" s="172">
        <v>0</v>
      </c>
      <c r="P285" s="46"/>
      <c r="Q285" s="172">
        <v>0</v>
      </c>
      <c r="R285" s="172">
        <v>0</v>
      </c>
      <c r="S285" s="172">
        <v>0</v>
      </c>
      <c r="T285" s="172">
        <v>0</v>
      </c>
      <c r="U285" s="172">
        <v>0</v>
      </c>
      <c r="V285" s="172"/>
      <c r="W285" s="214"/>
      <c r="X285" s="160" t="e">
        <f t="shared" si="162"/>
        <v>#DIV/0!</v>
      </c>
      <c r="Y285" s="160" t="e">
        <f t="shared" si="163"/>
        <v>#DIV/0!</v>
      </c>
      <c r="Z285" s="160" t="e">
        <f t="shared" si="164"/>
        <v>#DIV/0!</v>
      </c>
      <c r="AA285" s="160" t="e">
        <f t="shared" si="165"/>
        <v>#DIV/0!</v>
      </c>
      <c r="AB285" s="160" t="e">
        <f t="shared" si="166"/>
        <v>#DIV/0!</v>
      </c>
      <c r="AD285" s="179"/>
      <c r="AE285" s="179"/>
      <c r="AF285" s="179"/>
      <c r="AG285" s="179"/>
      <c r="AH285" s="179"/>
      <c r="AI285" s="179"/>
      <c r="AJ285" s="179"/>
      <c r="AK285" s="179"/>
      <c r="AL285" s="179"/>
      <c r="AM285" s="179"/>
      <c r="AN285" s="179"/>
      <c r="AO285" s="179"/>
    </row>
    <row r="286" spans="1:41" s="41" customFormat="1">
      <c r="A286" s="52"/>
      <c r="B286" s="52"/>
      <c r="C286" s="52"/>
      <c r="D286" s="52"/>
      <c r="E286" s="52"/>
      <c r="F286" s="20"/>
      <c r="G286" s="66"/>
      <c r="H286" s="37">
        <f t="shared" si="159"/>
        <v>11</v>
      </c>
      <c r="I286" s="41" t="str">
        <f t="shared" si="161"/>
        <v>Hruške namizne</v>
      </c>
      <c r="J286" s="19" t="str">
        <f>+J$64</f>
        <v>Stroški glavnega pridelka</v>
      </c>
      <c r="K286" s="20" t="str">
        <f>+K$64</f>
        <v>EUR/ha</v>
      </c>
      <c r="L286" s="228"/>
      <c r="M286" s="227"/>
      <c r="N286" s="228"/>
      <c r="O286" s="182">
        <f>+O284-O285</f>
        <v>16570.032649345772</v>
      </c>
      <c r="P286" s="46"/>
      <c r="Q286" s="182">
        <f t="shared" ref="Q286:U286" si="167">+Q284-Q285</f>
        <v>20441.774680442628</v>
      </c>
      <c r="R286" s="182">
        <f t="shared" si="167"/>
        <v>19409.467568487045</v>
      </c>
      <c r="S286" s="182">
        <f t="shared" si="167"/>
        <v>18005.331622012094</v>
      </c>
      <c r="T286" s="182">
        <f t="shared" si="167"/>
        <v>16570.032649345772</v>
      </c>
      <c r="U286" s="182">
        <f t="shared" si="167"/>
        <v>14902.15088975431</v>
      </c>
      <c r="V286" s="182"/>
      <c r="W286" s="35"/>
      <c r="X286" s="160">
        <f t="shared" si="162"/>
        <v>123.3659288006878</v>
      </c>
      <c r="Y286" s="160">
        <f t="shared" si="163"/>
        <v>117.13596454050065</v>
      </c>
      <c r="Z286" s="160">
        <f t="shared" si="164"/>
        <v>108.66201656351589</v>
      </c>
      <c r="AA286" s="160">
        <f t="shared" si="165"/>
        <v>100</v>
      </c>
      <c r="AB286" s="160">
        <f t="shared" si="166"/>
        <v>89.934348381279051</v>
      </c>
      <c r="AD286" s="179"/>
      <c r="AE286" s="179"/>
      <c r="AF286" s="179"/>
      <c r="AG286" s="179"/>
      <c r="AH286" s="179"/>
      <c r="AI286" s="179"/>
      <c r="AJ286" s="179"/>
      <c r="AK286" s="179"/>
      <c r="AL286" s="179"/>
      <c r="AM286" s="179"/>
      <c r="AN286" s="179"/>
      <c r="AO286" s="179"/>
    </row>
    <row r="287" spans="1:41" s="41" customFormat="1">
      <c r="A287" s="52" t="s">
        <v>3</v>
      </c>
      <c r="B287" s="52" t="s">
        <v>0</v>
      </c>
      <c r="C287" s="52" t="s">
        <v>2</v>
      </c>
      <c r="D287" s="52" t="s">
        <v>1</v>
      </c>
      <c r="E287" s="52" t="s">
        <v>0</v>
      </c>
      <c r="F287" s="20"/>
      <c r="G287" s="66"/>
      <c r="H287" s="37">
        <f t="shared" si="159"/>
        <v>12</v>
      </c>
      <c r="I287" s="41" t="str">
        <f t="shared" si="161"/>
        <v>Hruške namizne</v>
      </c>
      <c r="J287" s="19" t="str">
        <f>+J$65</f>
        <v>Subvencije</v>
      </c>
      <c r="K287" s="20" t="str">
        <f>+K$65</f>
        <v>EUR/ha</v>
      </c>
      <c r="L287" s="46"/>
      <c r="M287" s="227"/>
      <c r="N287" s="46"/>
      <c r="O287" s="172">
        <v>333.09913662177007</v>
      </c>
      <c r="P287" s="46"/>
      <c r="Q287" s="172">
        <v>339.50384929475115</v>
      </c>
      <c r="R287" s="172">
        <v>338.34787029114261</v>
      </c>
      <c r="S287" s="172">
        <v>334.25511562537861</v>
      </c>
      <c r="T287" s="172">
        <v>333.09913662177007</v>
      </c>
      <c r="U287" s="172">
        <v>331.94315761816154</v>
      </c>
      <c r="V287" s="172"/>
      <c r="W287" s="35"/>
      <c r="X287" s="160">
        <f t="shared" si="162"/>
        <v>101.9227647174161</v>
      </c>
      <c r="Y287" s="160">
        <f t="shared" si="163"/>
        <v>101.57572719119126</v>
      </c>
      <c r="Z287" s="160">
        <f t="shared" si="164"/>
        <v>100.34703752622485</v>
      </c>
      <c r="AA287" s="160">
        <f t="shared" si="165"/>
        <v>100</v>
      </c>
      <c r="AB287" s="160">
        <f t="shared" si="166"/>
        <v>99.652962473775148</v>
      </c>
      <c r="AD287" s="179"/>
      <c r="AE287" s="179"/>
      <c r="AF287" s="179"/>
      <c r="AG287" s="179"/>
      <c r="AH287" s="179"/>
      <c r="AI287" s="179"/>
      <c r="AJ287" s="179"/>
      <c r="AK287" s="179"/>
      <c r="AL287" s="179"/>
      <c r="AM287" s="179"/>
      <c r="AN287" s="179"/>
      <c r="AO287" s="179"/>
    </row>
    <row r="288" spans="1:41" s="41" customFormat="1">
      <c r="A288" s="52"/>
      <c r="B288" s="52"/>
      <c r="C288" s="52" t="s">
        <v>6</v>
      </c>
      <c r="D288" s="52"/>
      <c r="E288" s="52"/>
      <c r="F288" s="20"/>
      <c r="G288" s="66"/>
      <c r="H288" s="37">
        <f t="shared" si="159"/>
        <v>13</v>
      </c>
      <c r="I288" s="41" t="str">
        <f t="shared" si="161"/>
        <v>Hruške namizne</v>
      </c>
      <c r="J288" s="19" t="str">
        <f>+J$66</f>
        <v>Stroški, zmanjšani za subvencije</v>
      </c>
      <c r="K288" s="20" t="str">
        <f>+K$66</f>
        <v>EUR/ha</v>
      </c>
      <c r="L288" s="228"/>
      <c r="M288" s="227"/>
      <c r="N288" s="228"/>
      <c r="O288" s="184">
        <f>+O286-O287</f>
        <v>16236.933512724003</v>
      </c>
      <c r="P288" s="46"/>
      <c r="Q288" s="184">
        <f t="shared" ref="Q288:U288" si="168">+Q286-Q287</f>
        <v>20102.270831147878</v>
      </c>
      <c r="R288" s="184">
        <f t="shared" si="168"/>
        <v>19071.119698195904</v>
      </c>
      <c r="S288" s="184">
        <f t="shared" si="168"/>
        <v>17671.076506386715</v>
      </c>
      <c r="T288" s="184">
        <f t="shared" si="168"/>
        <v>16236.933512724003</v>
      </c>
      <c r="U288" s="184">
        <f t="shared" si="168"/>
        <v>14570.207732136148</v>
      </c>
      <c r="V288" s="184"/>
      <c r="W288" s="35"/>
      <c r="X288" s="160">
        <f t="shared" si="162"/>
        <v>123.80583325906225</v>
      </c>
      <c r="Y288" s="160">
        <f t="shared" si="163"/>
        <v>117.45518132011135</v>
      </c>
      <c r="Z288" s="160">
        <f t="shared" si="164"/>
        <v>108.83259756245754</v>
      </c>
      <c r="AA288" s="160">
        <f t="shared" si="165"/>
        <v>100</v>
      </c>
      <c r="AB288" s="160">
        <f t="shared" si="166"/>
        <v>89.734971943552438</v>
      </c>
      <c r="AD288" s="179"/>
      <c r="AE288" s="179"/>
      <c r="AF288" s="179"/>
      <c r="AG288" s="179"/>
      <c r="AH288" s="179"/>
      <c r="AI288" s="179"/>
      <c r="AJ288" s="179"/>
      <c r="AK288" s="179"/>
      <c r="AL288" s="179"/>
      <c r="AM288" s="179"/>
      <c r="AN288" s="179"/>
      <c r="AO288" s="179"/>
    </row>
    <row r="289" spans="1:41" s="41" customFormat="1">
      <c r="A289" s="52"/>
      <c r="B289" s="52"/>
      <c r="C289" s="52"/>
      <c r="D289" s="52"/>
      <c r="E289" s="52"/>
      <c r="F289" s="20"/>
      <c r="G289" s="66"/>
      <c r="H289" s="37">
        <f t="shared" si="159"/>
        <v>14</v>
      </c>
      <c r="I289" s="41" t="str">
        <f t="shared" si="161"/>
        <v>Hruške namizne</v>
      </c>
      <c r="J289" s="19" t="str">
        <f>+J$67</f>
        <v>Stroški, zmanjšani za subvencije/kg</v>
      </c>
      <c r="K289" s="20" t="str">
        <f>+K$67</f>
        <v>EUR/kg</v>
      </c>
      <c r="L289" s="229"/>
      <c r="M289" s="230"/>
      <c r="N289" s="228"/>
      <c r="O289" s="190">
        <f>+O288/O280</f>
        <v>0.64947734050896011</v>
      </c>
      <c r="P289" s="231"/>
      <c r="Q289" s="190">
        <f t="shared" ref="Q289:U289" si="169">+Q288/Q280</f>
        <v>0.50255677077869698</v>
      </c>
      <c r="R289" s="190">
        <f t="shared" si="169"/>
        <v>0.54488913423416863</v>
      </c>
      <c r="S289" s="190">
        <f t="shared" si="169"/>
        <v>0.58903588354622383</v>
      </c>
      <c r="T289" s="190">
        <f t="shared" si="169"/>
        <v>0.64947734050896011</v>
      </c>
      <c r="U289" s="190">
        <f t="shared" si="169"/>
        <v>0.72851038660680745</v>
      </c>
      <c r="V289" s="190"/>
      <c r="W289" s="35"/>
      <c r="X289" s="160">
        <f t="shared" si="162"/>
        <v>77.378645786913907</v>
      </c>
      <c r="Y289" s="160">
        <f t="shared" si="163"/>
        <v>83.896558085793814</v>
      </c>
      <c r="Z289" s="160">
        <f t="shared" si="164"/>
        <v>90.693831302047954</v>
      </c>
      <c r="AA289" s="160">
        <f t="shared" si="165"/>
        <v>100</v>
      </c>
      <c r="AB289" s="160">
        <f t="shared" si="166"/>
        <v>112.16871492944055</v>
      </c>
      <c r="AD289" s="179"/>
      <c r="AE289" s="179"/>
      <c r="AF289" s="179"/>
      <c r="AG289" s="179"/>
      <c r="AH289" s="179"/>
      <c r="AI289" s="179"/>
      <c r="AJ289" s="179"/>
      <c r="AK289" s="179"/>
      <c r="AL289" s="179"/>
      <c r="AM289" s="179"/>
      <c r="AN289" s="179"/>
      <c r="AO289" s="179"/>
    </row>
    <row r="290" spans="1:41" s="41" customFormat="1">
      <c r="A290" s="52" t="s">
        <v>152</v>
      </c>
      <c r="B290" s="52"/>
      <c r="C290" s="52"/>
      <c r="D290" s="52"/>
      <c r="E290" s="52"/>
      <c r="F290" s="20"/>
      <c r="G290" s="66"/>
      <c r="H290" s="37">
        <f t="shared" si="159"/>
        <v>15</v>
      </c>
      <c r="I290" s="41" t="str">
        <f t="shared" si="161"/>
        <v>Hruške namizne</v>
      </c>
      <c r="J290" s="19" t="str">
        <f t="shared" ref="J290" si="170">+J253</f>
        <v>davek_a</v>
      </c>
      <c r="K290" s="20"/>
      <c r="L290" s="46"/>
      <c r="M290" s="227"/>
      <c r="N290" s="46"/>
      <c r="O290" s="38">
        <v>0</v>
      </c>
      <c r="P290" s="46"/>
      <c r="Q290" s="38">
        <v>0</v>
      </c>
      <c r="R290" s="38">
        <v>0</v>
      </c>
      <c r="S290" s="38">
        <v>0</v>
      </c>
      <c r="T290" s="38">
        <v>0</v>
      </c>
      <c r="U290" s="38">
        <v>0</v>
      </c>
      <c r="V290" s="38"/>
      <c r="W290" s="235"/>
      <c r="X290" s="160" t="e">
        <f t="shared" si="162"/>
        <v>#DIV/0!</v>
      </c>
      <c r="Y290" s="160" t="e">
        <f t="shared" si="163"/>
        <v>#DIV/0!</v>
      </c>
      <c r="Z290" s="160" t="e">
        <f t="shared" si="164"/>
        <v>#DIV/0!</v>
      </c>
      <c r="AA290" s="160" t="e">
        <f t="shared" si="165"/>
        <v>#DIV/0!</v>
      </c>
      <c r="AB290" s="160" t="e">
        <f t="shared" si="166"/>
        <v>#DIV/0!</v>
      </c>
      <c r="AD290" s="179"/>
      <c r="AE290" s="179"/>
      <c r="AF290" s="179"/>
      <c r="AG290" s="179"/>
      <c r="AH290" s="179"/>
      <c r="AI290" s="179"/>
      <c r="AJ290" s="179"/>
      <c r="AK290" s="179"/>
      <c r="AL290" s="179"/>
      <c r="AM290" s="179"/>
      <c r="AN290" s="179"/>
      <c r="AO290" s="179"/>
    </row>
    <row r="291" spans="1:41" s="41" customFormat="1">
      <c r="A291" s="20" t="s">
        <v>97</v>
      </c>
      <c r="B291" s="52"/>
      <c r="C291" s="52"/>
      <c r="D291" s="52"/>
      <c r="E291" s="52"/>
      <c r="F291" s="20"/>
      <c r="G291" s="66"/>
      <c r="H291" s="37">
        <f t="shared" si="159"/>
        <v>16</v>
      </c>
      <c r="I291" s="41" t="str">
        <f t="shared" si="161"/>
        <v>Hruške namizne</v>
      </c>
      <c r="J291" s="19" t="str">
        <f t="shared" ref="J291:J296" si="171">+A291</f>
        <v>Pokoj obvezno</v>
      </c>
      <c r="K291" s="20"/>
      <c r="L291" s="46"/>
      <c r="M291" s="227"/>
      <c r="N291" s="46"/>
      <c r="O291" s="38">
        <v>476.86117650991451</v>
      </c>
      <c r="P291" s="46"/>
      <c r="Q291" s="38">
        <v>554.76802057566795</v>
      </c>
      <c r="R291" s="38">
        <v>529.83189049718919</v>
      </c>
      <c r="S291" s="38">
        <v>501.79730658839321</v>
      </c>
      <c r="T291" s="38">
        <v>476.86117650991451</v>
      </c>
      <c r="U291" s="38">
        <v>451.92504643143582</v>
      </c>
      <c r="V291" s="38"/>
      <c r="W291" s="35"/>
      <c r="X291" s="160">
        <f t="shared" si="162"/>
        <v>116.33742646779166</v>
      </c>
      <c r="Y291" s="160">
        <f t="shared" si="163"/>
        <v>111.10820435728496</v>
      </c>
      <c r="Z291" s="160">
        <f t="shared" si="164"/>
        <v>105.22922211050667</v>
      </c>
      <c r="AA291" s="160">
        <f t="shared" si="165"/>
        <v>100</v>
      </c>
      <c r="AB291" s="160">
        <f t="shared" si="166"/>
        <v>94.770777889493331</v>
      </c>
      <c r="AD291" s="179"/>
      <c r="AE291" s="179"/>
      <c r="AF291" s="179"/>
      <c r="AG291" s="179"/>
      <c r="AH291" s="179"/>
      <c r="AI291" s="179"/>
      <c r="AJ291" s="179"/>
      <c r="AK291" s="179"/>
      <c r="AL291" s="179"/>
      <c r="AM291" s="179"/>
      <c r="AN291" s="179"/>
      <c r="AO291" s="179"/>
    </row>
    <row r="292" spans="1:41" s="41" customFormat="1">
      <c r="A292" s="20" t="s">
        <v>96</v>
      </c>
      <c r="B292" s="52"/>
      <c r="C292" s="52"/>
      <c r="D292" s="52"/>
      <c r="E292" s="52"/>
      <c r="F292" s="20"/>
      <c r="G292" s="20"/>
      <c r="H292" s="37">
        <f t="shared" si="159"/>
        <v>17</v>
      </c>
      <c r="I292" s="41" t="str">
        <f t="shared" si="161"/>
        <v>Hruške namizne</v>
      </c>
      <c r="J292" s="19" t="str">
        <f t="shared" si="171"/>
        <v>Zdrav obvezno</v>
      </c>
      <c r="K292" s="20"/>
      <c r="L292" s="45"/>
      <c r="M292" s="232"/>
      <c r="N292" s="45"/>
      <c r="O292" s="38">
        <v>218.12553170679311</v>
      </c>
      <c r="P292" s="45"/>
      <c r="Q292" s="38">
        <v>253.76163005687008</v>
      </c>
      <c r="R292" s="38">
        <v>242.35536152419814</v>
      </c>
      <c r="S292" s="38">
        <v>229.53180023946504</v>
      </c>
      <c r="T292" s="38">
        <v>218.12553170679311</v>
      </c>
      <c r="U292" s="38">
        <v>206.71926317412129</v>
      </c>
      <c r="V292" s="38"/>
      <c r="W292" s="35"/>
      <c r="X292" s="160">
        <f t="shared" si="162"/>
        <v>116.33742646779169</v>
      </c>
      <c r="Y292" s="160">
        <f t="shared" si="163"/>
        <v>111.10820435728499</v>
      </c>
      <c r="Z292" s="160">
        <f t="shared" si="164"/>
        <v>105.2292221105067</v>
      </c>
      <c r="AA292" s="160">
        <f t="shared" si="165"/>
        <v>100</v>
      </c>
      <c r="AB292" s="160">
        <f t="shared" si="166"/>
        <v>94.770777889493345</v>
      </c>
      <c r="AD292" s="179"/>
      <c r="AE292" s="179"/>
      <c r="AF292" s="179"/>
      <c r="AG292" s="179"/>
      <c r="AH292" s="179"/>
      <c r="AI292" s="179"/>
      <c r="AJ292" s="179"/>
      <c r="AK292" s="179"/>
      <c r="AL292" s="179"/>
      <c r="AM292" s="179"/>
      <c r="AN292" s="179"/>
      <c r="AO292" s="179"/>
    </row>
    <row r="293" spans="1:41" s="41" customFormat="1">
      <c r="A293" s="20" t="s">
        <v>95</v>
      </c>
      <c r="B293" s="52"/>
      <c r="C293" s="52"/>
      <c r="D293" s="52"/>
      <c r="E293" s="52"/>
      <c r="F293" s="20"/>
      <c r="G293" s="20"/>
      <c r="H293" s="37">
        <f t="shared" si="159"/>
        <v>18</v>
      </c>
      <c r="I293" s="41" t="str">
        <f t="shared" si="161"/>
        <v>Hruške namizne</v>
      </c>
      <c r="J293" s="19" t="str">
        <f t="shared" si="171"/>
        <v>Pokoj dodatno</v>
      </c>
      <c r="K293" s="20"/>
      <c r="L293" s="46"/>
      <c r="M293" s="227"/>
      <c r="N293" s="46"/>
      <c r="O293" s="38">
        <v>335.33766222844616</v>
      </c>
      <c r="P293" s="46"/>
      <c r="Q293" s="38">
        <v>390.1232062138302</v>
      </c>
      <c r="R293" s="38">
        <v>372.58765503572403</v>
      </c>
      <c r="S293" s="38">
        <v>352.87321340655228</v>
      </c>
      <c r="T293" s="38">
        <v>335.33766222844616</v>
      </c>
      <c r="U293" s="38">
        <v>317.8021110503401</v>
      </c>
      <c r="V293" s="38"/>
      <c r="W293" s="214"/>
      <c r="X293" s="160">
        <f t="shared" si="162"/>
        <v>116.33742646779169</v>
      </c>
      <c r="Y293" s="160">
        <f t="shared" si="163"/>
        <v>111.10820435728499</v>
      </c>
      <c r="Z293" s="160">
        <f t="shared" si="164"/>
        <v>105.22922211050667</v>
      </c>
      <c r="AA293" s="160">
        <f t="shared" si="165"/>
        <v>100</v>
      </c>
      <c r="AB293" s="160">
        <f t="shared" si="166"/>
        <v>94.770777889493345</v>
      </c>
      <c r="AD293" s="179"/>
      <c r="AE293" s="179"/>
      <c r="AF293" s="179"/>
      <c r="AG293" s="179"/>
      <c r="AH293" s="179"/>
      <c r="AI293" s="179"/>
      <c r="AJ293" s="179"/>
      <c r="AK293" s="179"/>
      <c r="AL293" s="179"/>
      <c r="AM293" s="179"/>
      <c r="AN293" s="179"/>
      <c r="AO293" s="179"/>
    </row>
    <row r="294" spans="1:41" s="41" customFormat="1">
      <c r="A294" s="20" t="s">
        <v>94</v>
      </c>
      <c r="B294" s="52"/>
      <c r="C294" s="52"/>
      <c r="D294" s="52"/>
      <c r="E294" s="52"/>
      <c r="F294" s="20"/>
      <c r="G294" s="20"/>
      <c r="H294" s="37">
        <f t="shared" si="159"/>
        <v>19</v>
      </c>
      <c r="I294" s="41" t="str">
        <f t="shared" si="161"/>
        <v>Hruške namizne</v>
      </c>
      <c r="J294" s="19" t="str">
        <f t="shared" si="171"/>
        <v>Zdrav dodatno</v>
      </c>
      <c r="K294" s="20"/>
      <c r="L294" s="45"/>
      <c r="M294" s="232"/>
      <c r="N294" s="45"/>
      <c r="O294" s="38">
        <v>153.38993710965701</v>
      </c>
      <c r="P294" s="45"/>
      <c r="Q294" s="38">
        <v>178.44990529393911</v>
      </c>
      <c r="R294" s="38">
        <v>170.42880478730862</v>
      </c>
      <c r="S294" s="38">
        <v>161.41103761628747</v>
      </c>
      <c r="T294" s="38">
        <v>153.38993710965701</v>
      </c>
      <c r="U294" s="38">
        <v>145.36883660302658</v>
      </c>
      <c r="V294" s="38"/>
      <c r="W294" s="35"/>
      <c r="X294" s="160">
        <f t="shared" si="162"/>
        <v>116.33742646779166</v>
      </c>
      <c r="Y294" s="160">
        <f t="shared" si="163"/>
        <v>111.10820435728499</v>
      </c>
      <c r="Z294" s="160">
        <f t="shared" si="164"/>
        <v>105.22922211050667</v>
      </c>
      <c r="AA294" s="160">
        <f t="shared" si="165"/>
        <v>100</v>
      </c>
      <c r="AB294" s="160">
        <f t="shared" si="166"/>
        <v>94.770777889493345</v>
      </c>
      <c r="AD294" s="179"/>
      <c r="AE294" s="179"/>
      <c r="AF294" s="179"/>
      <c r="AG294" s="179"/>
      <c r="AH294" s="179"/>
      <c r="AI294" s="179"/>
      <c r="AJ294" s="179"/>
      <c r="AK294" s="179"/>
      <c r="AL294" s="179"/>
      <c r="AM294" s="179"/>
      <c r="AN294" s="179"/>
      <c r="AO294" s="179"/>
    </row>
    <row r="295" spans="1:41" s="41" customFormat="1">
      <c r="A295" s="20" t="s">
        <v>93</v>
      </c>
      <c r="B295" s="52"/>
      <c r="C295" s="52"/>
      <c r="D295" s="52"/>
      <c r="E295" s="52"/>
      <c r="F295" s="20"/>
      <c r="G295" s="20"/>
      <c r="H295" s="37">
        <f t="shared" si="159"/>
        <v>20</v>
      </c>
      <c r="I295" s="41" t="str">
        <f t="shared" si="161"/>
        <v>Hruške namizne</v>
      </c>
      <c r="J295" s="19" t="str">
        <f t="shared" si="171"/>
        <v>Regresi</v>
      </c>
      <c r="K295" s="20"/>
      <c r="L295" s="46"/>
      <c r="M295" s="227"/>
      <c r="N295" s="46"/>
      <c r="O295" s="38">
        <v>1035.1038980844805</v>
      </c>
      <c r="P295" s="46"/>
      <c r="Q295" s="38">
        <v>1204.2132362992777</v>
      </c>
      <c r="R295" s="38">
        <v>1150.0853543939274</v>
      </c>
      <c r="S295" s="38">
        <v>1089.2317799898306</v>
      </c>
      <c r="T295" s="38">
        <v>1035.1038980844805</v>
      </c>
      <c r="U295" s="38">
        <v>980.97601617913051</v>
      </c>
      <c r="V295" s="38"/>
      <c r="W295" s="214"/>
      <c r="X295" s="160">
        <f t="shared" si="162"/>
        <v>116.33742646779166</v>
      </c>
      <c r="Y295" s="160">
        <f t="shared" si="163"/>
        <v>111.10820435728496</v>
      </c>
      <c r="Z295" s="160">
        <f t="shared" si="164"/>
        <v>105.22922211050667</v>
      </c>
      <c r="AA295" s="160">
        <f t="shared" si="165"/>
        <v>100</v>
      </c>
      <c r="AB295" s="160">
        <f t="shared" si="166"/>
        <v>94.770777889493345</v>
      </c>
      <c r="AD295" s="179"/>
      <c r="AE295" s="179"/>
      <c r="AF295" s="179"/>
      <c r="AG295" s="179"/>
      <c r="AH295" s="179"/>
      <c r="AI295" s="179"/>
      <c r="AJ295" s="179"/>
      <c r="AK295" s="179"/>
      <c r="AL295" s="179"/>
      <c r="AM295" s="179"/>
      <c r="AN295" s="179"/>
      <c r="AO295" s="179"/>
    </row>
    <row r="296" spans="1:41" s="41" customFormat="1">
      <c r="A296" s="52" t="s">
        <v>13</v>
      </c>
      <c r="B296" s="52"/>
      <c r="C296" s="52"/>
      <c r="D296" s="52"/>
      <c r="E296" s="52"/>
      <c r="F296" s="20"/>
      <c r="G296" s="20"/>
      <c r="H296" s="37">
        <f t="shared" si="159"/>
        <v>21</v>
      </c>
      <c r="I296" s="41" t="str">
        <f t="shared" si="161"/>
        <v>Hruške namizne</v>
      </c>
      <c r="J296" s="19" t="str">
        <f t="shared" si="171"/>
        <v>SUM element</v>
      </c>
      <c r="K296" s="20"/>
      <c r="L296" s="66"/>
      <c r="M296" s="180"/>
      <c r="N296" s="66"/>
      <c r="O296" s="172">
        <v>16570.032649345776</v>
      </c>
      <c r="P296" s="183"/>
      <c r="Q296" s="172">
        <v>20441.774680442632</v>
      </c>
      <c r="R296" s="172">
        <v>19409.467568487045</v>
      </c>
      <c r="S296" s="172">
        <v>18005.331622012098</v>
      </c>
      <c r="T296" s="172">
        <v>16570.032649345776</v>
      </c>
      <c r="U296" s="172">
        <v>14902.15088975431</v>
      </c>
      <c r="V296" s="172"/>
      <c r="W296" s="214"/>
      <c r="X296" s="160">
        <f t="shared" si="162"/>
        <v>123.3659288006878</v>
      </c>
      <c r="Y296" s="160">
        <f t="shared" si="163"/>
        <v>117.13596454050064</v>
      </c>
      <c r="Z296" s="160">
        <f t="shared" si="164"/>
        <v>108.66201656351589</v>
      </c>
      <c r="AA296" s="160">
        <f t="shared" si="165"/>
        <v>100</v>
      </c>
      <c r="AB296" s="160">
        <f t="shared" si="166"/>
        <v>89.934348381279023</v>
      </c>
      <c r="AD296" s="179"/>
      <c r="AE296" s="179"/>
      <c r="AF296" s="179"/>
      <c r="AG296" s="179"/>
      <c r="AH296" s="179"/>
      <c r="AI296" s="179"/>
      <c r="AJ296" s="179"/>
      <c r="AK296" s="179"/>
      <c r="AL296" s="179"/>
      <c r="AM296" s="179"/>
      <c r="AN296" s="179"/>
      <c r="AO296" s="179"/>
    </row>
    <row r="297" spans="1:41" s="41" customFormat="1">
      <c r="A297" s="52" t="s">
        <v>3</v>
      </c>
      <c r="B297" s="52" t="s">
        <v>0</v>
      </c>
      <c r="C297" s="52" t="s">
        <v>2</v>
      </c>
      <c r="D297" s="52" t="s">
        <v>1</v>
      </c>
      <c r="E297" s="52" t="s">
        <v>0</v>
      </c>
      <c r="F297" s="20"/>
      <c r="G297" s="20"/>
      <c r="H297" s="37">
        <f t="shared" si="159"/>
        <v>22</v>
      </c>
      <c r="I297" s="41" t="str">
        <f t="shared" si="161"/>
        <v>Hruške namizne</v>
      </c>
      <c r="J297" s="110" t="str">
        <f t="shared" ref="J297" si="172">+J260</f>
        <v>Subvencije</v>
      </c>
      <c r="K297" s="20"/>
      <c r="L297" s="66"/>
      <c r="M297" s="180"/>
      <c r="N297" s="66"/>
      <c r="O297" s="222">
        <v>333.09913662177007</v>
      </c>
      <c r="P297" s="223"/>
      <c r="Q297" s="222">
        <v>339.50384929475115</v>
      </c>
      <c r="R297" s="222">
        <v>338.34787029114261</v>
      </c>
      <c r="S297" s="222">
        <v>334.25511562537861</v>
      </c>
      <c r="T297" s="222">
        <v>333.09913662177007</v>
      </c>
      <c r="U297" s="222">
        <v>331.94315761816154</v>
      </c>
      <c r="V297" s="172"/>
      <c r="W297" s="214"/>
      <c r="X297" s="160"/>
      <c r="Y297" s="160"/>
      <c r="Z297" s="160"/>
      <c r="AA297" s="160"/>
      <c r="AB297" s="123"/>
      <c r="AD297" s="179"/>
      <c r="AE297" s="179"/>
      <c r="AF297" s="179"/>
      <c r="AG297" s="179"/>
      <c r="AH297" s="179"/>
      <c r="AI297" s="179"/>
      <c r="AJ297" s="179"/>
      <c r="AK297" s="179"/>
      <c r="AL297" s="179"/>
      <c r="AM297" s="179"/>
      <c r="AN297" s="179"/>
      <c r="AO297" s="179"/>
    </row>
    <row r="298" spans="1:41" s="41" customFormat="1" ht="24.75" customHeight="1">
      <c r="A298" s="116" t="s">
        <v>14</v>
      </c>
      <c r="B298" s="52"/>
      <c r="C298" s="52"/>
      <c r="D298" s="52"/>
      <c r="E298" s="52"/>
      <c r="F298" s="20"/>
      <c r="G298" s="20"/>
      <c r="H298" s="37">
        <f t="shared" si="159"/>
        <v>23</v>
      </c>
      <c r="I298" s="41" t="str">
        <f t="shared" si="161"/>
        <v>Hruške namizne</v>
      </c>
      <c r="J298" s="211" t="str">
        <f>+J261</f>
        <v>Vrednost pridelave_tržna</v>
      </c>
      <c r="K298" s="20"/>
      <c r="L298" s="66"/>
      <c r="M298" s="180"/>
      <c r="N298" s="66"/>
      <c r="O298" s="222">
        <v>24550</v>
      </c>
      <c r="P298" s="223"/>
      <c r="Q298" s="222">
        <v>39280</v>
      </c>
      <c r="R298" s="222">
        <v>34370</v>
      </c>
      <c r="S298" s="222">
        <v>29460</v>
      </c>
      <c r="T298" s="222">
        <v>24550</v>
      </c>
      <c r="U298" s="222">
        <v>19640</v>
      </c>
      <c r="V298" s="222"/>
      <c r="W298" s="214"/>
      <c r="X298" s="160"/>
      <c r="Y298" s="160"/>
      <c r="Z298" s="160"/>
      <c r="AA298" s="160"/>
      <c r="AB298" s="123"/>
      <c r="AD298" s="179"/>
      <c r="AE298" s="179"/>
      <c r="AF298" s="179"/>
      <c r="AG298" s="179"/>
      <c r="AH298" s="179"/>
      <c r="AI298" s="179"/>
      <c r="AJ298" s="179"/>
      <c r="AK298" s="179"/>
      <c r="AL298" s="179"/>
      <c r="AM298" s="179"/>
      <c r="AN298" s="179"/>
      <c r="AO298" s="179"/>
    </row>
    <row r="299" spans="1:41" s="41" customFormat="1">
      <c r="A299" s="52"/>
      <c r="B299" s="52"/>
      <c r="C299" s="52"/>
      <c r="D299" s="52"/>
      <c r="E299" s="52"/>
      <c r="F299" s="20"/>
      <c r="G299" s="54"/>
      <c r="H299" s="37">
        <f t="shared" si="159"/>
        <v>24</v>
      </c>
      <c r="J299" s="23"/>
      <c r="K299" s="49"/>
      <c r="L299" s="198"/>
      <c r="M299" s="199"/>
      <c r="N299" s="192"/>
      <c r="O299" s="200">
        <f>+O284-O297-O285</f>
        <v>16236.933512724003</v>
      </c>
      <c r="P299" s="66" t="s">
        <v>92</v>
      </c>
      <c r="Q299" s="200">
        <f t="shared" ref="Q299:U299" si="173">+Q284-Q297-Q285</f>
        <v>20102.270831147878</v>
      </c>
      <c r="R299" s="200">
        <f t="shared" si="173"/>
        <v>19071.119698195904</v>
      </c>
      <c r="S299" s="200">
        <f t="shared" si="173"/>
        <v>17671.076506386715</v>
      </c>
      <c r="T299" s="200">
        <f t="shared" si="173"/>
        <v>16236.933512724003</v>
      </c>
      <c r="U299" s="200">
        <f t="shared" si="173"/>
        <v>14570.207732136148</v>
      </c>
      <c r="V299" s="200"/>
      <c r="W299" s="214"/>
      <c r="X299" s="160"/>
      <c r="Y299" s="160"/>
      <c r="Z299" s="160"/>
      <c r="AA299" s="160"/>
      <c r="AB299" s="221"/>
      <c r="AD299" s="179"/>
      <c r="AE299" s="179"/>
      <c r="AF299" s="179"/>
      <c r="AG299" s="179"/>
      <c r="AH299" s="179"/>
      <c r="AI299" s="179"/>
      <c r="AJ299" s="179"/>
      <c r="AK299" s="179"/>
      <c r="AL299" s="179"/>
      <c r="AM299" s="179"/>
      <c r="AN299" s="179"/>
      <c r="AO299" s="179"/>
    </row>
    <row r="300" spans="1:41" s="41" customFormat="1">
      <c r="A300" s="52"/>
      <c r="B300" s="52"/>
      <c r="C300" s="52"/>
      <c r="D300" s="52"/>
      <c r="E300" s="52"/>
      <c r="F300" s="20"/>
      <c r="G300" s="49"/>
      <c r="H300" s="37">
        <f t="shared" si="159"/>
        <v>25</v>
      </c>
      <c r="J300" s="23"/>
      <c r="K300" s="49"/>
      <c r="L300" s="198"/>
      <c r="M300" s="199"/>
      <c r="N300" s="192"/>
      <c r="O300" s="200">
        <f>O299-O291-O292</f>
        <v>15541.946804507295</v>
      </c>
      <c r="P300" s="66" t="s">
        <v>91</v>
      </c>
      <c r="Q300" s="200">
        <f t="shared" ref="Q300:U300" si="174">Q299-Q291-Q292</f>
        <v>19293.741180515339</v>
      </c>
      <c r="R300" s="200">
        <f t="shared" si="174"/>
        <v>18298.932446174516</v>
      </c>
      <c r="S300" s="200">
        <f t="shared" si="174"/>
        <v>16939.747399558859</v>
      </c>
      <c r="T300" s="200">
        <f t="shared" si="174"/>
        <v>15541.946804507295</v>
      </c>
      <c r="U300" s="200">
        <f t="shared" si="174"/>
        <v>13911.563422530591</v>
      </c>
      <c r="V300" s="200"/>
      <c r="W300" s="224"/>
      <c r="X300" s="192"/>
      <c r="Y300" s="192"/>
      <c r="Z300" s="192"/>
      <c r="AA300" s="192"/>
      <c r="AB300" s="221"/>
      <c r="AD300" s="179"/>
      <c r="AE300" s="179"/>
      <c r="AF300" s="179"/>
      <c r="AG300" s="179"/>
      <c r="AH300" s="179"/>
      <c r="AI300" s="179"/>
      <c r="AJ300" s="179"/>
      <c r="AK300" s="179"/>
      <c r="AL300" s="179"/>
      <c r="AM300" s="179"/>
      <c r="AN300" s="179"/>
      <c r="AO300" s="179"/>
    </row>
    <row r="301" spans="1:41" s="41" customFormat="1">
      <c r="A301" s="52"/>
      <c r="B301" s="52"/>
      <c r="C301" s="52"/>
      <c r="D301" s="52"/>
      <c r="E301" s="52"/>
      <c r="F301" s="20"/>
      <c r="G301" s="19"/>
      <c r="H301" s="37">
        <f t="shared" si="159"/>
        <v>26</v>
      </c>
      <c r="J301" s="19"/>
      <c r="K301" s="20"/>
      <c r="L301" s="177"/>
      <c r="M301" s="178"/>
      <c r="N301" s="192"/>
      <c r="O301" s="200">
        <f>O300-O293-O294-O295</f>
        <v>14018.11530708471</v>
      </c>
      <c r="P301" s="66" t="s">
        <v>90</v>
      </c>
      <c r="Q301" s="200">
        <f t="shared" ref="Q301:U301" si="175">Q300-Q293-Q294-Q295</f>
        <v>17520.954832708292</v>
      </c>
      <c r="R301" s="200">
        <f t="shared" si="175"/>
        <v>16605.830631957557</v>
      </c>
      <c r="S301" s="200">
        <f t="shared" si="175"/>
        <v>15336.231368546189</v>
      </c>
      <c r="T301" s="200">
        <f t="shared" si="175"/>
        <v>14018.11530708471</v>
      </c>
      <c r="U301" s="200">
        <f t="shared" si="175"/>
        <v>12467.416458698093</v>
      </c>
      <c r="V301" s="200"/>
      <c r="W301" s="224"/>
      <c r="X301" s="192"/>
      <c r="Y301" s="192"/>
      <c r="Z301" s="192"/>
      <c r="AA301" s="192"/>
      <c r="AB301" s="236"/>
      <c r="AD301" s="179"/>
      <c r="AE301" s="179"/>
      <c r="AF301" s="179"/>
      <c r="AG301" s="179"/>
      <c r="AH301" s="179"/>
      <c r="AI301" s="179"/>
      <c r="AJ301" s="179"/>
      <c r="AK301" s="179"/>
      <c r="AL301" s="179"/>
      <c r="AM301" s="179"/>
      <c r="AN301" s="179"/>
      <c r="AO301" s="179"/>
    </row>
    <row r="302" spans="1:41" s="41" customFormat="1">
      <c r="A302" s="52"/>
      <c r="B302" s="52"/>
      <c r="C302" s="52"/>
      <c r="D302" s="52"/>
      <c r="E302" s="52"/>
      <c r="F302" s="20"/>
      <c r="G302" s="20"/>
      <c r="H302" s="37">
        <f t="shared" si="159"/>
        <v>27</v>
      </c>
      <c r="J302" s="20"/>
      <c r="K302" s="20"/>
      <c r="L302" s="66"/>
      <c r="M302" s="180"/>
      <c r="N302" s="66"/>
      <c r="O302" s="202"/>
      <c r="P302" s="197"/>
      <c r="Q302" s="202"/>
      <c r="R302" s="202"/>
      <c r="S302" s="202"/>
      <c r="T302" s="202"/>
      <c r="U302" s="202"/>
      <c r="V302" s="202"/>
      <c r="W302" s="224"/>
      <c r="X302" s="177"/>
      <c r="Y302" s="177"/>
      <c r="Z302" s="177"/>
      <c r="AA302" s="177"/>
      <c r="AB302" s="123"/>
      <c r="AD302" s="179"/>
      <c r="AE302" s="179"/>
      <c r="AF302" s="179"/>
      <c r="AG302" s="179"/>
      <c r="AH302" s="179"/>
      <c r="AI302" s="179"/>
      <c r="AJ302" s="179"/>
      <c r="AK302" s="179"/>
      <c r="AL302" s="179"/>
      <c r="AM302" s="179"/>
      <c r="AN302" s="179"/>
      <c r="AO302" s="179"/>
    </row>
    <row r="303" spans="1:41" s="41" customFormat="1">
      <c r="A303" s="52"/>
      <c r="B303" s="52"/>
      <c r="C303" s="52"/>
      <c r="D303" s="52"/>
      <c r="E303" s="52"/>
      <c r="F303" s="20"/>
      <c r="G303" s="20"/>
      <c r="H303" s="37">
        <f t="shared" si="159"/>
        <v>28</v>
      </c>
      <c r="J303" s="19"/>
      <c r="K303" s="20"/>
      <c r="L303" s="66"/>
      <c r="M303" s="180"/>
      <c r="N303" s="66"/>
      <c r="O303" s="205" t="str">
        <f>+O280&amp;";"&amp;O282</f>
        <v>25000;0,5</v>
      </c>
      <c r="P303" s="225"/>
      <c r="Q303" s="205" t="str">
        <f t="shared" ref="Q303:U303" si="176">+Q280&amp;";"&amp;Q282</f>
        <v>40000;0,5</v>
      </c>
      <c r="R303" s="205" t="str">
        <f t="shared" si="176"/>
        <v>35000;0,5</v>
      </c>
      <c r="S303" s="205" t="str">
        <f t="shared" si="176"/>
        <v>30000;0,5</v>
      </c>
      <c r="T303" s="205" t="str">
        <f t="shared" si="176"/>
        <v>25000;0,5</v>
      </c>
      <c r="U303" s="205" t="str">
        <f t="shared" si="176"/>
        <v>20000;0,5</v>
      </c>
      <c r="V303" s="205"/>
      <c r="W303" s="35"/>
      <c r="X303" s="66"/>
      <c r="Y303" s="66"/>
      <c r="Z303" s="66"/>
      <c r="AA303" s="66"/>
      <c r="AB303" s="123"/>
      <c r="AD303" s="179"/>
      <c r="AE303" s="179"/>
      <c r="AF303" s="179"/>
      <c r="AG303" s="179"/>
      <c r="AH303" s="179"/>
      <c r="AI303" s="179"/>
      <c r="AJ303" s="179"/>
      <c r="AK303" s="179"/>
      <c r="AL303" s="179"/>
      <c r="AM303" s="179"/>
      <c r="AN303" s="179"/>
      <c r="AO303" s="179"/>
    </row>
    <row r="304" spans="1:41" s="41" customFormat="1" ht="12.75" customHeight="1">
      <c r="A304" s="52"/>
      <c r="B304" s="52"/>
      <c r="C304" s="52"/>
      <c r="D304" s="52"/>
      <c r="E304" s="52"/>
      <c r="F304" s="20"/>
      <c r="G304" s="20"/>
      <c r="H304" s="37">
        <f t="shared" si="159"/>
        <v>29</v>
      </c>
      <c r="J304" s="20"/>
      <c r="K304" s="20"/>
      <c r="L304" s="66"/>
      <c r="M304" s="180"/>
      <c r="N304" s="66"/>
      <c r="O304" s="207">
        <f>+O299/O280*1000</f>
        <v>649.47734050896008</v>
      </c>
      <c r="P304" s="193" t="s">
        <v>89</v>
      </c>
      <c r="Q304" s="207">
        <f t="shared" ref="Q304:U304" si="177">+Q299/Q280*1000</f>
        <v>502.556770778697</v>
      </c>
      <c r="R304" s="207">
        <f t="shared" si="177"/>
        <v>544.88913423416864</v>
      </c>
      <c r="S304" s="207">
        <f t="shared" si="177"/>
        <v>589.03588354622377</v>
      </c>
      <c r="T304" s="207">
        <f t="shared" si="177"/>
        <v>649.47734050896008</v>
      </c>
      <c r="U304" s="207">
        <f t="shared" si="177"/>
        <v>728.5103866068074</v>
      </c>
      <c r="V304" s="207"/>
      <c r="W304" s="35"/>
      <c r="X304" s="66"/>
      <c r="Y304" s="66"/>
      <c r="Z304" s="66"/>
      <c r="AA304" s="66"/>
      <c r="AB304" s="123"/>
      <c r="AD304" s="179"/>
      <c r="AE304" s="179"/>
      <c r="AF304" s="179"/>
      <c r="AG304" s="179"/>
      <c r="AH304" s="179"/>
      <c r="AI304" s="179"/>
      <c r="AJ304" s="179"/>
      <c r="AK304" s="179"/>
      <c r="AL304" s="179"/>
      <c r="AM304" s="179"/>
      <c r="AN304" s="179"/>
      <c r="AO304" s="179"/>
    </row>
    <row r="305" spans="1:41" s="41" customFormat="1">
      <c r="A305" s="52"/>
      <c r="B305" s="52"/>
      <c r="C305" s="52"/>
      <c r="D305" s="52"/>
      <c r="E305" s="52"/>
      <c r="F305" s="20"/>
      <c r="G305" s="20"/>
      <c r="H305" s="37">
        <f t="shared" si="159"/>
        <v>30</v>
      </c>
      <c r="J305" s="20"/>
      <c r="K305" s="20"/>
      <c r="L305" s="66"/>
      <c r="M305" s="180"/>
      <c r="N305" s="66"/>
      <c r="O305" s="207">
        <f>+O304*O300/O299</f>
        <v>621.67787218029184</v>
      </c>
      <c r="P305" s="193" t="s">
        <v>88</v>
      </c>
      <c r="Q305" s="207">
        <f t="shared" ref="Q305:U305" si="178">+Q304*Q300/Q299</f>
        <v>482.34352951288349</v>
      </c>
      <c r="R305" s="207">
        <f t="shared" si="178"/>
        <v>522.82664131927186</v>
      </c>
      <c r="S305" s="207">
        <f t="shared" si="178"/>
        <v>564.65824665196192</v>
      </c>
      <c r="T305" s="207">
        <f t="shared" si="178"/>
        <v>621.67787218029184</v>
      </c>
      <c r="U305" s="207">
        <f t="shared" si="178"/>
        <v>695.57817112652958</v>
      </c>
      <c r="V305" s="207"/>
      <c r="W305" s="35"/>
      <c r="X305" s="66"/>
      <c r="Y305" s="66"/>
      <c r="Z305" s="66"/>
      <c r="AA305" s="66"/>
      <c r="AB305" s="123"/>
      <c r="AD305" s="179"/>
      <c r="AE305" s="179"/>
      <c r="AF305" s="179"/>
      <c r="AG305" s="179"/>
      <c r="AH305" s="179"/>
      <c r="AI305" s="179"/>
      <c r="AJ305" s="179"/>
      <c r="AK305" s="179"/>
      <c r="AL305" s="179"/>
      <c r="AM305" s="179"/>
      <c r="AN305" s="179"/>
      <c r="AO305" s="179"/>
    </row>
    <row r="306" spans="1:41" s="41" customFormat="1">
      <c r="A306" s="52"/>
      <c r="B306" s="52"/>
      <c r="C306" s="52"/>
      <c r="D306" s="52"/>
      <c r="E306" s="52"/>
      <c r="F306" s="20"/>
      <c r="G306" s="20"/>
      <c r="H306" s="37">
        <f t="shared" si="159"/>
        <v>31</v>
      </c>
      <c r="J306" s="20"/>
      <c r="K306" s="20"/>
      <c r="L306" s="66"/>
      <c r="M306" s="180"/>
      <c r="N306" s="66"/>
      <c r="O306" s="207">
        <f>+O304*O301/O299</f>
        <v>560.7246122833883</v>
      </c>
      <c r="P306" s="193" t="s">
        <v>87</v>
      </c>
      <c r="Q306" s="207">
        <f t="shared" ref="Q306:U306" si="179">+Q304*Q301/Q299</f>
        <v>438.02387081770735</v>
      </c>
      <c r="R306" s="207">
        <f t="shared" si="179"/>
        <v>474.45230377021591</v>
      </c>
      <c r="S306" s="207">
        <f t="shared" si="179"/>
        <v>511.20771228487291</v>
      </c>
      <c r="T306" s="207">
        <f t="shared" si="179"/>
        <v>560.7246122833883</v>
      </c>
      <c r="U306" s="207">
        <f t="shared" si="179"/>
        <v>623.37082293490471</v>
      </c>
      <c r="V306" s="207"/>
      <c r="W306" s="35"/>
      <c r="X306" s="66"/>
      <c r="Y306" s="66"/>
      <c r="Z306" s="66"/>
      <c r="AA306" s="66"/>
      <c r="AB306" s="123"/>
      <c r="AD306" s="179"/>
      <c r="AE306" s="179"/>
      <c r="AF306" s="179"/>
      <c r="AG306" s="179"/>
      <c r="AH306" s="179"/>
      <c r="AI306" s="179"/>
      <c r="AJ306" s="179"/>
      <c r="AK306" s="179"/>
      <c r="AL306" s="179"/>
      <c r="AM306" s="179"/>
      <c r="AN306" s="179"/>
      <c r="AO306" s="179"/>
    </row>
    <row r="307" spans="1:41" s="41" customFormat="1">
      <c r="A307" s="52"/>
      <c r="B307" s="52"/>
      <c r="C307" s="52"/>
      <c r="D307" s="52"/>
      <c r="E307" s="52"/>
      <c r="F307" s="20"/>
      <c r="G307" s="20"/>
      <c r="H307" s="37">
        <f t="shared" si="159"/>
        <v>32</v>
      </c>
      <c r="J307" s="20"/>
      <c r="K307" s="20"/>
      <c r="L307" s="66"/>
      <c r="M307" s="180"/>
      <c r="N307" s="66"/>
      <c r="O307" s="207">
        <f>+O304-O306</f>
        <v>88.752728225571786</v>
      </c>
      <c r="P307" s="193" t="s">
        <v>86</v>
      </c>
      <c r="Q307" s="207">
        <f t="shared" ref="Q307:U307" si="180">+Q304-Q306</f>
        <v>64.532899960989653</v>
      </c>
      <c r="R307" s="207">
        <f t="shared" si="180"/>
        <v>70.436830463952731</v>
      </c>
      <c r="S307" s="207">
        <f t="shared" si="180"/>
        <v>77.82817126135086</v>
      </c>
      <c r="T307" s="207">
        <f t="shared" si="180"/>
        <v>88.752728225571786</v>
      </c>
      <c r="U307" s="207">
        <f t="shared" si="180"/>
        <v>105.13956367190269</v>
      </c>
      <c r="V307" s="207"/>
      <c r="W307" s="35"/>
      <c r="X307" s="66"/>
      <c r="Y307" s="66"/>
      <c r="Z307" s="66"/>
      <c r="AA307" s="66"/>
      <c r="AB307" s="123"/>
      <c r="AD307" s="179"/>
      <c r="AE307" s="179"/>
      <c r="AF307" s="179"/>
      <c r="AG307" s="179"/>
      <c r="AH307" s="179"/>
      <c r="AI307" s="179"/>
      <c r="AJ307" s="179"/>
      <c r="AK307" s="179"/>
      <c r="AL307" s="179"/>
      <c r="AM307" s="179"/>
      <c r="AN307" s="179"/>
      <c r="AO307" s="179"/>
    </row>
    <row r="308" spans="1:41" s="41" customFormat="1">
      <c r="A308" s="52"/>
      <c r="B308" s="52"/>
      <c r="C308" s="52"/>
      <c r="D308" s="52"/>
      <c r="E308" s="52"/>
      <c r="F308" s="20"/>
      <c r="G308" s="19"/>
      <c r="H308" s="37">
        <f t="shared" si="159"/>
        <v>33</v>
      </c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35"/>
      <c r="X308" s="66"/>
      <c r="Y308" s="66"/>
      <c r="Z308" s="66"/>
      <c r="AA308" s="66"/>
      <c r="AB308" s="236"/>
      <c r="AD308" s="179"/>
      <c r="AE308" s="179"/>
      <c r="AF308" s="179"/>
      <c r="AG308" s="179"/>
      <c r="AH308" s="179"/>
      <c r="AI308" s="179"/>
      <c r="AJ308" s="179"/>
      <c r="AK308" s="179"/>
      <c r="AL308" s="179"/>
      <c r="AM308" s="179"/>
      <c r="AN308" s="179"/>
      <c r="AO308" s="179"/>
    </row>
    <row r="309" spans="1:41" s="41" customFormat="1">
      <c r="A309" s="52" t="s">
        <v>15</v>
      </c>
      <c r="B309" s="52"/>
      <c r="C309" s="52"/>
      <c r="D309" s="52"/>
      <c r="E309" s="52"/>
      <c r="F309" s="20">
        <v>1000</v>
      </c>
      <c r="G309" s="20"/>
      <c r="H309" s="37">
        <f t="shared" si="159"/>
        <v>34</v>
      </c>
      <c r="J309" s="209" t="s">
        <v>85</v>
      </c>
      <c r="K309" s="20"/>
      <c r="L309" s="66"/>
      <c r="M309" s="180"/>
      <c r="N309" s="226"/>
      <c r="O309" s="210">
        <v>982</v>
      </c>
      <c r="P309" s="209" t="str">
        <f>P310</f>
        <v>Odkupna cena; vir podatkov SURS; preračuni KIS</v>
      </c>
      <c r="Q309" s="210">
        <v>982</v>
      </c>
      <c r="R309" s="210">
        <v>982</v>
      </c>
      <c r="S309" s="210">
        <v>982</v>
      </c>
      <c r="T309" s="210">
        <v>982</v>
      </c>
      <c r="U309" s="210">
        <v>982</v>
      </c>
      <c r="V309" s="210"/>
      <c r="W309" s="214"/>
      <c r="X309" s="177"/>
      <c r="Y309" s="177"/>
      <c r="Z309" s="177"/>
      <c r="AA309" s="177"/>
      <c r="AB309" s="123"/>
      <c r="AD309" s="179"/>
      <c r="AE309" s="179"/>
      <c r="AF309" s="179"/>
      <c r="AG309" s="179"/>
      <c r="AH309" s="179"/>
      <c r="AI309" s="179"/>
      <c r="AJ309" s="179"/>
      <c r="AK309" s="179"/>
      <c r="AL309" s="179"/>
      <c r="AM309" s="179"/>
      <c r="AN309" s="179"/>
      <c r="AO309" s="179"/>
    </row>
    <row r="310" spans="1:41" s="41" customFormat="1">
      <c r="A310" s="52"/>
      <c r="B310" s="52"/>
      <c r="C310" s="52"/>
      <c r="D310" s="52"/>
      <c r="E310" s="52"/>
      <c r="F310" s="20"/>
      <c r="G310" s="19"/>
      <c r="H310" s="37">
        <f t="shared" si="159"/>
        <v>35</v>
      </c>
      <c r="J310" s="211" t="str">
        <f>+J273</f>
        <v>Bruto dodana vrednost</v>
      </c>
      <c r="K310" s="20"/>
      <c r="L310" s="177"/>
      <c r="M310" s="178"/>
      <c r="N310" s="177"/>
      <c r="O310" s="212">
        <f>O298+O297+O285-O283</f>
        <v>17598.175860009593</v>
      </c>
      <c r="P310" s="208" t="s">
        <v>85</v>
      </c>
      <c r="Q310" s="212">
        <f t="shared" ref="Q310:U310" si="181">Q298+Q297+Q285-Q283</f>
        <v>29762.966831612095</v>
      </c>
      <c r="R310" s="212">
        <f t="shared" si="181"/>
        <v>25471.201117308094</v>
      </c>
      <c r="S310" s="212">
        <f t="shared" si="181"/>
        <v>21492.626022113604</v>
      </c>
      <c r="T310" s="212">
        <f t="shared" si="181"/>
        <v>17598.175860009593</v>
      </c>
      <c r="U310" s="212">
        <f t="shared" si="181"/>
        <v>13933.468367805586</v>
      </c>
      <c r="V310" s="212"/>
      <c r="W310" s="35"/>
      <c r="X310" s="66"/>
      <c r="Y310" s="66"/>
      <c r="Z310" s="66"/>
      <c r="AA310" s="66"/>
      <c r="AB310" s="236"/>
      <c r="AD310" s="179"/>
      <c r="AE310" s="179"/>
      <c r="AF310" s="179"/>
      <c r="AG310" s="179"/>
      <c r="AH310" s="179"/>
      <c r="AI310" s="179"/>
      <c r="AJ310" s="179"/>
      <c r="AK310" s="179"/>
      <c r="AL310" s="179"/>
      <c r="AM310" s="179"/>
      <c r="AN310" s="179"/>
      <c r="AO310" s="179"/>
    </row>
    <row r="311" spans="1:41" s="41" customFormat="1">
      <c r="A311" s="116" t="s">
        <v>11</v>
      </c>
      <c r="B311" s="52"/>
      <c r="C311" s="52"/>
      <c r="D311" s="52"/>
      <c r="E311" s="52"/>
      <c r="F311" s="20"/>
      <c r="G311" s="66"/>
      <c r="H311" s="37">
        <f t="shared" si="159"/>
        <v>36</v>
      </c>
      <c r="J311" s="195" t="s">
        <v>11</v>
      </c>
      <c r="K311" s="49"/>
      <c r="L311" s="66"/>
      <c r="M311" s="180"/>
      <c r="N311" s="66"/>
      <c r="O311" s="38">
        <v>3393.1561533705826</v>
      </c>
      <c r="P311" s="45"/>
      <c r="Q311" s="38">
        <v>3795.143105932435</v>
      </c>
      <c r="R311" s="38">
        <v>3666.1841192395332</v>
      </c>
      <c r="S311" s="38">
        <v>3522.115140063484</v>
      </c>
      <c r="T311" s="38">
        <v>3393.1561533705826</v>
      </c>
      <c r="U311" s="38">
        <v>3264.1971666776803</v>
      </c>
      <c r="V311" s="172"/>
      <c r="W311" s="214"/>
      <c r="X311" s="177"/>
      <c r="Y311" s="177"/>
      <c r="Z311" s="177"/>
      <c r="AA311" s="177"/>
      <c r="AB311" s="123"/>
      <c r="AD311" s="179"/>
      <c r="AE311" s="179"/>
      <c r="AF311" s="179"/>
      <c r="AG311" s="179"/>
      <c r="AH311" s="179"/>
      <c r="AI311" s="179"/>
      <c r="AJ311" s="179"/>
      <c r="AK311" s="179"/>
      <c r="AL311" s="179"/>
      <c r="AM311" s="179"/>
      <c r="AN311" s="179"/>
      <c r="AO311" s="179"/>
    </row>
    <row r="312" spans="1:41" s="41" customFormat="1">
      <c r="A312" s="52"/>
      <c r="B312" s="52"/>
      <c r="C312" s="52"/>
      <c r="D312" s="52"/>
      <c r="E312" s="52"/>
      <c r="F312" s="20"/>
      <c r="G312" s="66"/>
      <c r="H312" s="37">
        <f t="shared" si="159"/>
        <v>37</v>
      </c>
      <c r="J312" s="20" t="s">
        <v>173</v>
      </c>
      <c r="K312" s="49"/>
      <c r="L312" s="66"/>
      <c r="M312" s="180"/>
      <c r="N312" s="66"/>
      <c r="O312" s="233">
        <f>+O310-O311</f>
        <v>14205.01970663901</v>
      </c>
      <c r="P312" s="45"/>
      <c r="Q312" s="233">
        <f t="shared" ref="Q312:U312" si="182">+Q310-Q311</f>
        <v>25967.82372567966</v>
      </c>
      <c r="R312" s="233">
        <f t="shared" si="182"/>
        <v>21805.01699806856</v>
      </c>
      <c r="S312" s="233">
        <f t="shared" si="182"/>
        <v>17970.510882050119</v>
      </c>
      <c r="T312" s="233">
        <f t="shared" si="182"/>
        <v>14205.01970663901</v>
      </c>
      <c r="U312" s="233">
        <f t="shared" si="182"/>
        <v>10669.271201127905</v>
      </c>
      <c r="V312" s="172"/>
      <c r="W312" s="214"/>
      <c r="X312" s="177"/>
      <c r="Y312" s="177"/>
      <c r="Z312" s="177"/>
      <c r="AA312" s="177"/>
      <c r="AB312" s="123"/>
      <c r="AD312" s="179"/>
      <c r="AE312" s="179"/>
      <c r="AF312" s="179"/>
      <c r="AG312" s="179"/>
      <c r="AH312" s="179"/>
      <c r="AI312" s="179"/>
      <c r="AJ312" s="179"/>
      <c r="AK312" s="179"/>
      <c r="AL312" s="179"/>
      <c r="AM312" s="179"/>
      <c r="AN312" s="179"/>
      <c r="AO312" s="179"/>
    </row>
    <row r="313" spans="1:41" s="41" customFormat="1">
      <c r="A313" s="52"/>
      <c r="B313" s="52"/>
      <c r="C313" s="52"/>
      <c r="D313" s="52"/>
      <c r="E313" s="52"/>
      <c r="F313" s="118"/>
      <c r="G313" s="118"/>
      <c r="H313" s="65">
        <f>1</f>
        <v>1</v>
      </c>
      <c r="I313" s="65" t="str">
        <f>+J315</f>
        <v>Breskve namizne</v>
      </c>
      <c r="J313" s="64" t="s">
        <v>131</v>
      </c>
      <c r="K313" s="65"/>
      <c r="L313" s="65"/>
      <c r="M313" s="65"/>
      <c r="N313" s="65"/>
      <c r="O313" s="158">
        <f>O321-O333+O326-'2022'!E292</f>
        <v>3.637978807091713E-12</v>
      </c>
      <c r="P313" s="65"/>
      <c r="Q313" s="158">
        <f>Q321-Q333+Q326-'2022'!H292</f>
        <v>0</v>
      </c>
      <c r="R313" s="158">
        <f>R321-R333+R326-'2022'!I292</f>
        <v>0</v>
      </c>
      <c r="S313" s="158">
        <f>S321-S333+S326-'2022'!J292</f>
        <v>3.637978807091713E-12</v>
      </c>
      <c r="T313" s="158">
        <f>T321-T333+T326-'2022'!K292</f>
        <v>0</v>
      </c>
      <c r="U313" s="158"/>
      <c r="V313" s="158"/>
      <c r="W313" s="65"/>
      <c r="X313" s="65"/>
      <c r="Y313" s="65"/>
      <c r="Z313" s="65"/>
      <c r="AA313" s="65"/>
      <c r="AB313" s="118"/>
      <c r="AD313" s="179"/>
      <c r="AE313" s="179"/>
      <c r="AF313" s="179"/>
      <c r="AG313" s="179"/>
      <c r="AH313" s="179"/>
      <c r="AI313" s="179"/>
      <c r="AJ313" s="179"/>
      <c r="AK313" s="179"/>
      <c r="AL313" s="179"/>
      <c r="AM313" s="179"/>
      <c r="AN313" s="179"/>
      <c r="AO313" s="179"/>
    </row>
    <row r="314" spans="1:41" s="41" customFormat="1">
      <c r="A314" s="52"/>
      <c r="B314" s="52"/>
      <c r="C314" s="52"/>
      <c r="D314" s="52"/>
      <c r="E314" s="52"/>
      <c r="G314" s="119"/>
      <c r="H314" s="37">
        <f>H313+1</f>
        <v>2</v>
      </c>
      <c r="I314" s="41" t="str">
        <f>+I313</f>
        <v>Breskve namizne</v>
      </c>
      <c r="J314" s="39" t="s">
        <v>132</v>
      </c>
      <c r="K314" s="40"/>
      <c r="L314" s="40"/>
      <c r="M314" s="161"/>
      <c r="N314" s="40"/>
      <c r="O314" s="217" t="e">
        <f>#REF!</f>
        <v>#REF!</v>
      </c>
      <c r="P314" s="217"/>
      <c r="Q314" s="162" t="s">
        <v>119</v>
      </c>
      <c r="R314" s="162" t="s">
        <v>194</v>
      </c>
      <c r="S314" s="162" t="s">
        <v>118</v>
      </c>
      <c r="T314" s="162" t="s">
        <v>195</v>
      </c>
      <c r="U314" s="162"/>
      <c r="V314" s="40"/>
      <c r="W314" s="40"/>
      <c r="X314" s="162"/>
      <c r="Y314" s="162"/>
      <c r="Z314" s="40"/>
      <c r="AA314" s="40"/>
      <c r="AB314" s="118"/>
      <c r="AD314" s="179"/>
      <c r="AE314" s="179"/>
      <c r="AF314" s="179"/>
      <c r="AG314" s="179"/>
      <c r="AH314" s="179"/>
      <c r="AI314" s="179"/>
      <c r="AJ314" s="179"/>
      <c r="AK314" s="179"/>
      <c r="AL314" s="179"/>
      <c r="AM314" s="179"/>
      <c r="AN314" s="179"/>
      <c r="AO314" s="179"/>
    </row>
    <row r="315" spans="1:41" s="41" customFormat="1">
      <c r="A315" s="52"/>
      <c r="B315" s="52"/>
      <c r="C315" s="52"/>
      <c r="D315" s="52"/>
      <c r="E315" s="52"/>
      <c r="F315" s="41" t="e">
        <f>#REF!</f>
        <v>#REF!</v>
      </c>
      <c r="G315" s="119"/>
      <c r="H315" s="37">
        <f t="shared" ref="H315:H349" si="183">H314+1</f>
        <v>3</v>
      </c>
      <c r="I315" s="41" t="str">
        <f>+I314</f>
        <v>Breskve namizne</v>
      </c>
      <c r="J315" s="43" t="s">
        <v>227</v>
      </c>
      <c r="K315" s="20" t="str">
        <f>+K$56</f>
        <v>Enota</v>
      </c>
      <c r="L315" s="106"/>
      <c r="M315" s="163"/>
      <c r="N315" s="157"/>
      <c r="O315" s="111"/>
      <c r="P315" s="111"/>
      <c r="Q315" s="20"/>
      <c r="R315" s="20"/>
      <c r="S315" s="111"/>
      <c r="T315" s="20"/>
      <c r="U315" s="111"/>
      <c r="X315" s="41" t="s">
        <v>72</v>
      </c>
      <c r="AD315" s="179"/>
      <c r="AE315" s="179"/>
      <c r="AF315" s="179"/>
      <c r="AG315" s="179"/>
      <c r="AH315" s="179"/>
      <c r="AI315" s="179"/>
      <c r="AJ315" s="179"/>
      <c r="AK315" s="179"/>
      <c r="AL315" s="179"/>
      <c r="AM315" s="179"/>
      <c r="AN315" s="179"/>
      <c r="AO315" s="179"/>
    </row>
    <row r="316" spans="1:41" s="41" customFormat="1">
      <c r="A316" s="52"/>
      <c r="B316" s="52"/>
      <c r="C316" s="52"/>
      <c r="D316" s="52"/>
      <c r="E316" s="52"/>
      <c r="G316" s="119"/>
      <c r="H316" s="37">
        <f t="shared" si="183"/>
        <v>4</v>
      </c>
      <c r="I316" s="41" t="str">
        <f>+I315</f>
        <v>Breskve namizne</v>
      </c>
      <c r="J316" s="19" t="s">
        <v>68</v>
      </c>
      <c r="K316" s="20"/>
      <c r="L316" s="106"/>
      <c r="M316" s="163"/>
      <c r="N316" s="157"/>
      <c r="O316" s="111"/>
      <c r="P316" s="111"/>
      <c r="Q316" s="106" t="s">
        <v>71</v>
      </c>
      <c r="R316" s="106" t="s">
        <v>70</v>
      </c>
      <c r="S316" s="106" t="s">
        <v>69</v>
      </c>
      <c r="T316" s="106"/>
      <c r="U316" s="106"/>
      <c r="V316" s="106"/>
      <c r="W316" s="106"/>
      <c r="X316" s="157" t="s">
        <v>66</v>
      </c>
      <c r="Y316" s="106" t="s">
        <v>65</v>
      </c>
      <c r="Z316" s="106"/>
      <c r="AA316" s="106"/>
      <c r="AD316" s="179"/>
      <c r="AE316" s="179"/>
      <c r="AF316" s="179"/>
      <c r="AG316" s="179"/>
      <c r="AH316" s="179"/>
      <c r="AI316" s="179"/>
      <c r="AJ316" s="179"/>
      <c r="AK316" s="179"/>
      <c r="AL316" s="179"/>
      <c r="AM316" s="179"/>
      <c r="AN316" s="179"/>
      <c r="AO316" s="179"/>
    </row>
    <row r="317" spans="1:41" s="41" customFormat="1">
      <c r="A317" s="52" t="s">
        <v>9</v>
      </c>
      <c r="B317" s="52"/>
      <c r="C317" s="52"/>
      <c r="D317" s="52"/>
      <c r="E317" s="52"/>
      <c r="F317" s="20"/>
      <c r="G317" s="119"/>
      <c r="H317" s="37">
        <f t="shared" si="183"/>
        <v>5</v>
      </c>
      <c r="I317" s="41" t="str">
        <f>+I316</f>
        <v>Breskve namizne</v>
      </c>
      <c r="J317" s="19" t="s">
        <v>8</v>
      </c>
      <c r="K317" s="20" t="s">
        <v>7</v>
      </c>
      <c r="L317" s="165"/>
      <c r="M317" s="218"/>
      <c r="N317" s="167"/>
      <c r="O317" s="172">
        <v>20000</v>
      </c>
      <c r="P317" s="20"/>
      <c r="Q317" s="172">
        <v>30000</v>
      </c>
      <c r="R317" s="172">
        <v>25000</v>
      </c>
      <c r="S317" s="172">
        <v>20000</v>
      </c>
      <c r="T317" s="172">
        <v>15000</v>
      </c>
      <c r="U317" s="172"/>
      <c r="V317" s="172"/>
      <c r="W317" s="106"/>
      <c r="X317" s="160">
        <f>Q317/$S317*100</f>
        <v>150</v>
      </c>
      <c r="Y317" s="160">
        <f t="shared" ref="Y317:AA317" si="184">R317/$S317*100</f>
        <v>125</v>
      </c>
      <c r="Z317" s="160">
        <f t="shared" si="184"/>
        <v>100</v>
      </c>
      <c r="AA317" s="160">
        <f t="shared" si="184"/>
        <v>75</v>
      </c>
      <c r="AB317" s="160">
        <f>U317/$S317*100</f>
        <v>0</v>
      </c>
      <c r="AD317" s="179"/>
      <c r="AE317" s="179"/>
      <c r="AF317" s="179"/>
      <c r="AG317" s="179"/>
      <c r="AH317" s="179"/>
      <c r="AI317" s="179"/>
      <c r="AJ317" s="179"/>
      <c r="AK317" s="179"/>
      <c r="AL317" s="179"/>
      <c r="AM317" s="179"/>
      <c r="AN317" s="179"/>
      <c r="AO317" s="179"/>
    </row>
    <row r="318" spans="1:41" s="41" customFormat="1">
      <c r="A318" s="52" t="s">
        <v>79</v>
      </c>
      <c r="B318" s="52"/>
      <c r="C318" s="52"/>
      <c r="D318" s="52"/>
      <c r="E318" s="52"/>
      <c r="F318" s="20"/>
      <c r="G318" s="119"/>
      <c r="H318" s="37">
        <f t="shared" si="183"/>
        <v>6</v>
      </c>
      <c r="J318" s="19"/>
      <c r="K318" s="20"/>
      <c r="L318" s="165"/>
      <c r="M318" s="218"/>
      <c r="N318" s="167"/>
      <c r="O318" s="165"/>
      <c r="P318" s="20"/>
      <c r="Q318" s="165"/>
      <c r="R318" s="165"/>
      <c r="S318" s="165"/>
      <c r="T318" s="165"/>
      <c r="U318" s="165"/>
      <c r="V318" s="165"/>
      <c r="W318" s="106"/>
      <c r="X318" s="106"/>
      <c r="Y318" s="106"/>
      <c r="Z318" s="106"/>
      <c r="AA318" s="106"/>
      <c r="AD318" s="179"/>
      <c r="AE318" s="179"/>
      <c r="AF318" s="179"/>
      <c r="AG318" s="179"/>
      <c r="AH318" s="179"/>
      <c r="AI318" s="179"/>
      <c r="AJ318" s="179"/>
      <c r="AK318" s="179"/>
      <c r="AL318" s="179"/>
      <c r="AM318" s="179"/>
      <c r="AN318" s="179"/>
      <c r="AO318" s="179"/>
    </row>
    <row r="319" spans="1:41" s="41" customFormat="1">
      <c r="A319" s="52" t="s">
        <v>75</v>
      </c>
      <c r="B319" s="52"/>
      <c r="C319" s="52"/>
      <c r="D319" s="52"/>
      <c r="E319" s="52"/>
      <c r="F319" s="20"/>
      <c r="G319" s="119"/>
      <c r="H319" s="37">
        <f t="shared" si="183"/>
        <v>7</v>
      </c>
      <c r="I319" s="41" t="str">
        <f>+I317</f>
        <v>Breskve namizne</v>
      </c>
      <c r="J319" s="19" t="s">
        <v>74</v>
      </c>
      <c r="K319" s="20" t="s">
        <v>73</v>
      </c>
      <c r="L319" s="106"/>
      <c r="M319" s="163"/>
      <c r="N319" s="157"/>
      <c r="O319" s="171">
        <v>0.5</v>
      </c>
      <c r="P319" s="66"/>
      <c r="Q319" s="171">
        <v>0.5</v>
      </c>
      <c r="R319" s="171">
        <v>0.5</v>
      </c>
      <c r="S319" s="171">
        <v>0.5</v>
      </c>
      <c r="T319" s="171">
        <v>0.5</v>
      </c>
      <c r="U319" s="171"/>
      <c r="V319" s="172"/>
      <c r="W319" s="106"/>
      <c r="X319" s="160"/>
      <c r="Y319" s="160"/>
      <c r="Z319" s="160"/>
      <c r="AA319" s="160"/>
      <c r="AD319" s="179"/>
      <c r="AE319" s="179"/>
      <c r="AF319" s="179"/>
      <c r="AG319" s="179"/>
      <c r="AH319" s="179"/>
      <c r="AI319" s="179"/>
      <c r="AJ319" s="179"/>
      <c r="AK319" s="179"/>
      <c r="AL319" s="179"/>
      <c r="AM319" s="179"/>
      <c r="AN319" s="179"/>
      <c r="AO319" s="179"/>
    </row>
    <row r="320" spans="1:41" s="41" customFormat="1">
      <c r="A320" s="116" t="s">
        <v>12</v>
      </c>
      <c r="B320" s="52"/>
      <c r="C320" s="52"/>
      <c r="D320" s="52"/>
      <c r="E320" s="52"/>
      <c r="F320" s="20"/>
      <c r="G320" s="119"/>
      <c r="H320" s="37">
        <f t="shared" si="183"/>
        <v>8</v>
      </c>
      <c r="I320" s="41" t="str">
        <f>+I315</f>
        <v>Breskve namizne</v>
      </c>
      <c r="J320" s="19" t="str">
        <f>+J$61</f>
        <v>Kupljen material in storitve</v>
      </c>
      <c r="K320" s="20"/>
      <c r="L320" s="20"/>
      <c r="M320" s="149"/>
      <c r="N320" s="20"/>
      <c r="O320" s="172">
        <v>8192.5798452379186</v>
      </c>
      <c r="P320" s="20"/>
      <c r="Q320" s="172">
        <v>10889.155295903316</v>
      </c>
      <c r="R320" s="172">
        <v>9547.4931288388798</v>
      </c>
      <c r="S320" s="172">
        <v>8192.5798452379186</v>
      </c>
      <c r="T320" s="172">
        <v>6757.6790919203031</v>
      </c>
      <c r="U320" s="172"/>
      <c r="V320" s="172"/>
      <c r="W320" s="165"/>
      <c r="X320" s="160">
        <f t="shared" ref="X320:X335" si="185">Q320/$S320*100</f>
        <v>132.91485101891109</v>
      </c>
      <c r="Y320" s="160">
        <f t="shared" ref="Y320:Y335" si="186">R320/$S320*100</f>
        <v>116.53829818196435</v>
      </c>
      <c r="Z320" s="160">
        <f t="shared" ref="Z320:Z335" si="187">S320/$S320*100</f>
        <v>100</v>
      </c>
      <c r="AA320" s="160">
        <f t="shared" ref="AA320:AA335" si="188">T320/$S320*100</f>
        <v>82.48536138281672</v>
      </c>
      <c r="AB320" s="160">
        <f t="shared" ref="AB320:AB335" si="189">U320/$S320*100</f>
        <v>0</v>
      </c>
      <c r="AD320" s="179"/>
      <c r="AE320" s="179"/>
      <c r="AF320" s="179"/>
      <c r="AG320" s="179"/>
      <c r="AH320" s="179"/>
      <c r="AI320" s="179"/>
      <c r="AJ320" s="179"/>
      <c r="AK320" s="179"/>
      <c r="AL320" s="179"/>
      <c r="AM320" s="179"/>
      <c r="AN320" s="179"/>
      <c r="AO320" s="179"/>
    </row>
    <row r="321" spans="1:41" s="41" customFormat="1">
      <c r="A321" s="52" t="s">
        <v>5</v>
      </c>
      <c r="B321" s="52"/>
      <c r="C321" s="52"/>
      <c r="D321" s="52"/>
      <c r="E321" s="52"/>
      <c r="F321" s="20"/>
      <c r="G321" s="20"/>
      <c r="H321" s="37">
        <f t="shared" si="183"/>
        <v>9</v>
      </c>
      <c r="I321" s="41" t="str">
        <f t="shared" ref="I321:I348" si="190">+I320</f>
        <v>Breskve namizne</v>
      </c>
      <c r="J321" s="19" t="str">
        <f>+J$62</f>
        <v>Stroški skupaj</v>
      </c>
      <c r="K321" s="20" t="str">
        <f>+K$62</f>
        <v>EUR/ha</v>
      </c>
      <c r="L321" s="46"/>
      <c r="M321" s="227"/>
      <c r="N321" s="45"/>
      <c r="O321" s="172">
        <v>19150.568671013232</v>
      </c>
      <c r="P321" s="45"/>
      <c r="Q321" s="172">
        <v>23096.297696435278</v>
      </c>
      <c r="R321" s="172">
        <v>21182.095972691939</v>
      </c>
      <c r="S321" s="172">
        <v>19150.568671013232</v>
      </c>
      <c r="T321" s="172">
        <v>17140.300300891144</v>
      </c>
      <c r="U321" s="172"/>
      <c r="V321" s="172"/>
      <c r="W321" s="169"/>
      <c r="X321" s="160">
        <f t="shared" si="185"/>
        <v>120.60371727443477</v>
      </c>
      <c r="Y321" s="160">
        <f t="shared" si="186"/>
        <v>110.6081826423968</v>
      </c>
      <c r="Z321" s="160">
        <f t="shared" si="187"/>
        <v>100</v>
      </c>
      <c r="AA321" s="160">
        <f t="shared" si="188"/>
        <v>89.502826758534439</v>
      </c>
      <c r="AB321" s="160">
        <f t="shared" si="189"/>
        <v>0</v>
      </c>
      <c r="AD321" s="179"/>
      <c r="AE321" s="179"/>
      <c r="AF321" s="179"/>
      <c r="AG321" s="179"/>
      <c r="AH321" s="179"/>
      <c r="AI321" s="179"/>
      <c r="AJ321" s="179"/>
      <c r="AK321" s="179"/>
      <c r="AL321" s="179"/>
      <c r="AM321" s="179"/>
      <c r="AN321" s="179"/>
      <c r="AO321" s="179"/>
    </row>
    <row r="322" spans="1:41" s="41" customFormat="1">
      <c r="A322" s="52" t="s">
        <v>4</v>
      </c>
      <c r="B322" s="52"/>
      <c r="C322" s="52"/>
      <c r="D322" s="52"/>
      <c r="E322" s="52"/>
      <c r="F322" s="20"/>
      <c r="G322" s="20"/>
      <c r="H322" s="37">
        <f t="shared" si="183"/>
        <v>10</v>
      </c>
      <c r="I322" s="41" t="str">
        <f t="shared" si="190"/>
        <v>Breskve namizne</v>
      </c>
      <c r="J322" s="19" t="str">
        <f>+J$63</f>
        <v>Stranski pridelki</v>
      </c>
      <c r="K322" s="20" t="str">
        <f>+K$63</f>
        <v>EUR/ha</v>
      </c>
      <c r="L322" s="46"/>
      <c r="M322" s="227"/>
      <c r="N322" s="46"/>
      <c r="O322" s="172">
        <v>0</v>
      </c>
      <c r="P322" s="46"/>
      <c r="Q322" s="172">
        <v>0</v>
      </c>
      <c r="R322" s="172">
        <v>0</v>
      </c>
      <c r="S322" s="172">
        <v>0</v>
      </c>
      <c r="T322" s="172">
        <v>0</v>
      </c>
      <c r="U322" s="172"/>
      <c r="V322" s="172"/>
      <c r="W322" s="214"/>
      <c r="X322" s="160" t="e">
        <f t="shared" si="185"/>
        <v>#DIV/0!</v>
      </c>
      <c r="Y322" s="160" t="e">
        <f t="shared" si="186"/>
        <v>#DIV/0!</v>
      </c>
      <c r="Z322" s="160" t="e">
        <f t="shared" si="187"/>
        <v>#DIV/0!</v>
      </c>
      <c r="AA322" s="160" t="e">
        <f t="shared" si="188"/>
        <v>#DIV/0!</v>
      </c>
      <c r="AB322" s="160" t="e">
        <f t="shared" si="189"/>
        <v>#DIV/0!</v>
      </c>
      <c r="AD322" s="179"/>
      <c r="AE322" s="179"/>
      <c r="AF322" s="179"/>
      <c r="AG322" s="179"/>
      <c r="AH322" s="179"/>
      <c r="AI322" s="179"/>
      <c r="AJ322" s="179"/>
      <c r="AK322" s="179"/>
      <c r="AL322" s="179"/>
      <c r="AM322" s="179"/>
      <c r="AN322" s="179"/>
      <c r="AO322" s="179"/>
    </row>
    <row r="323" spans="1:41" s="41" customFormat="1">
      <c r="A323" s="52"/>
      <c r="B323" s="52"/>
      <c r="C323" s="52"/>
      <c r="D323" s="52"/>
      <c r="E323" s="52"/>
      <c r="F323" s="20"/>
      <c r="G323" s="20"/>
      <c r="H323" s="37">
        <f t="shared" si="183"/>
        <v>11</v>
      </c>
      <c r="I323" s="41" t="str">
        <f t="shared" si="190"/>
        <v>Breskve namizne</v>
      </c>
      <c r="J323" s="19" t="str">
        <f>+J$64</f>
        <v>Stroški glavnega pridelka</v>
      </c>
      <c r="K323" s="20" t="str">
        <f>+K$64</f>
        <v>EUR/ha</v>
      </c>
      <c r="L323" s="228"/>
      <c r="M323" s="227"/>
      <c r="N323" s="228"/>
      <c r="O323" s="182">
        <f>+O321-O322</f>
        <v>19150.568671013232</v>
      </c>
      <c r="P323" s="46"/>
      <c r="Q323" s="182">
        <f t="shared" ref="Q323:T323" si="191">+Q321-Q322</f>
        <v>23096.297696435278</v>
      </c>
      <c r="R323" s="182">
        <f t="shared" si="191"/>
        <v>21182.095972691939</v>
      </c>
      <c r="S323" s="182">
        <f t="shared" si="191"/>
        <v>19150.568671013232</v>
      </c>
      <c r="T323" s="182">
        <f t="shared" si="191"/>
        <v>17140.300300891144</v>
      </c>
      <c r="U323" s="182"/>
      <c r="V323" s="182"/>
      <c r="W323" s="35"/>
      <c r="X323" s="160">
        <f t="shared" si="185"/>
        <v>120.60371727443477</v>
      </c>
      <c r="Y323" s="160">
        <f t="shared" si="186"/>
        <v>110.6081826423968</v>
      </c>
      <c r="Z323" s="160">
        <f t="shared" si="187"/>
        <v>100</v>
      </c>
      <c r="AA323" s="160">
        <f t="shared" si="188"/>
        <v>89.502826758534439</v>
      </c>
      <c r="AB323" s="160">
        <f t="shared" si="189"/>
        <v>0</v>
      </c>
      <c r="AD323" s="179"/>
      <c r="AE323" s="179"/>
      <c r="AF323" s="179"/>
      <c r="AG323" s="179"/>
      <c r="AH323" s="179"/>
      <c r="AI323" s="179"/>
      <c r="AJ323" s="179"/>
      <c r="AK323" s="179"/>
      <c r="AL323" s="179"/>
      <c r="AM323" s="179"/>
      <c r="AN323" s="179"/>
      <c r="AO323" s="179"/>
    </row>
    <row r="324" spans="1:41" s="41" customFormat="1">
      <c r="A324" s="52" t="s">
        <v>3</v>
      </c>
      <c r="B324" s="52" t="s">
        <v>0</v>
      </c>
      <c r="C324" s="52" t="s">
        <v>2</v>
      </c>
      <c r="D324" s="52" t="s">
        <v>1</v>
      </c>
      <c r="E324" s="52" t="s">
        <v>0</v>
      </c>
      <c r="F324" s="20"/>
      <c r="G324" s="20"/>
      <c r="H324" s="37">
        <f t="shared" si="183"/>
        <v>12</v>
      </c>
      <c r="I324" s="41" t="str">
        <f t="shared" si="190"/>
        <v>Breskve namizne</v>
      </c>
      <c r="J324" s="19" t="str">
        <f>+J$65</f>
        <v>Subvencije</v>
      </c>
      <c r="K324" s="20" t="str">
        <f>+K$65</f>
        <v>EUR/ha</v>
      </c>
      <c r="L324" s="46"/>
      <c r="M324" s="227"/>
      <c r="N324" s="46"/>
      <c r="O324" s="172">
        <v>351.8899328</v>
      </c>
      <c r="P324" s="46"/>
      <c r="Q324" s="172">
        <v>351.8899328</v>
      </c>
      <c r="R324" s="172">
        <v>351.8899328</v>
      </c>
      <c r="S324" s="172">
        <v>351.8899328</v>
      </c>
      <c r="T324" s="172">
        <v>351.8899328</v>
      </c>
      <c r="U324" s="172"/>
      <c r="V324" s="172"/>
      <c r="W324" s="35"/>
      <c r="X324" s="160">
        <f t="shared" si="185"/>
        <v>100</v>
      </c>
      <c r="Y324" s="160">
        <f t="shared" si="186"/>
        <v>100</v>
      </c>
      <c r="Z324" s="160">
        <f t="shared" si="187"/>
        <v>100</v>
      </c>
      <c r="AA324" s="160">
        <f t="shared" si="188"/>
        <v>100</v>
      </c>
      <c r="AB324" s="160">
        <f t="shared" si="189"/>
        <v>0</v>
      </c>
      <c r="AC324" s="119"/>
      <c r="AD324" s="179"/>
      <c r="AE324" s="179"/>
      <c r="AF324" s="179"/>
      <c r="AG324" s="179"/>
      <c r="AH324" s="179"/>
      <c r="AI324" s="179"/>
      <c r="AJ324" s="179"/>
      <c r="AK324" s="179"/>
      <c r="AL324" s="179"/>
      <c r="AM324" s="179"/>
      <c r="AN324" s="179"/>
      <c r="AO324" s="179"/>
    </row>
    <row r="325" spans="1:41" s="41" customFormat="1">
      <c r="A325" s="52"/>
      <c r="B325" s="52"/>
      <c r="C325" s="52" t="s">
        <v>6</v>
      </c>
      <c r="D325" s="52"/>
      <c r="E325" s="52"/>
      <c r="F325" s="20"/>
      <c r="G325" s="20"/>
      <c r="H325" s="37">
        <f t="shared" si="183"/>
        <v>13</v>
      </c>
      <c r="I325" s="41" t="str">
        <f t="shared" si="190"/>
        <v>Breskve namizne</v>
      </c>
      <c r="J325" s="19" t="str">
        <f>+J$66</f>
        <v>Stroški, zmanjšani za subvencije</v>
      </c>
      <c r="K325" s="20" t="str">
        <f>+K$66</f>
        <v>EUR/ha</v>
      </c>
      <c r="L325" s="228"/>
      <c r="M325" s="227"/>
      <c r="N325" s="228"/>
      <c r="O325" s="184">
        <f>+O323-O324</f>
        <v>18798.678738213232</v>
      </c>
      <c r="P325" s="46"/>
      <c r="Q325" s="184">
        <f t="shared" ref="Q325:T325" si="192">+Q323-Q324</f>
        <v>22744.407763635278</v>
      </c>
      <c r="R325" s="184">
        <f t="shared" si="192"/>
        <v>20830.206039891938</v>
      </c>
      <c r="S325" s="184">
        <f t="shared" si="192"/>
        <v>18798.678738213232</v>
      </c>
      <c r="T325" s="184">
        <f t="shared" si="192"/>
        <v>16788.410368091143</v>
      </c>
      <c r="U325" s="184"/>
      <c r="V325" s="184"/>
      <c r="W325" s="35"/>
      <c r="X325" s="160">
        <f t="shared" si="185"/>
        <v>120.98939548023297</v>
      </c>
      <c r="Y325" s="160">
        <f t="shared" si="186"/>
        <v>110.80675578304924</v>
      </c>
      <c r="Z325" s="160">
        <f t="shared" si="187"/>
        <v>100</v>
      </c>
      <c r="AA325" s="160">
        <f t="shared" si="188"/>
        <v>89.306331587891378</v>
      </c>
      <c r="AB325" s="160">
        <f t="shared" si="189"/>
        <v>0</v>
      </c>
      <c r="AD325" s="179"/>
      <c r="AE325" s="179"/>
      <c r="AF325" s="179"/>
      <c r="AG325" s="179"/>
      <c r="AH325" s="179"/>
      <c r="AI325" s="179"/>
      <c r="AJ325" s="179"/>
      <c r="AK325" s="179"/>
      <c r="AL325" s="179"/>
      <c r="AM325" s="179"/>
      <c r="AN325" s="179"/>
      <c r="AO325" s="179"/>
    </row>
    <row r="326" spans="1:41" s="41" customFormat="1">
      <c r="A326" s="52"/>
      <c r="B326" s="52"/>
      <c r="C326" s="52"/>
      <c r="D326" s="52"/>
      <c r="E326" s="52"/>
      <c r="F326" s="20"/>
      <c r="G326" s="54"/>
      <c r="H326" s="37">
        <f t="shared" si="183"/>
        <v>14</v>
      </c>
      <c r="I326" s="41" t="str">
        <f t="shared" si="190"/>
        <v>Breskve namizne</v>
      </c>
      <c r="J326" s="19" t="str">
        <f>+J$67</f>
        <v>Stroški, zmanjšani za subvencije/kg</v>
      </c>
      <c r="K326" s="20" t="str">
        <f>+K$67</f>
        <v>EUR/kg</v>
      </c>
      <c r="L326" s="229"/>
      <c r="M326" s="230"/>
      <c r="N326" s="228"/>
      <c r="O326" s="190">
        <f>+O325/O317</f>
        <v>0.93993393691066163</v>
      </c>
      <c r="P326" s="231"/>
      <c r="Q326" s="190">
        <f t="shared" ref="Q326:T326" si="193">+Q325/Q317</f>
        <v>0.75814692545450924</v>
      </c>
      <c r="R326" s="190">
        <f t="shared" si="193"/>
        <v>0.83320824159567752</v>
      </c>
      <c r="S326" s="190">
        <f t="shared" si="193"/>
        <v>0.93993393691066163</v>
      </c>
      <c r="T326" s="190">
        <f t="shared" si="193"/>
        <v>1.119227357872743</v>
      </c>
      <c r="U326" s="190"/>
      <c r="V326" s="190"/>
      <c r="W326" s="35"/>
      <c r="X326" s="160">
        <f t="shared" si="185"/>
        <v>80.659596986821981</v>
      </c>
      <c r="Y326" s="160">
        <f t="shared" si="186"/>
        <v>88.645404626439387</v>
      </c>
      <c r="Z326" s="160">
        <f t="shared" si="187"/>
        <v>100</v>
      </c>
      <c r="AA326" s="160">
        <f t="shared" si="188"/>
        <v>119.07510878385517</v>
      </c>
      <c r="AB326" s="160">
        <f t="shared" si="189"/>
        <v>0</v>
      </c>
      <c r="AD326" s="179"/>
      <c r="AE326" s="179"/>
      <c r="AF326" s="179"/>
      <c r="AG326" s="179"/>
      <c r="AH326" s="179"/>
      <c r="AI326" s="179"/>
      <c r="AJ326" s="179"/>
      <c r="AK326" s="179"/>
      <c r="AL326" s="179"/>
      <c r="AM326" s="179"/>
      <c r="AN326" s="179"/>
      <c r="AO326" s="179"/>
    </row>
    <row r="327" spans="1:41" s="41" customFormat="1">
      <c r="A327" s="52" t="s">
        <v>152</v>
      </c>
      <c r="B327" s="52"/>
      <c r="C327" s="52"/>
      <c r="D327" s="52"/>
      <c r="E327" s="52"/>
      <c r="F327" s="20"/>
      <c r="G327" s="20"/>
      <c r="H327" s="37">
        <f t="shared" si="183"/>
        <v>15</v>
      </c>
      <c r="I327" s="41" t="str">
        <f t="shared" si="190"/>
        <v>Breskve namizne</v>
      </c>
      <c r="J327" s="19" t="str">
        <f t="shared" ref="J327" si="194">+J290</f>
        <v>davek_a</v>
      </c>
      <c r="K327" s="20"/>
      <c r="L327" s="46"/>
      <c r="M327" s="227"/>
      <c r="N327" s="46"/>
      <c r="O327" s="38">
        <v>0</v>
      </c>
      <c r="P327" s="46"/>
      <c r="Q327" s="38">
        <v>0</v>
      </c>
      <c r="R327" s="38">
        <v>0</v>
      </c>
      <c r="S327" s="38">
        <v>0</v>
      </c>
      <c r="T327" s="38">
        <v>0</v>
      </c>
      <c r="U327" s="38"/>
      <c r="V327" s="38"/>
      <c r="W327" s="235"/>
      <c r="X327" s="160" t="e">
        <f t="shared" si="185"/>
        <v>#DIV/0!</v>
      </c>
      <c r="Y327" s="160" t="e">
        <f t="shared" si="186"/>
        <v>#DIV/0!</v>
      </c>
      <c r="Z327" s="160" t="e">
        <f t="shared" si="187"/>
        <v>#DIV/0!</v>
      </c>
      <c r="AA327" s="160" t="e">
        <f t="shared" si="188"/>
        <v>#DIV/0!</v>
      </c>
      <c r="AB327" s="160" t="e">
        <f t="shared" si="189"/>
        <v>#DIV/0!</v>
      </c>
      <c r="AD327" s="179"/>
      <c r="AE327" s="179"/>
      <c r="AF327" s="179"/>
      <c r="AG327" s="179"/>
      <c r="AH327" s="179"/>
      <c r="AI327" s="179"/>
      <c r="AJ327" s="179"/>
      <c r="AK327" s="179"/>
      <c r="AL327" s="179"/>
      <c r="AM327" s="179"/>
      <c r="AN327" s="179"/>
      <c r="AO327" s="179"/>
    </row>
    <row r="328" spans="1:41" s="41" customFormat="1">
      <c r="A328" s="20" t="s">
        <v>97</v>
      </c>
      <c r="B328" s="52"/>
      <c r="C328" s="52"/>
      <c r="D328" s="52"/>
      <c r="E328" s="52"/>
      <c r="F328" s="20"/>
      <c r="G328" s="20"/>
      <c r="H328" s="37">
        <f t="shared" si="183"/>
        <v>16</v>
      </c>
      <c r="I328" s="41" t="str">
        <f t="shared" si="190"/>
        <v>Breskve namizne</v>
      </c>
      <c r="J328" s="19" t="str">
        <f t="shared" ref="J328:J333" si="195">+A328</f>
        <v>Pokoj obvezno</v>
      </c>
      <c r="K328" s="20"/>
      <c r="L328" s="46"/>
      <c r="M328" s="227"/>
      <c r="N328" s="46"/>
      <c r="O328" s="38">
        <v>511.05292501751927</v>
      </c>
      <c r="P328" s="46"/>
      <c r="Q328" s="38">
        <v>608.12946852016273</v>
      </c>
      <c r="R328" s="38">
        <v>562.75030240710112</v>
      </c>
      <c r="S328" s="38">
        <v>511.05292501751927</v>
      </c>
      <c r="T328" s="38">
        <v>465.55245528857216</v>
      </c>
      <c r="U328" s="38"/>
      <c r="V328" s="38"/>
      <c r="W328" s="35"/>
      <c r="X328" s="160">
        <f t="shared" si="185"/>
        <v>118.99539925328</v>
      </c>
      <c r="Y328" s="160">
        <f t="shared" si="186"/>
        <v>110.11585588475199</v>
      </c>
      <c r="Z328" s="160">
        <f t="shared" si="187"/>
        <v>100</v>
      </c>
      <c r="AA328" s="160">
        <f t="shared" si="188"/>
        <v>91.096720613156208</v>
      </c>
      <c r="AB328" s="160">
        <f t="shared" si="189"/>
        <v>0</v>
      </c>
      <c r="AD328" s="179"/>
      <c r="AE328" s="179"/>
      <c r="AF328" s="179"/>
      <c r="AG328" s="179"/>
      <c r="AH328" s="179"/>
      <c r="AI328" s="179"/>
      <c r="AJ328" s="179"/>
      <c r="AK328" s="179"/>
      <c r="AL328" s="179"/>
      <c r="AM328" s="179"/>
      <c r="AN328" s="179"/>
      <c r="AO328" s="179"/>
    </row>
    <row r="329" spans="1:41" s="41" customFormat="1">
      <c r="A329" s="20" t="s">
        <v>96</v>
      </c>
      <c r="B329" s="52"/>
      <c r="C329" s="52"/>
      <c r="D329" s="52"/>
      <c r="E329" s="52"/>
      <c r="F329" s="20"/>
      <c r="G329" s="20"/>
      <c r="H329" s="37">
        <f t="shared" si="183"/>
        <v>17</v>
      </c>
      <c r="I329" s="41" t="str">
        <f t="shared" si="190"/>
        <v>Breskve namizne</v>
      </c>
      <c r="J329" s="19" t="str">
        <f t="shared" si="195"/>
        <v>Zdrav obvezno</v>
      </c>
      <c r="K329" s="20"/>
      <c r="L329" s="45"/>
      <c r="M329" s="232"/>
      <c r="N329" s="45"/>
      <c r="O329" s="38">
        <v>233.7654992499491</v>
      </c>
      <c r="P329" s="45"/>
      <c r="Q329" s="38">
        <v>278.17018914890025</v>
      </c>
      <c r="R329" s="38">
        <v>257.41288026234491</v>
      </c>
      <c r="S329" s="38">
        <v>233.7654992499491</v>
      </c>
      <c r="T329" s="38">
        <v>212.95270374167592</v>
      </c>
      <c r="U329" s="38"/>
      <c r="V329" s="38"/>
      <c r="W329" s="35"/>
      <c r="X329" s="160">
        <f t="shared" si="185"/>
        <v>118.99539925328003</v>
      </c>
      <c r="Y329" s="160">
        <f t="shared" si="186"/>
        <v>110.11585588475197</v>
      </c>
      <c r="Z329" s="160">
        <f t="shared" si="187"/>
        <v>100</v>
      </c>
      <c r="AA329" s="160">
        <f t="shared" si="188"/>
        <v>91.096720613156208</v>
      </c>
      <c r="AB329" s="160">
        <f t="shared" si="189"/>
        <v>0</v>
      </c>
      <c r="AD329" s="179"/>
      <c r="AE329" s="179"/>
      <c r="AF329" s="179"/>
      <c r="AG329" s="179"/>
      <c r="AH329" s="179"/>
      <c r="AI329" s="179"/>
      <c r="AJ329" s="179"/>
      <c r="AK329" s="179"/>
      <c r="AL329" s="179"/>
      <c r="AM329" s="179"/>
      <c r="AN329" s="179"/>
      <c r="AO329" s="179"/>
    </row>
    <row r="330" spans="1:41" s="41" customFormat="1">
      <c r="A330" s="20" t="s">
        <v>95</v>
      </c>
      <c r="B330" s="52"/>
      <c r="C330" s="52"/>
      <c r="D330" s="52"/>
      <c r="E330" s="52"/>
      <c r="F330" s="20"/>
      <c r="G330" s="20"/>
      <c r="H330" s="37">
        <f t="shared" si="183"/>
        <v>18</v>
      </c>
      <c r="I330" s="41" t="str">
        <f t="shared" si="190"/>
        <v>Breskve namizne</v>
      </c>
      <c r="J330" s="19" t="str">
        <f t="shared" si="195"/>
        <v>Pokoj dodatno</v>
      </c>
      <c r="K330" s="20"/>
      <c r="L330" s="46"/>
      <c r="M330" s="227"/>
      <c r="N330" s="46"/>
      <c r="O330" s="38">
        <v>359.38193669834476</v>
      </c>
      <c r="P330" s="46"/>
      <c r="Q330" s="38">
        <v>427.64797041836539</v>
      </c>
      <c r="R330" s="38">
        <v>395.7364954905799</v>
      </c>
      <c r="S330" s="38">
        <v>359.38193669834476</v>
      </c>
      <c r="T330" s="38">
        <v>327.3851588082411</v>
      </c>
      <c r="U330" s="38"/>
      <c r="V330" s="38"/>
      <c r="W330" s="214"/>
      <c r="X330" s="160">
        <f t="shared" si="185"/>
        <v>118.99539925328003</v>
      </c>
      <c r="Y330" s="160">
        <f t="shared" si="186"/>
        <v>110.11585588475197</v>
      </c>
      <c r="Z330" s="160">
        <f t="shared" si="187"/>
        <v>100</v>
      </c>
      <c r="AA330" s="160">
        <f t="shared" si="188"/>
        <v>91.096720613156236</v>
      </c>
      <c r="AB330" s="160">
        <f t="shared" si="189"/>
        <v>0</v>
      </c>
      <c r="AD330" s="179"/>
      <c r="AE330" s="179"/>
      <c r="AF330" s="179"/>
      <c r="AG330" s="179"/>
      <c r="AH330" s="179"/>
      <c r="AI330" s="179"/>
      <c r="AJ330" s="179"/>
      <c r="AK330" s="179"/>
      <c r="AL330" s="179"/>
      <c r="AM330" s="179"/>
      <c r="AN330" s="179"/>
      <c r="AO330" s="179"/>
    </row>
    <row r="331" spans="1:41" s="41" customFormat="1">
      <c r="A331" s="20" t="s">
        <v>94</v>
      </c>
      <c r="B331" s="52"/>
      <c r="C331" s="52"/>
      <c r="D331" s="52"/>
      <c r="E331" s="52"/>
      <c r="F331" s="20"/>
      <c r="G331" s="20"/>
      <c r="H331" s="37">
        <f t="shared" si="183"/>
        <v>19</v>
      </c>
      <c r="I331" s="41" t="str">
        <f t="shared" si="190"/>
        <v>Breskve namizne</v>
      </c>
      <c r="J331" s="19" t="str">
        <f t="shared" si="195"/>
        <v>Zdrav dodatno</v>
      </c>
      <c r="K331" s="20"/>
      <c r="L331" s="45"/>
      <c r="M331" s="232"/>
      <c r="N331" s="45"/>
      <c r="O331" s="38">
        <v>164.3882536252429</v>
      </c>
      <c r="P331" s="45"/>
      <c r="Q331" s="38">
        <v>195.61445872685232</v>
      </c>
      <c r="R331" s="38">
        <v>181.01753245343303</v>
      </c>
      <c r="S331" s="38">
        <v>164.3882536252429</v>
      </c>
      <c r="T331" s="38">
        <v>149.75230812583413</v>
      </c>
      <c r="U331" s="38"/>
      <c r="V331" s="38"/>
      <c r="W331" s="35"/>
      <c r="X331" s="160">
        <f t="shared" si="185"/>
        <v>118.99539925328</v>
      </c>
      <c r="Y331" s="160">
        <f t="shared" si="186"/>
        <v>110.11585588475197</v>
      </c>
      <c r="Z331" s="160">
        <f t="shared" si="187"/>
        <v>100</v>
      </c>
      <c r="AA331" s="160">
        <f t="shared" si="188"/>
        <v>91.096720613156208</v>
      </c>
      <c r="AB331" s="160">
        <f t="shared" si="189"/>
        <v>0</v>
      </c>
      <c r="AD331" s="179"/>
      <c r="AE331" s="179"/>
      <c r="AF331" s="179"/>
      <c r="AG331" s="179"/>
      <c r="AH331" s="179"/>
      <c r="AI331" s="179"/>
      <c r="AJ331" s="179"/>
      <c r="AK331" s="179"/>
      <c r="AL331" s="179"/>
      <c r="AM331" s="179"/>
      <c r="AN331" s="179"/>
      <c r="AO331" s="179"/>
    </row>
    <row r="332" spans="1:41" s="41" customFormat="1">
      <c r="A332" s="20" t="s">
        <v>93</v>
      </c>
      <c r="B332" s="52"/>
      <c r="C332" s="52"/>
      <c r="D332" s="52"/>
      <c r="E332" s="52"/>
      <c r="F332" s="20"/>
      <c r="G332" s="20"/>
      <c r="H332" s="37">
        <f t="shared" si="183"/>
        <v>20</v>
      </c>
      <c r="I332" s="41" t="str">
        <f t="shared" si="190"/>
        <v>Breskve namizne</v>
      </c>
      <c r="J332" s="19" t="str">
        <f t="shared" si="195"/>
        <v>Regresi</v>
      </c>
      <c r="K332" s="20"/>
      <c r="L332" s="46"/>
      <c r="M332" s="227"/>
      <c r="N332" s="46"/>
      <c r="O332" s="38">
        <v>1109.3225887767601</v>
      </c>
      <c r="P332" s="46"/>
      <c r="Q332" s="38">
        <v>1320.0428435217273</v>
      </c>
      <c r="R332" s="38">
        <v>1221.5400631544169</v>
      </c>
      <c r="S332" s="38">
        <v>1109.3225887767601</v>
      </c>
      <c r="T332" s="38">
        <v>1010.5564993965969</v>
      </c>
      <c r="U332" s="38"/>
      <c r="V332" s="38"/>
      <c r="W332" s="214"/>
      <c r="X332" s="160">
        <f t="shared" si="185"/>
        <v>118.99539925328003</v>
      </c>
      <c r="Y332" s="160">
        <f t="shared" si="186"/>
        <v>110.11585588475197</v>
      </c>
      <c r="Z332" s="160">
        <f t="shared" si="187"/>
        <v>100</v>
      </c>
      <c r="AA332" s="160">
        <f t="shared" si="188"/>
        <v>91.096720613156208</v>
      </c>
      <c r="AB332" s="160">
        <f t="shared" si="189"/>
        <v>0</v>
      </c>
      <c r="AD332" s="179"/>
      <c r="AE332" s="179"/>
      <c r="AF332" s="179"/>
      <c r="AG332" s="179"/>
      <c r="AH332" s="179"/>
      <c r="AI332" s="179"/>
      <c r="AJ332" s="179"/>
      <c r="AK332" s="179"/>
      <c r="AL332" s="179"/>
      <c r="AM332" s="179"/>
      <c r="AN332" s="179"/>
      <c r="AO332" s="179"/>
    </row>
    <row r="333" spans="1:41" s="41" customFormat="1">
      <c r="A333" s="52" t="s">
        <v>13</v>
      </c>
      <c r="B333" s="52"/>
      <c r="C333" s="52"/>
      <c r="D333" s="52"/>
      <c r="E333" s="52"/>
      <c r="F333" s="20"/>
      <c r="G333" s="20"/>
      <c r="H333" s="37">
        <f t="shared" si="183"/>
        <v>21</v>
      </c>
      <c r="I333" s="41" t="str">
        <f t="shared" si="190"/>
        <v>Breskve namizne</v>
      </c>
      <c r="J333" s="19" t="str">
        <f t="shared" si="195"/>
        <v>SUM element</v>
      </c>
      <c r="K333" s="20"/>
      <c r="L333" s="66"/>
      <c r="M333" s="180"/>
      <c r="N333" s="66"/>
      <c r="O333" s="172">
        <v>19150.568671013229</v>
      </c>
      <c r="P333" s="183"/>
      <c r="Q333" s="172">
        <v>23096.297696435278</v>
      </c>
      <c r="R333" s="172">
        <v>21182.095972691939</v>
      </c>
      <c r="S333" s="172">
        <v>19150.568671013229</v>
      </c>
      <c r="T333" s="172">
        <v>17140.300300891144</v>
      </c>
      <c r="U333" s="172"/>
      <c r="V333" s="172"/>
      <c r="W333" s="214"/>
      <c r="X333" s="160">
        <f t="shared" si="185"/>
        <v>120.6037172744348</v>
      </c>
      <c r="Y333" s="160">
        <f t="shared" si="186"/>
        <v>110.60818264239683</v>
      </c>
      <c r="Z333" s="160">
        <f t="shared" si="187"/>
        <v>100</v>
      </c>
      <c r="AA333" s="160">
        <f t="shared" si="188"/>
        <v>89.502826758534454</v>
      </c>
      <c r="AB333" s="160">
        <f t="shared" si="189"/>
        <v>0</v>
      </c>
      <c r="AD333" s="179"/>
      <c r="AE333" s="179"/>
      <c r="AF333" s="179"/>
      <c r="AG333" s="179"/>
      <c r="AH333" s="179"/>
      <c r="AI333" s="179"/>
      <c r="AJ333" s="179"/>
      <c r="AK333" s="179"/>
      <c r="AL333" s="179"/>
      <c r="AM333" s="179"/>
      <c r="AN333" s="179"/>
      <c r="AO333" s="179"/>
    </row>
    <row r="334" spans="1:41" s="41" customFormat="1">
      <c r="A334" s="52" t="s">
        <v>3</v>
      </c>
      <c r="B334" s="52" t="s">
        <v>0</v>
      </c>
      <c r="C334" s="52" t="s">
        <v>2</v>
      </c>
      <c r="D334" s="52" t="s">
        <v>1</v>
      </c>
      <c r="E334" s="52" t="s">
        <v>0</v>
      </c>
      <c r="F334" s="20"/>
      <c r="G334" s="20"/>
      <c r="H334" s="37">
        <f t="shared" si="183"/>
        <v>22</v>
      </c>
      <c r="I334" s="41" t="str">
        <f t="shared" si="190"/>
        <v>Breskve namizne</v>
      </c>
      <c r="J334" s="110" t="str">
        <f t="shared" ref="J334" si="196">+J297</f>
        <v>Subvencije</v>
      </c>
      <c r="K334" s="20"/>
      <c r="L334" s="66"/>
      <c r="M334" s="180"/>
      <c r="N334" s="66"/>
      <c r="O334" s="196">
        <v>351.8899328</v>
      </c>
      <c r="P334" s="223"/>
      <c r="Q334" s="196">
        <v>351.8899328</v>
      </c>
      <c r="R334" s="196">
        <v>351.8899328</v>
      </c>
      <c r="S334" s="196">
        <v>351.8899328</v>
      </c>
      <c r="T334" s="196">
        <v>351.8899328</v>
      </c>
      <c r="U334" s="196"/>
      <c r="V334" s="172"/>
      <c r="W334" s="214"/>
      <c r="X334" s="160">
        <f t="shared" si="185"/>
        <v>100</v>
      </c>
      <c r="Y334" s="160">
        <f t="shared" si="186"/>
        <v>100</v>
      </c>
      <c r="Z334" s="160">
        <f t="shared" si="187"/>
        <v>100</v>
      </c>
      <c r="AA334" s="160">
        <f t="shared" si="188"/>
        <v>100</v>
      </c>
      <c r="AB334" s="160">
        <f t="shared" si="189"/>
        <v>0</v>
      </c>
      <c r="AD334" s="179"/>
      <c r="AE334" s="179"/>
      <c r="AF334" s="179"/>
      <c r="AG334" s="179"/>
      <c r="AH334" s="179"/>
      <c r="AI334" s="179"/>
      <c r="AJ334" s="179"/>
      <c r="AK334" s="179"/>
      <c r="AL334" s="179"/>
      <c r="AM334" s="179"/>
      <c r="AN334" s="179"/>
      <c r="AO334" s="179"/>
    </row>
    <row r="335" spans="1:41" s="41" customFormat="1" ht="13.5" customHeight="1">
      <c r="A335" s="116" t="s">
        <v>14</v>
      </c>
      <c r="B335" s="52"/>
      <c r="C335" s="52"/>
      <c r="D335" s="52"/>
      <c r="E335" s="52"/>
      <c r="F335" s="20"/>
      <c r="G335" s="20"/>
      <c r="H335" s="37">
        <f t="shared" si="183"/>
        <v>23</v>
      </c>
      <c r="I335" s="41" t="str">
        <f t="shared" si="190"/>
        <v>Breskve namizne</v>
      </c>
      <c r="J335" s="211" t="str">
        <f>+J298</f>
        <v>Vrednost pridelave_tržna</v>
      </c>
      <c r="K335" s="20"/>
      <c r="L335" s="66"/>
      <c r="M335" s="180"/>
      <c r="N335" s="66"/>
      <c r="O335" s="196">
        <v>26000</v>
      </c>
      <c r="P335" s="223"/>
      <c r="Q335" s="196">
        <v>39000</v>
      </c>
      <c r="R335" s="196">
        <v>32500</v>
      </c>
      <c r="S335" s="196">
        <v>26000</v>
      </c>
      <c r="T335" s="196">
        <v>19500</v>
      </c>
      <c r="U335" s="196"/>
      <c r="V335" s="222"/>
      <c r="W335" s="214"/>
      <c r="X335" s="160">
        <f t="shared" si="185"/>
        <v>150</v>
      </c>
      <c r="Y335" s="160">
        <f t="shared" si="186"/>
        <v>125</v>
      </c>
      <c r="Z335" s="160">
        <f t="shared" si="187"/>
        <v>100</v>
      </c>
      <c r="AA335" s="160">
        <f t="shared" si="188"/>
        <v>75</v>
      </c>
      <c r="AB335" s="160">
        <f t="shared" si="189"/>
        <v>0</v>
      </c>
      <c r="AD335" s="179"/>
      <c r="AE335" s="179"/>
      <c r="AF335" s="179"/>
      <c r="AG335" s="179"/>
      <c r="AH335" s="179"/>
      <c r="AI335" s="179"/>
      <c r="AJ335" s="179"/>
      <c r="AK335" s="179"/>
      <c r="AL335" s="179"/>
      <c r="AM335" s="179"/>
      <c r="AN335" s="179"/>
      <c r="AO335" s="179"/>
    </row>
    <row r="336" spans="1:41" s="41" customFormat="1">
      <c r="A336" s="52"/>
      <c r="B336" s="52"/>
      <c r="C336" s="52"/>
      <c r="D336" s="52"/>
      <c r="E336" s="52"/>
      <c r="F336" s="20"/>
      <c r="G336" s="54"/>
      <c r="H336" s="37">
        <f t="shared" si="183"/>
        <v>24</v>
      </c>
      <c r="I336" s="41" t="str">
        <f t="shared" si="190"/>
        <v>Breskve namizne</v>
      </c>
      <c r="J336" s="23"/>
      <c r="K336" s="49"/>
      <c r="L336" s="198"/>
      <c r="M336" s="199"/>
      <c r="N336" s="192"/>
      <c r="O336" s="200">
        <f>+O321-O334-O322</f>
        <v>18798.678738213232</v>
      </c>
      <c r="P336" s="66" t="s">
        <v>92</v>
      </c>
      <c r="Q336" s="200">
        <f t="shared" ref="Q336:T336" si="197">+Q321-Q334-Q322</f>
        <v>22744.407763635278</v>
      </c>
      <c r="R336" s="200">
        <f t="shared" si="197"/>
        <v>20830.206039891938</v>
      </c>
      <c r="S336" s="200">
        <f t="shared" si="197"/>
        <v>18798.678738213232</v>
      </c>
      <c r="T336" s="200">
        <f t="shared" si="197"/>
        <v>16788.410368091143</v>
      </c>
      <c r="U336" s="200"/>
      <c r="V336" s="200"/>
      <c r="W336" s="214"/>
      <c r="X336" s="160">
        <f t="shared" ref="X336:Y338" si="198">R336/$Q336*100</f>
        <v>91.583857695323928</v>
      </c>
      <c r="Y336" s="160">
        <f t="shared" si="198"/>
        <v>82.651871763701649</v>
      </c>
      <c r="Z336" s="160"/>
      <c r="AA336" s="160"/>
      <c r="AB336" s="221"/>
      <c r="AD336" s="179"/>
      <c r="AE336" s="179"/>
      <c r="AF336" s="179"/>
      <c r="AG336" s="179"/>
      <c r="AH336" s="179"/>
      <c r="AI336" s="179"/>
      <c r="AJ336" s="179"/>
      <c r="AK336" s="179"/>
      <c r="AL336" s="179"/>
      <c r="AM336" s="179"/>
      <c r="AN336" s="179"/>
      <c r="AO336" s="179"/>
    </row>
    <row r="337" spans="1:41" s="41" customFormat="1">
      <c r="A337" s="52"/>
      <c r="B337" s="52"/>
      <c r="C337" s="52"/>
      <c r="D337" s="52"/>
      <c r="E337" s="52"/>
      <c r="F337" s="20"/>
      <c r="G337" s="49"/>
      <c r="H337" s="37">
        <f t="shared" si="183"/>
        <v>25</v>
      </c>
      <c r="I337" s="41" t="str">
        <f t="shared" si="190"/>
        <v>Breskve namizne</v>
      </c>
      <c r="J337" s="23"/>
      <c r="K337" s="49"/>
      <c r="L337" s="198"/>
      <c r="M337" s="199"/>
      <c r="N337" s="192"/>
      <c r="O337" s="200">
        <f>O336-O328-O329</f>
        <v>18053.860313945763</v>
      </c>
      <c r="P337" s="66" t="s">
        <v>91</v>
      </c>
      <c r="Q337" s="200">
        <f t="shared" ref="Q337:T337" si="199">Q336-Q328-Q329</f>
        <v>21858.108105966217</v>
      </c>
      <c r="R337" s="200">
        <f t="shared" si="199"/>
        <v>20010.042857222492</v>
      </c>
      <c r="S337" s="200">
        <f t="shared" si="199"/>
        <v>18053.860313945763</v>
      </c>
      <c r="T337" s="200">
        <f t="shared" si="199"/>
        <v>16109.905209060895</v>
      </c>
      <c r="U337" s="200"/>
      <c r="V337" s="200"/>
      <c r="W337" s="224"/>
      <c r="X337" s="192">
        <f t="shared" si="198"/>
        <v>91.545172895181665</v>
      </c>
      <c r="Y337" s="192">
        <f t="shared" si="198"/>
        <v>82.595713345465256</v>
      </c>
      <c r="Z337" s="192"/>
      <c r="AA337" s="192"/>
      <c r="AB337" s="221"/>
      <c r="AD337" s="179"/>
      <c r="AE337" s="179"/>
      <c r="AF337" s="179"/>
      <c r="AG337" s="179"/>
      <c r="AH337" s="179"/>
      <c r="AI337" s="179"/>
      <c r="AJ337" s="179"/>
      <c r="AK337" s="179"/>
      <c r="AL337" s="179"/>
      <c r="AM337" s="179"/>
      <c r="AN337" s="179"/>
      <c r="AO337" s="179"/>
    </row>
    <row r="338" spans="1:41" s="237" customFormat="1">
      <c r="A338" s="52"/>
      <c r="B338" s="52"/>
      <c r="C338" s="52"/>
      <c r="D338" s="52"/>
      <c r="E338" s="52"/>
      <c r="F338" s="20"/>
      <c r="G338" s="19"/>
      <c r="H338" s="37">
        <f t="shared" si="183"/>
        <v>26</v>
      </c>
      <c r="I338" s="41" t="str">
        <f t="shared" si="190"/>
        <v>Breskve namizne</v>
      </c>
      <c r="J338" s="19"/>
      <c r="K338" s="20"/>
      <c r="L338" s="177"/>
      <c r="M338" s="178"/>
      <c r="N338" s="192"/>
      <c r="O338" s="200">
        <f>O337-O330-O331-O332</f>
        <v>16420.767534845418</v>
      </c>
      <c r="P338" s="66" t="s">
        <v>90</v>
      </c>
      <c r="Q338" s="200">
        <f t="shared" ref="Q338:T338" si="200">Q337-Q330-Q331-Q332</f>
        <v>19914.802833299269</v>
      </c>
      <c r="R338" s="200">
        <f t="shared" si="200"/>
        <v>18211.748766124063</v>
      </c>
      <c r="S338" s="200">
        <f t="shared" si="200"/>
        <v>16420.767534845418</v>
      </c>
      <c r="T338" s="200">
        <f t="shared" si="200"/>
        <v>14622.211242730224</v>
      </c>
      <c r="U338" s="200"/>
      <c r="V338" s="200"/>
      <c r="W338" s="224"/>
      <c r="X338" s="192">
        <f t="shared" si="198"/>
        <v>91.448300636310833</v>
      </c>
      <c r="Y338" s="192">
        <f t="shared" si="198"/>
        <v>82.455084653855963</v>
      </c>
      <c r="Z338" s="192"/>
      <c r="AA338" s="192"/>
      <c r="AB338" s="236"/>
      <c r="AC338" s="41"/>
      <c r="AD338" s="179"/>
      <c r="AE338" s="179"/>
      <c r="AF338" s="179"/>
      <c r="AG338" s="179"/>
      <c r="AH338" s="179"/>
      <c r="AI338" s="179"/>
      <c r="AJ338" s="179"/>
      <c r="AK338" s="179"/>
      <c r="AL338" s="179"/>
      <c r="AM338" s="179"/>
      <c r="AN338" s="179"/>
      <c r="AO338" s="179"/>
    </row>
    <row r="339" spans="1:41" s="41" customFormat="1">
      <c r="A339" s="52"/>
      <c r="B339" s="52"/>
      <c r="C339" s="52"/>
      <c r="D339" s="52"/>
      <c r="E339" s="52"/>
      <c r="F339" s="20"/>
      <c r="G339" s="20"/>
      <c r="H339" s="37">
        <f t="shared" si="183"/>
        <v>27</v>
      </c>
      <c r="I339" s="41" t="str">
        <f t="shared" si="190"/>
        <v>Breskve namizne</v>
      </c>
      <c r="J339" s="20"/>
      <c r="K339" s="20"/>
      <c r="L339" s="66"/>
      <c r="M339" s="180"/>
      <c r="N339" s="66"/>
      <c r="O339" s="202"/>
      <c r="P339" s="197"/>
      <c r="Q339" s="202"/>
      <c r="R339" s="202"/>
      <c r="S339" s="202"/>
      <c r="T339" s="202"/>
      <c r="U339" s="202"/>
      <c r="V339" s="202"/>
      <c r="W339" s="224"/>
      <c r="X339" s="177"/>
      <c r="Y339" s="177"/>
      <c r="Z339" s="177"/>
      <c r="AA339" s="177"/>
      <c r="AB339" s="123"/>
      <c r="AD339" s="179"/>
      <c r="AE339" s="179"/>
      <c r="AF339" s="179"/>
      <c r="AG339" s="179"/>
      <c r="AH339" s="179"/>
      <c r="AI339" s="179"/>
      <c r="AJ339" s="179"/>
      <c r="AK339" s="179"/>
      <c r="AL339" s="179"/>
      <c r="AM339" s="179"/>
      <c r="AN339" s="179"/>
      <c r="AO339" s="179"/>
    </row>
    <row r="340" spans="1:41" s="41" customFormat="1">
      <c r="A340" s="52"/>
      <c r="B340" s="52"/>
      <c r="C340" s="52"/>
      <c r="D340" s="52"/>
      <c r="E340" s="52"/>
      <c r="F340" s="20"/>
      <c r="G340" s="20"/>
      <c r="H340" s="37">
        <f t="shared" si="183"/>
        <v>28</v>
      </c>
      <c r="I340" s="41" t="str">
        <f t="shared" si="190"/>
        <v>Breskve namizne</v>
      </c>
      <c r="J340" s="19"/>
      <c r="K340" s="20"/>
      <c r="L340" s="66"/>
      <c r="M340" s="180"/>
      <c r="N340" s="66"/>
      <c r="O340" s="205" t="str">
        <f>+O317&amp;";"&amp;O319</f>
        <v>20000;0,5</v>
      </c>
      <c r="P340" s="225"/>
      <c r="Q340" s="205" t="str">
        <f t="shared" ref="Q340:T340" si="201">+Q317&amp;";"&amp;Q319</f>
        <v>30000;0,5</v>
      </c>
      <c r="R340" s="205" t="str">
        <f t="shared" si="201"/>
        <v>25000;0,5</v>
      </c>
      <c r="S340" s="205" t="str">
        <f t="shared" si="201"/>
        <v>20000;0,5</v>
      </c>
      <c r="T340" s="205" t="str">
        <f t="shared" si="201"/>
        <v>15000;0,5</v>
      </c>
      <c r="U340" s="205"/>
      <c r="V340" s="205"/>
      <c r="W340" s="35"/>
      <c r="X340" s="66"/>
      <c r="Y340" s="66"/>
      <c r="Z340" s="66"/>
      <c r="AA340" s="66"/>
      <c r="AB340" s="123"/>
      <c r="AD340" s="179"/>
      <c r="AE340" s="179"/>
      <c r="AF340" s="179"/>
      <c r="AG340" s="179"/>
      <c r="AH340" s="179"/>
      <c r="AI340" s="179"/>
      <c r="AJ340" s="179"/>
      <c r="AK340" s="179"/>
      <c r="AL340" s="179"/>
      <c r="AM340" s="179"/>
      <c r="AN340" s="179"/>
      <c r="AO340" s="179"/>
    </row>
    <row r="341" spans="1:41" s="41" customFormat="1" ht="12.75" customHeight="1">
      <c r="A341" s="52"/>
      <c r="B341" s="52"/>
      <c r="C341" s="52"/>
      <c r="D341" s="52"/>
      <c r="E341" s="52"/>
      <c r="F341" s="20"/>
      <c r="G341" s="20"/>
      <c r="H341" s="37">
        <f t="shared" si="183"/>
        <v>29</v>
      </c>
      <c r="I341" s="41" t="str">
        <f t="shared" si="190"/>
        <v>Breskve namizne</v>
      </c>
      <c r="J341" s="20"/>
      <c r="K341" s="20"/>
      <c r="L341" s="66"/>
      <c r="M341" s="180"/>
      <c r="N341" s="66"/>
      <c r="O341" s="207">
        <f>+O336/O317*1000</f>
        <v>939.9339369106616</v>
      </c>
      <c r="P341" s="193" t="s">
        <v>89</v>
      </c>
      <c r="Q341" s="207">
        <f t="shared" ref="Q341:T341" si="202">+Q336/Q317*1000</f>
        <v>758.14692545450919</v>
      </c>
      <c r="R341" s="207">
        <f t="shared" si="202"/>
        <v>833.20824159567758</v>
      </c>
      <c r="S341" s="207">
        <f t="shared" si="202"/>
        <v>939.9339369106616</v>
      </c>
      <c r="T341" s="207">
        <f t="shared" si="202"/>
        <v>1119.2273578727429</v>
      </c>
      <c r="U341" s="207"/>
      <c r="V341" s="207"/>
      <c r="W341" s="35"/>
      <c r="X341" s="66">
        <f t="shared" ref="X341:Y348" si="203">R341/$Q341*100</f>
        <v>109.90062923438873</v>
      </c>
      <c r="Y341" s="66">
        <f t="shared" si="203"/>
        <v>123.97780764555249</v>
      </c>
      <c r="Z341" s="66"/>
      <c r="AA341" s="66"/>
      <c r="AB341" s="123"/>
      <c r="AD341" s="179"/>
      <c r="AE341" s="179"/>
      <c r="AF341" s="179"/>
      <c r="AG341" s="179"/>
      <c r="AH341" s="179"/>
      <c r="AI341" s="179"/>
      <c r="AJ341" s="179"/>
      <c r="AK341" s="179"/>
      <c r="AL341" s="179"/>
      <c r="AM341" s="179"/>
      <c r="AN341" s="179"/>
      <c r="AO341" s="179"/>
    </row>
    <row r="342" spans="1:41" s="41" customFormat="1">
      <c r="A342" s="52"/>
      <c r="B342" s="52"/>
      <c r="C342" s="52"/>
      <c r="D342" s="52"/>
      <c r="E342" s="52"/>
      <c r="F342" s="20"/>
      <c r="G342" s="20"/>
      <c r="H342" s="37">
        <f t="shared" si="183"/>
        <v>30</v>
      </c>
      <c r="I342" s="41" t="str">
        <f t="shared" si="190"/>
        <v>Breskve namizne</v>
      </c>
      <c r="J342" s="20"/>
      <c r="K342" s="20"/>
      <c r="L342" s="66"/>
      <c r="M342" s="180"/>
      <c r="N342" s="66"/>
      <c r="O342" s="207">
        <f>+O341*O337/O336</f>
        <v>902.69301569728827</v>
      </c>
      <c r="P342" s="193" t="s">
        <v>88</v>
      </c>
      <c r="Q342" s="207">
        <f t="shared" ref="Q342:T342" si="204">+Q341*Q337/Q336</f>
        <v>728.6036035322071</v>
      </c>
      <c r="R342" s="207">
        <f t="shared" si="204"/>
        <v>800.40171428889971</v>
      </c>
      <c r="S342" s="207">
        <f t="shared" si="204"/>
        <v>902.69301569728827</v>
      </c>
      <c r="T342" s="207">
        <f t="shared" si="204"/>
        <v>1073.9936806040596</v>
      </c>
      <c r="U342" s="207"/>
      <c r="V342" s="207"/>
      <c r="W342" s="35"/>
      <c r="X342" s="66">
        <f t="shared" si="203"/>
        <v>109.85420747421801</v>
      </c>
      <c r="Y342" s="66">
        <f t="shared" si="203"/>
        <v>123.89357001819793</v>
      </c>
      <c r="Z342" s="66"/>
      <c r="AA342" s="66"/>
      <c r="AB342" s="123"/>
      <c r="AD342" s="179"/>
      <c r="AE342" s="179"/>
      <c r="AF342" s="179"/>
      <c r="AG342" s="179"/>
      <c r="AH342" s="179"/>
      <c r="AI342" s="179"/>
      <c r="AJ342" s="179"/>
      <c r="AK342" s="179"/>
      <c r="AL342" s="179"/>
      <c r="AM342" s="179"/>
      <c r="AN342" s="179"/>
      <c r="AO342" s="179"/>
    </row>
    <row r="343" spans="1:41" s="41" customFormat="1">
      <c r="A343" s="52"/>
      <c r="B343" s="52"/>
      <c r="C343" s="52"/>
      <c r="D343" s="52"/>
      <c r="E343" s="52"/>
      <c r="F343" s="20"/>
      <c r="G343" s="20"/>
      <c r="H343" s="37">
        <f t="shared" si="183"/>
        <v>31</v>
      </c>
      <c r="I343" s="41" t="str">
        <f t="shared" si="190"/>
        <v>Breskve namizne</v>
      </c>
      <c r="J343" s="20"/>
      <c r="K343" s="20"/>
      <c r="L343" s="66"/>
      <c r="M343" s="180"/>
      <c r="N343" s="66"/>
      <c r="O343" s="207">
        <f>+O341*O338/O336</f>
        <v>821.038376742271</v>
      </c>
      <c r="P343" s="193" t="s">
        <v>87</v>
      </c>
      <c r="Q343" s="207">
        <f t="shared" ref="Q343:T343" si="205">+Q341*Q338/Q336</f>
        <v>663.82676110997556</v>
      </c>
      <c r="R343" s="207">
        <f t="shared" si="205"/>
        <v>728.46995064496252</v>
      </c>
      <c r="S343" s="207">
        <f t="shared" si="205"/>
        <v>821.038376742271</v>
      </c>
      <c r="T343" s="207">
        <f t="shared" si="205"/>
        <v>974.81408284868155</v>
      </c>
      <c r="U343" s="207"/>
      <c r="V343" s="207"/>
      <c r="W343" s="35"/>
      <c r="X343" s="66">
        <f t="shared" si="203"/>
        <v>109.737960763573</v>
      </c>
      <c r="Y343" s="66">
        <f t="shared" si="203"/>
        <v>123.68262698078397</v>
      </c>
      <c r="Z343" s="66"/>
      <c r="AA343" s="66"/>
      <c r="AB343" s="123"/>
      <c r="AD343" s="179"/>
      <c r="AE343" s="179"/>
      <c r="AF343" s="179"/>
      <c r="AG343" s="179"/>
      <c r="AH343" s="179"/>
      <c r="AI343" s="179"/>
      <c r="AJ343" s="179"/>
      <c r="AK343" s="179"/>
      <c r="AL343" s="179"/>
      <c r="AM343" s="179"/>
      <c r="AN343" s="179"/>
      <c r="AO343" s="179"/>
    </row>
    <row r="344" spans="1:41" s="41" customFormat="1">
      <c r="A344" s="52"/>
      <c r="B344" s="52"/>
      <c r="C344" s="52"/>
      <c r="D344" s="52"/>
      <c r="E344" s="52"/>
      <c r="F344" s="20"/>
      <c r="G344" s="20"/>
      <c r="H344" s="37">
        <f t="shared" si="183"/>
        <v>32</v>
      </c>
      <c r="I344" s="41" t="str">
        <f t="shared" si="190"/>
        <v>Breskve namizne</v>
      </c>
      <c r="J344" s="20"/>
      <c r="K344" s="20"/>
      <c r="L344" s="66"/>
      <c r="M344" s="180"/>
      <c r="N344" s="66"/>
      <c r="O344" s="207">
        <f>+O341-O343</f>
        <v>118.8955601683906</v>
      </c>
      <c r="P344" s="193" t="s">
        <v>86</v>
      </c>
      <c r="Q344" s="207">
        <f t="shared" ref="Q344:T344" si="206">+Q341-Q343</f>
        <v>94.320164344533623</v>
      </c>
      <c r="R344" s="207">
        <f t="shared" si="206"/>
        <v>104.73829095071505</v>
      </c>
      <c r="S344" s="207">
        <f t="shared" si="206"/>
        <v>118.8955601683906</v>
      </c>
      <c r="T344" s="207">
        <f t="shared" si="206"/>
        <v>144.41327502406136</v>
      </c>
      <c r="U344" s="207"/>
      <c r="V344" s="207"/>
      <c r="W344" s="35"/>
      <c r="X344" s="66">
        <f t="shared" si="203"/>
        <v>111.04549242315353</v>
      </c>
      <c r="Y344" s="66">
        <f t="shared" si="203"/>
        <v>126.05529368469688</v>
      </c>
      <c r="Z344" s="66"/>
      <c r="AA344" s="66"/>
      <c r="AB344" s="123"/>
      <c r="AD344" s="179"/>
      <c r="AE344" s="179"/>
      <c r="AF344" s="179"/>
      <c r="AG344" s="179"/>
      <c r="AH344" s="179"/>
      <c r="AI344" s="179"/>
      <c r="AJ344" s="179"/>
      <c r="AK344" s="179"/>
      <c r="AL344" s="179"/>
      <c r="AM344" s="179"/>
      <c r="AN344" s="179"/>
      <c r="AO344" s="179"/>
    </row>
    <row r="345" spans="1:41" s="41" customFormat="1">
      <c r="A345" s="52"/>
      <c r="B345" s="52"/>
      <c r="C345" s="52"/>
      <c r="D345" s="52"/>
      <c r="E345" s="52"/>
      <c r="F345" s="20"/>
      <c r="G345" s="19"/>
      <c r="H345" s="37">
        <f t="shared" si="183"/>
        <v>33</v>
      </c>
      <c r="I345" s="41" t="str">
        <f t="shared" si="190"/>
        <v>Breskve namizne</v>
      </c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35"/>
      <c r="X345" s="66" t="e">
        <f t="shared" si="203"/>
        <v>#DIV/0!</v>
      </c>
      <c r="Y345" s="66" t="e">
        <f t="shared" si="203"/>
        <v>#DIV/0!</v>
      </c>
      <c r="Z345" s="66"/>
      <c r="AA345" s="66"/>
      <c r="AB345" s="236"/>
      <c r="AD345" s="179"/>
      <c r="AE345" s="179"/>
      <c r="AF345" s="179"/>
      <c r="AG345" s="179"/>
      <c r="AH345" s="179"/>
      <c r="AI345" s="179"/>
      <c r="AJ345" s="179"/>
      <c r="AK345" s="179"/>
      <c r="AL345" s="179"/>
      <c r="AM345" s="179"/>
      <c r="AN345" s="179"/>
      <c r="AO345" s="179"/>
    </row>
    <row r="346" spans="1:41" s="41" customFormat="1">
      <c r="A346" s="52" t="s">
        <v>15</v>
      </c>
      <c r="B346" s="52"/>
      <c r="C346" s="52"/>
      <c r="D346" s="52"/>
      <c r="E346" s="52"/>
      <c r="F346" s="20">
        <v>1000</v>
      </c>
      <c r="G346" s="20"/>
      <c r="H346" s="37">
        <f t="shared" si="183"/>
        <v>34</v>
      </c>
      <c r="I346" s="41" t="str">
        <f t="shared" si="190"/>
        <v>Breskve namizne</v>
      </c>
      <c r="J346" s="209" t="s">
        <v>85</v>
      </c>
      <c r="K346" s="20"/>
      <c r="L346" s="66"/>
      <c r="M346" s="180"/>
      <c r="N346" s="226"/>
      <c r="O346" s="210">
        <v>1300</v>
      </c>
      <c r="P346" s="209" t="str">
        <f>P347</f>
        <v>Odkupna cena; vir podatkov SURS; preračuni KIS</v>
      </c>
      <c r="Q346" s="210">
        <v>1300</v>
      </c>
      <c r="R346" s="210">
        <v>1300</v>
      </c>
      <c r="S346" s="210">
        <v>1300</v>
      </c>
      <c r="T346" s="210">
        <v>1300</v>
      </c>
      <c r="U346" s="210"/>
      <c r="V346" s="210"/>
      <c r="W346" s="214"/>
      <c r="X346" s="177">
        <f t="shared" si="203"/>
        <v>100</v>
      </c>
      <c r="Y346" s="177">
        <f t="shared" si="203"/>
        <v>100</v>
      </c>
      <c r="Z346" s="177"/>
      <c r="AA346" s="177"/>
      <c r="AB346" s="123"/>
      <c r="AD346" s="179"/>
      <c r="AE346" s="179"/>
      <c r="AF346" s="179"/>
      <c r="AG346" s="179"/>
      <c r="AH346" s="179"/>
      <c r="AI346" s="179"/>
      <c r="AJ346" s="179"/>
      <c r="AK346" s="179"/>
      <c r="AL346" s="179"/>
      <c r="AM346" s="179"/>
      <c r="AN346" s="179"/>
      <c r="AO346" s="179"/>
    </row>
    <row r="347" spans="1:41" s="41" customFormat="1">
      <c r="A347" s="52"/>
      <c r="B347" s="52"/>
      <c r="C347" s="52"/>
      <c r="D347" s="52"/>
      <c r="E347" s="52"/>
      <c r="F347" s="20"/>
      <c r="G347" s="19"/>
      <c r="H347" s="37">
        <f t="shared" si="183"/>
        <v>35</v>
      </c>
      <c r="I347" s="41" t="str">
        <f t="shared" si="190"/>
        <v>Breskve namizne</v>
      </c>
      <c r="J347" s="211" t="str">
        <f>+J310</f>
        <v>Bruto dodana vrednost</v>
      </c>
      <c r="K347" s="20"/>
      <c r="L347" s="177"/>
      <c r="M347" s="178"/>
      <c r="N347" s="177"/>
      <c r="O347" s="212">
        <f>O335+O334+O322-O320</f>
        <v>18159.31008756208</v>
      </c>
      <c r="P347" s="208" t="s">
        <v>85</v>
      </c>
      <c r="Q347" s="212">
        <f t="shared" ref="Q347:T347" si="207">Q335+Q334+Q322-Q320</f>
        <v>28462.734636896683</v>
      </c>
      <c r="R347" s="212">
        <f t="shared" si="207"/>
        <v>23304.396803961117</v>
      </c>
      <c r="S347" s="212">
        <f t="shared" si="207"/>
        <v>18159.31008756208</v>
      </c>
      <c r="T347" s="212">
        <f t="shared" si="207"/>
        <v>13094.210840879698</v>
      </c>
      <c r="U347" s="212"/>
      <c r="V347" s="212"/>
      <c r="W347" s="35"/>
      <c r="X347" s="66">
        <f t="shared" si="203"/>
        <v>81.87687199160149</v>
      </c>
      <c r="Y347" s="66">
        <f t="shared" si="203"/>
        <v>63.800300003576908</v>
      </c>
      <c r="Z347" s="66"/>
      <c r="AA347" s="66"/>
      <c r="AB347" s="236"/>
      <c r="AD347" s="179"/>
      <c r="AE347" s="179"/>
      <c r="AF347" s="179"/>
      <c r="AG347" s="179"/>
      <c r="AH347" s="179"/>
      <c r="AI347" s="179"/>
      <c r="AJ347" s="179"/>
      <c r="AK347" s="179"/>
      <c r="AL347" s="179"/>
      <c r="AM347" s="179"/>
      <c r="AN347" s="179"/>
      <c r="AO347" s="179"/>
    </row>
    <row r="348" spans="1:41" s="41" customFormat="1">
      <c r="A348" s="116" t="s">
        <v>11</v>
      </c>
      <c r="B348" s="52"/>
      <c r="C348" s="52"/>
      <c r="D348" s="52"/>
      <c r="E348" s="52"/>
      <c r="F348" s="20"/>
      <c r="G348" s="66"/>
      <c r="H348" s="37">
        <f t="shared" si="183"/>
        <v>36</v>
      </c>
      <c r="I348" s="41" t="str">
        <f t="shared" si="190"/>
        <v>Breskve namizne</v>
      </c>
      <c r="J348" s="195" t="s">
        <v>11</v>
      </c>
      <c r="K348" s="49"/>
      <c r="L348" s="66"/>
      <c r="M348" s="180"/>
      <c r="N348" s="66"/>
      <c r="O348" s="38">
        <v>4783.3605295139259</v>
      </c>
      <c r="P348" s="45"/>
      <c r="Q348" s="38">
        <v>4969.3454597627724</v>
      </c>
      <c r="R348" s="38">
        <v>4891.7136753740424</v>
      </c>
      <c r="S348" s="38">
        <v>4783.3605295139259</v>
      </c>
      <c r="T348" s="38">
        <v>4705.2273686201042</v>
      </c>
      <c r="U348" s="38"/>
      <c r="V348" s="172"/>
      <c r="W348" s="214"/>
      <c r="X348" s="177">
        <f t="shared" si="203"/>
        <v>98.437786525060062</v>
      </c>
      <c r="Y348" s="177">
        <f t="shared" si="203"/>
        <v>96.257355586268204</v>
      </c>
      <c r="Z348" s="177"/>
      <c r="AA348" s="177"/>
      <c r="AB348" s="123"/>
      <c r="AD348" s="179"/>
      <c r="AE348" s="179"/>
      <c r="AF348" s="179"/>
      <c r="AG348" s="179"/>
      <c r="AH348" s="179"/>
      <c r="AI348" s="179"/>
      <c r="AJ348" s="179"/>
      <c r="AK348" s="179"/>
      <c r="AL348" s="179"/>
      <c r="AM348" s="179"/>
      <c r="AN348" s="179"/>
      <c r="AO348" s="179"/>
    </row>
    <row r="349" spans="1:41" s="41" customFormat="1">
      <c r="A349" s="52"/>
      <c r="B349" s="52"/>
      <c r="C349" s="52"/>
      <c r="D349" s="52"/>
      <c r="E349" s="52"/>
      <c r="G349" s="123"/>
      <c r="H349" s="37">
        <f t="shared" si="183"/>
        <v>37</v>
      </c>
      <c r="J349" s="20" t="s">
        <v>173</v>
      </c>
      <c r="K349" s="49"/>
      <c r="L349" s="66"/>
      <c r="M349" s="180"/>
      <c r="N349" s="66"/>
      <c r="O349" s="233">
        <f>+O347-O348</f>
        <v>13375.949558048154</v>
      </c>
      <c r="P349" s="45"/>
      <c r="Q349" s="233">
        <f t="shared" ref="Q349:T349" si="208">+Q347-Q348</f>
        <v>23493.389177133911</v>
      </c>
      <c r="R349" s="233">
        <f t="shared" si="208"/>
        <v>18412.683128587076</v>
      </c>
      <c r="S349" s="233">
        <f t="shared" si="208"/>
        <v>13375.949558048154</v>
      </c>
      <c r="T349" s="233">
        <f t="shared" si="208"/>
        <v>8388.9834722595933</v>
      </c>
      <c r="U349" s="233"/>
      <c r="V349" s="172"/>
      <c r="W349" s="214"/>
      <c r="X349" s="177"/>
      <c r="Y349" s="177"/>
      <c r="Z349" s="177"/>
      <c r="AA349" s="177"/>
      <c r="AB349" s="123"/>
      <c r="AD349" s="179"/>
      <c r="AE349" s="179"/>
      <c r="AF349" s="179"/>
      <c r="AG349" s="179"/>
      <c r="AH349" s="179"/>
      <c r="AI349" s="179"/>
      <c r="AJ349" s="179"/>
      <c r="AK349" s="179"/>
      <c r="AL349" s="179"/>
      <c r="AM349" s="179"/>
      <c r="AN349" s="179"/>
      <c r="AO349" s="179"/>
    </row>
    <row r="350" spans="1:41" s="41" customFormat="1">
      <c r="A350" s="52"/>
      <c r="B350" s="52"/>
      <c r="C350" s="52"/>
      <c r="D350" s="52"/>
      <c r="E350" s="52"/>
      <c r="F350" s="118"/>
      <c r="G350" s="118"/>
      <c r="H350" s="65"/>
      <c r="I350" s="65" t="str">
        <f>+J352</f>
        <v>Grozdje-vertikala podravska</v>
      </c>
      <c r="J350" s="64" t="s">
        <v>10</v>
      </c>
      <c r="K350" s="65"/>
      <c r="L350" s="65"/>
      <c r="M350" s="65"/>
      <c r="N350" s="65"/>
      <c r="O350" s="158">
        <f>O358-O370+O363-'2022'!E330</f>
        <v>0</v>
      </c>
      <c r="P350" s="65"/>
      <c r="Q350" s="158">
        <f>Q358-Q370+Q363-'2022'!H330</f>
        <v>1.8189894035458565E-12</v>
      </c>
      <c r="R350" s="158">
        <f>R358-R370+R363-'2022'!I330</f>
        <v>-1.8189894035458565E-12</v>
      </c>
      <c r="S350" s="158">
        <f>S358-S370+S363-'2022'!J330</f>
        <v>0</v>
      </c>
      <c r="T350" s="158">
        <f>T358-T370+T363-'2022'!K330</f>
        <v>0</v>
      </c>
      <c r="U350" s="158">
        <f>U358-U370+U363-'2022'!L330</f>
        <v>0</v>
      </c>
      <c r="V350" s="158">
        <f>V358-V370+V363-'2022'!M330</f>
        <v>0</v>
      </c>
      <c r="W350" s="65"/>
      <c r="X350" s="65"/>
      <c r="Y350" s="65"/>
      <c r="Z350" s="65"/>
      <c r="AA350" s="65"/>
      <c r="AB350" s="118"/>
      <c r="AC350" s="118"/>
      <c r="AD350" s="179"/>
      <c r="AE350" s="179"/>
      <c r="AF350" s="179"/>
      <c r="AG350" s="179"/>
      <c r="AH350" s="179"/>
      <c r="AI350" s="179"/>
      <c r="AJ350" s="179"/>
      <c r="AK350" s="179"/>
      <c r="AL350" s="179"/>
      <c r="AM350" s="179"/>
      <c r="AN350" s="179"/>
      <c r="AO350" s="179"/>
    </row>
    <row r="351" spans="1:41" s="41" customFormat="1">
      <c r="A351" s="52"/>
      <c r="B351" s="52"/>
      <c r="C351" s="52"/>
      <c r="D351" s="52"/>
      <c r="E351" s="52"/>
      <c r="G351" s="119"/>
      <c r="H351" s="37"/>
      <c r="I351" s="41" t="str">
        <f t="shared" ref="I351:I363" si="209">+I350</f>
        <v>Grozdje-vertikala podravska</v>
      </c>
      <c r="J351" s="39" t="s">
        <v>132</v>
      </c>
      <c r="K351" s="40"/>
      <c r="L351" s="40"/>
      <c r="M351" s="161"/>
      <c r="N351" s="40"/>
      <c r="O351" s="217" t="e">
        <f>#REF!</f>
        <v>#REF!</v>
      </c>
      <c r="P351" s="217"/>
      <c r="Q351" s="162" t="s">
        <v>116</v>
      </c>
      <c r="R351" s="162" t="s">
        <v>117</v>
      </c>
      <c r="S351" s="162" t="s">
        <v>115</v>
      </c>
      <c r="T351" s="162" t="s">
        <v>198</v>
      </c>
      <c r="U351" s="162" t="s">
        <v>197</v>
      </c>
      <c r="V351" s="40" t="s">
        <v>199</v>
      </c>
      <c r="W351" s="40"/>
      <c r="X351" s="162"/>
      <c r="Y351" s="162"/>
      <c r="Z351" s="40"/>
      <c r="AA351" s="40"/>
      <c r="AB351" s="118"/>
      <c r="AC351" s="118"/>
      <c r="AD351" s="179"/>
      <c r="AE351" s="179"/>
      <c r="AF351" s="179"/>
      <c r="AG351" s="179"/>
      <c r="AH351" s="179"/>
      <c r="AI351" s="179"/>
      <c r="AJ351" s="179"/>
      <c r="AK351" s="179"/>
      <c r="AL351" s="179"/>
      <c r="AM351" s="179"/>
      <c r="AN351" s="179"/>
      <c r="AO351" s="179"/>
    </row>
    <row r="352" spans="1:41" s="41" customFormat="1">
      <c r="A352" s="52"/>
      <c r="B352" s="52"/>
      <c r="C352" s="52"/>
      <c r="D352" s="52"/>
      <c r="E352" s="52"/>
      <c r="F352" s="41" t="e">
        <f>#REF!</f>
        <v>#REF!</v>
      </c>
      <c r="G352" s="119"/>
      <c r="H352" s="37"/>
      <c r="I352" s="41" t="str">
        <f t="shared" si="209"/>
        <v>Grozdje-vertikala podravska</v>
      </c>
      <c r="J352" s="43" t="s">
        <v>228</v>
      </c>
      <c r="K352" s="20" t="str">
        <f>+K$56</f>
        <v>Enota</v>
      </c>
      <c r="L352" s="106"/>
      <c r="M352" s="163"/>
      <c r="N352" s="157"/>
      <c r="O352" s="111"/>
      <c r="P352" s="111"/>
      <c r="Q352" s="20" t="s">
        <v>71</v>
      </c>
      <c r="R352" s="20" t="s">
        <v>70</v>
      </c>
      <c r="S352" s="111" t="s">
        <v>69</v>
      </c>
      <c r="T352" s="20" t="s">
        <v>61</v>
      </c>
      <c r="U352" s="111" t="s">
        <v>81</v>
      </c>
      <c r="V352" s="41" t="s">
        <v>141</v>
      </c>
      <c r="Z352" s="41" t="s">
        <v>72</v>
      </c>
      <c r="AD352" s="179"/>
      <c r="AE352" s="179"/>
      <c r="AF352" s="179"/>
      <c r="AG352" s="179"/>
      <c r="AH352" s="179"/>
      <c r="AI352" s="179"/>
      <c r="AJ352" s="179"/>
      <c r="AK352" s="179"/>
      <c r="AL352" s="179"/>
      <c r="AM352" s="179"/>
      <c r="AN352" s="179"/>
      <c r="AO352" s="179"/>
    </row>
    <row r="353" spans="1:41" s="41" customFormat="1">
      <c r="A353" s="52"/>
      <c r="B353" s="52"/>
      <c r="C353" s="52"/>
      <c r="D353" s="52"/>
      <c r="E353" s="52"/>
      <c r="G353" s="119"/>
      <c r="H353" s="37"/>
      <c r="I353" s="41" t="str">
        <f t="shared" si="209"/>
        <v>Grozdje-vertikala podravska</v>
      </c>
      <c r="J353" s="19" t="s">
        <v>68</v>
      </c>
      <c r="K353" s="20"/>
      <c r="L353" s="106"/>
      <c r="M353" s="163"/>
      <c r="N353" s="157"/>
      <c r="O353" s="111"/>
      <c r="P353" s="111"/>
      <c r="Q353" s="106"/>
      <c r="R353" s="106"/>
      <c r="S353" s="106"/>
      <c r="T353" s="106"/>
      <c r="U353" s="106"/>
      <c r="V353" s="106"/>
      <c r="W353" s="106"/>
      <c r="X353" s="157"/>
      <c r="Y353" s="106"/>
      <c r="Z353" s="106">
        <f>R353</f>
        <v>0</v>
      </c>
      <c r="AA353" s="106">
        <f>S353</f>
        <v>0</v>
      </c>
      <c r="AD353" s="179"/>
      <c r="AE353" s="179"/>
      <c r="AF353" s="179"/>
      <c r="AG353" s="179"/>
      <c r="AH353" s="179"/>
      <c r="AI353" s="179"/>
      <c r="AJ353" s="179"/>
      <c r="AK353" s="179"/>
      <c r="AL353" s="179"/>
      <c r="AM353" s="179"/>
      <c r="AN353" s="179"/>
      <c r="AO353" s="179"/>
    </row>
    <row r="354" spans="1:41" s="41" customFormat="1">
      <c r="A354" s="52" t="s">
        <v>9</v>
      </c>
      <c r="B354" s="52"/>
      <c r="C354" s="52"/>
      <c r="D354" s="52"/>
      <c r="E354" s="52"/>
      <c r="F354" s="20"/>
      <c r="G354" s="119"/>
      <c r="H354" s="37"/>
      <c r="I354" s="41" t="str">
        <f t="shared" si="209"/>
        <v>Grozdje-vertikala podravska</v>
      </c>
      <c r="J354" s="19" t="s">
        <v>8</v>
      </c>
      <c r="K354" s="20" t="s">
        <v>60</v>
      </c>
      <c r="L354" s="165"/>
      <c r="M354" s="218"/>
      <c r="N354" s="167"/>
      <c r="O354" s="172">
        <v>8000</v>
      </c>
      <c r="P354" s="20"/>
      <c r="Q354" s="172">
        <v>12000</v>
      </c>
      <c r="R354" s="172">
        <v>10000</v>
      </c>
      <c r="S354" s="172">
        <v>8000</v>
      </c>
      <c r="T354" s="172">
        <v>7000</v>
      </c>
      <c r="U354" s="172">
        <v>10125</v>
      </c>
      <c r="V354" s="172">
        <v>9000</v>
      </c>
      <c r="W354" s="106"/>
      <c r="X354" s="160"/>
      <c r="Y354" s="160"/>
      <c r="Z354" s="160">
        <f>R354/$Q354*100</f>
        <v>83.333333333333343</v>
      </c>
      <c r="AA354" s="160">
        <f>S354/$Q354*100</f>
        <v>66.666666666666657</v>
      </c>
      <c r="AB354" s="160"/>
      <c r="AD354" s="179"/>
      <c r="AE354" s="179"/>
      <c r="AF354" s="179"/>
      <c r="AG354" s="179"/>
      <c r="AH354" s="179"/>
      <c r="AI354" s="179"/>
      <c r="AJ354" s="179"/>
      <c r="AK354" s="179"/>
      <c r="AL354" s="179"/>
      <c r="AM354" s="179"/>
      <c r="AN354" s="179"/>
      <c r="AO354" s="179"/>
    </row>
    <row r="355" spans="1:41" s="41" customFormat="1">
      <c r="A355" s="52" t="s">
        <v>79</v>
      </c>
      <c r="B355" s="52"/>
      <c r="C355" s="52"/>
      <c r="D355" s="52"/>
      <c r="E355" s="52"/>
      <c r="F355" s="20"/>
      <c r="G355" s="119"/>
      <c r="H355" s="37"/>
      <c r="I355" s="41" t="str">
        <f t="shared" si="209"/>
        <v>Grozdje-vertikala podravska</v>
      </c>
      <c r="J355" s="19"/>
      <c r="K355" s="20" t="s">
        <v>59</v>
      </c>
      <c r="L355" s="165"/>
      <c r="M355" s="218"/>
      <c r="N355" s="167"/>
      <c r="O355" s="165">
        <f>O354/O356</f>
        <v>2</v>
      </c>
      <c r="P355" s="20"/>
      <c r="Q355" s="238">
        <f t="shared" ref="Q355:T355" si="210">Q354/Q356</f>
        <v>3</v>
      </c>
      <c r="R355" s="238">
        <f t="shared" si="210"/>
        <v>2.5</v>
      </c>
      <c r="S355" s="238">
        <f t="shared" si="210"/>
        <v>2</v>
      </c>
      <c r="T355" s="238">
        <f t="shared" si="210"/>
        <v>1.75</v>
      </c>
      <c r="U355" s="238">
        <f t="shared" ref="U355" si="211">U354/U356</f>
        <v>2.25</v>
      </c>
      <c r="V355" s="238">
        <f t="shared" ref="V355" si="212">V354/V356</f>
        <v>2</v>
      </c>
      <c r="W355" s="106"/>
      <c r="X355" s="106"/>
      <c r="Y355" s="106"/>
      <c r="Z355" s="106"/>
      <c r="AA355" s="106"/>
      <c r="AD355" s="179"/>
      <c r="AE355" s="179"/>
      <c r="AF355" s="179"/>
      <c r="AG355" s="179"/>
      <c r="AH355" s="179"/>
      <c r="AI355" s="179"/>
      <c r="AJ355" s="179"/>
      <c r="AK355" s="179"/>
      <c r="AL355" s="179"/>
      <c r="AM355" s="179"/>
      <c r="AN355" s="179"/>
      <c r="AO355" s="179"/>
    </row>
    <row r="356" spans="1:41" s="41" customFormat="1">
      <c r="A356" s="52" t="s">
        <v>182</v>
      </c>
      <c r="B356" s="52"/>
      <c r="C356" s="52"/>
      <c r="D356" s="52"/>
      <c r="E356" s="52"/>
      <c r="F356" s="20"/>
      <c r="G356" s="119"/>
      <c r="H356" s="37"/>
      <c r="I356" s="41" t="str">
        <f t="shared" si="209"/>
        <v>Grozdje-vertikala podravska</v>
      </c>
      <c r="J356" s="19" t="s">
        <v>58</v>
      </c>
      <c r="K356" s="20" t="s">
        <v>57</v>
      </c>
      <c r="L356" s="106"/>
      <c r="M356" s="163"/>
      <c r="N356" s="157"/>
      <c r="O356" s="171">
        <v>4000</v>
      </c>
      <c r="P356" s="172"/>
      <c r="Q356" s="172">
        <v>4000</v>
      </c>
      <c r="R356" s="172">
        <v>4000</v>
      </c>
      <c r="S356" s="172">
        <v>4000</v>
      </c>
      <c r="T356" s="172">
        <v>4000</v>
      </c>
      <c r="U356" s="172">
        <v>4500</v>
      </c>
      <c r="V356" s="172">
        <v>4500</v>
      </c>
      <c r="W356" s="106"/>
      <c r="X356" s="160"/>
      <c r="Y356" s="160"/>
      <c r="Z356" s="160">
        <f>Q356/$R356*100</f>
        <v>100</v>
      </c>
      <c r="AA356" s="160">
        <f>R356/$R356*100</f>
        <v>100</v>
      </c>
      <c r="AC356" s="239"/>
      <c r="AD356" s="179"/>
      <c r="AE356" s="179"/>
      <c r="AF356" s="179"/>
      <c r="AG356" s="179"/>
      <c r="AH356" s="179"/>
      <c r="AI356" s="179"/>
      <c r="AJ356" s="179"/>
      <c r="AK356" s="179"/>
      <c r="AL356" s="179"/>
      <c r="AM356" s="179"/>
      <c r="AN356" s="179"/>
      <c r="AO356" s="179"/>
    </row>
    <row r="357" spans="1:41" s="41" customFormat="1">
      <c r="A357" s="116" t="s">
        <v>12</v>
      </c>
      <c r="B357" s="52"/>
      <c r="C357" s="52"/>
      <c r="D357" s="52"/>
      <c r="E357" s="52"/>
      <c r="F357" s="20"/>
      <c r="G357" s="119"/>
      <c r="H357" s="37"/>
      <c r="I357" s="41" t="str">
        <f t="shared" si="209"/>
        <v>Grozdje-vertikala podravska</v>
      </c>
      <c r="J357" s="19" t="str">
        <f>+J$61</f>
        <v>Kupljen material in storitve</v>
      </c>
      <c r="K357" s="20"/>
      <c r="L357" s="20"/>
      <c r="M357" s="149"/>
      <c r="N357" s="20"/>
      <c r="O357" s="172">
        <v>4029.8057507180624</v>
      </c>
      <c r="P357" s="20"/>
      <c r="Q357" s="172">
        <v>4548.9727863475682</v>
      </c>
      <c r="R357" s="172">
        <v>4334.5669000056396</v>
      </c>
      <c r="S357" s="172">
        <v>4029.8057507180624</v>
      </c>
      <c r="T357" s="172">
        <v>3853.67741572568</v>
      </c>
      <c r="U357" s="172">
        <v>4509.515280559749</v>
      </c>
      <c r="V357" s="172">
        <v>4365.1018572051253</v>
      </c>
      <c r="W357" s="165"/>
      <c r="X357" s="160"/>
      <c r="Y357" s="160"/>
      <c r="Z357" s="160"/>
      <c r="AA357" s="160"/>
      <c r="AB357" s="160"/>
      <c r="AD357" s="179"/>
      <c r="AE357" s="179"/>
      <c r="AF357" s="179"/>
      <c r="AG357" s="179"/>
      <c r="AH357" s="179"/>
      <c r="AI357" s="179"/>
      <c r="AJ357" s="179"/>
      <c r="AK357" s="179"/>
      <c r="AL357" s="179"/>
      <c r="AM357" s="179"/>
      <c r="AN357" s="179"/>
      <c r="AO357" s="179"/>
    </row>
    <row r="358" spans="1:41" s="41" customFormat="1">
      <c r="A358" s="52" t="s">
        <v>5</v>
      </c>
      <c r="B358" s="52"/>
      <c r="C358" s="52"/>
      <c r="D358" s="52"/>
      <c r="E358" s="52"/>
      <c r="F358" s="20"/>
      <c r="G358" s="119"/>
      <c r="H358" s="37"/>
      <c r="I358" s="41" t="str">
        <f t="shared" si="209"/>
        <v>Grozdje-vertikala podravska</v>
      </c>
      <c r="J358" s="19" t="str">
        <f>+J$62</f>
        <v>Stroški skupaj</v>
      </c>
      <c r="K358" s="20" t="str">
        <f>+K$62</f>
        <v>EUR/ha</v>
      </c>
      <c r="L358" s="46"/>
      <c r="M358" s="227"/>
      <c r="N358" s="45"/>
      <c r="O358" s="172">
        <v>10437.566301070376</v>
      </c>
      <c r="P358" s="45"/>
      <c r="Q358" s="172">
        <v>11253.96936982331</v>
      </c>
      <c r="R358" s="172">
        <v>10892.75256386882</v>
      </c>
      <c r="S358" s="172">
        <v>10437.566301070376</v>
      </c>
      <c r="T358" s="172">
        <v>10186.800821622917</v>
      </c>
      <c r="U358" s="172">
        <v>11637.63316703234</v>
      </c>
      <c r="V358" s="172">
        <v>11408.206042484324</v>
      </c>
      <c r="W358" s="169"/>
      <c r="X358" s="160"/>
      <c r="Y358" s="160"/>
      <c r="Z358" s="160">
        <f>R358/$Q358*100</f>
        <v>96.790316428947591</v>
      </c>
      <c r="AA358" s="160">
        <f>S358/$Q358*100</f>
        <v>92.745643408786421</v>
      </c>
      <c r="AB358" s="160"/>
      <c r="AD358" s="179"/>
      <c r="AE358" s="179"/>
      <c r="AF358" s="179"/>
      <c r="AG358" s="179"/>
      <c r="AH358" s="179"/>
      <c r="AI358" s="179"/>
      <c r="AJ358" s="179"/>
      <c r="AK358" s="179"/>
      <c r="AL358" s="179"/>
      <c r="AM358" s="179"/>
      <c r="AN358" s="179"/>
      <c r="AO358" s="179"/>
    </row>
    <row r="359" spans="1:41" s="41" customFormat="1">
      <c r="A359" s="52" t="s">
        <v>4</v>
      </c>
      <c r="B359" s="52"/>
      <c r="C359" s="52"/>
      <c r="D359" s="52"/>
      <c r="E359" s="52"/>
      <c r="F359" s="20"/>
      <c r="G359" s="119"/>
      <c r="H359" s="37"/>
      <c r="I359" s="41" t="str">
        <f t="shared" si="209"/>
        <v>Grozdje-vertikala podravska</v>
      </c>
      <c r="J359" s="19" t="str">
        <f>+J$63</f>
        <v>Stranski pridelki</v>
      </c>
      <c r="K359" s="20" t="str">
        <f>+K$63</f>
        <v>EUR/ha</v>
      </c>
      <c r="L359" s="46"/>
      <c r="M359" s="227"/>
      <c r="N359" s="46"/>
      <c r="O359" s="172">
        <v>0</v>
      </c>
      <c r="P359" s="46"/>
      <c r="Q359" s="172">
        <v>0</v>
      </c>
      <c r="R359" s="172">
        <v>0</v>
      </c>
      <c r="S359" s="172">
        <v>0</v>
      </c>
      <c r="T359" s="172">
        <v>0</v>
      </c>
      <c r="U359" s="172">
        <v>0</v>
      </c>
      <c r="V359" s="172">
        <v>0</v>
      </c>
      <c r="W359" s="214"/>
      <c r="X359" s="160"/>
      <c r="Y359" s="160"/>
      <c r="Z359" s="160"/>
      <c r="AA359" s="160"/>
      <c r="AB359" s="160"/>
      <c r="AD359" s="179"/>
      <c r="AE359" s="179"/>
      <c r="AF359" s="179"/>
      <c r="AG359" s="179"/>
      <c r="AH359" s="179"/>
      <c r="AI359" s="179"/>
      <c r="AJ359" s="179"/>
      <c r="AK359" s="179"/>
      <c r="AL359" s="179"/>
      <c r="AM359" s="179"/>
      <c r="AN359" s="179"/>
      <c r="AO359" s="179"/>
    </row>
    <row r="360" spans="1:41" s="41" customFormat="1">
      <c r="A360" s="52"/>
      <c r="B360" s="52"/>
      <c r="C360" s="52"/>
      <c r="D360" s="52"/>
      <c r="E360" s="52"/>
      <c r="F360" s="20"/>
      <c r="G360" s="119"/>
      <c r="H360" s="37"/>
      <c r="I360" s="41" t="str">
        <f t="shared" si="209"/>
        <v>Grozdje-vertikala podravska</v>
      </c>
      <c r="J360" s="19" t="str">
        <f>+J$64</f>
        <v>Stroški glavnega pridelka</v>
      </c>
      <c r="K360" s="20" t="str">
        <f>+K$64</f>
        <v>EUR/ha</v>
      </c>
      <c r="L360" s="228"/>
      <c r="M360" s="227"/>
      <c r="N360" s="228"/>
      <c r="O360" s="182">
        <f>+O358-O359</f>
        <v>10437.566301070376</v>
      </c>
      <c r="P360" s="46"/>
      <c r="Q360" s="182">
        <f t="shared" ref="Q360:T360" si="213">+Q358-Q359</f>
        <v>11253.96936982331</v>
      </c>
      <c r="R360" s="182">
        <f t="shared" si="213"/>
        <v>10892.75256386882</v>
      </c>
      <c r="S360" s="182">
        <f t="shared" si="213"/>
        <v>10437.566301070376</v>
      </c>
      <c r="T360" s="182">
        <f t="shared" si="213"/>
        <v>10186.800821622917</v>
      </c>
      <c r="U360" s="182">
        <f t="shared" ref="U360" si="214">+U358-U359</f>
        <v>11637.63316703234</v>
      </c>
      <c r="V360" s="182">
        <f t="shared" ref="V360" si="215">+V358-V359</f>
        <v>11408.206042484324</v>
      </c>
      <c r="W360" s="35"/>
      <c r="X360" s="160"/>
      <c r="Y360" s="160"/>
      <c r="Z360" s="160">
        <f t="shared" ref="Z360:AA363" si="216">R360/$Q360*100</f>
        <v>96.790316428947591</v>
      </c>
      <c r="AA360" s="160">
        <f t="shared" si="216"/>
        <v>92.745643408786421</v>
      </c>
      <c r="AB360" s="160"/>
      <c r="AD360" s="179"/>
      <c r="AE360" s="179"/>
      <c r="AF360" s="179"/>
      <c r="AG360" s="179"/>
      <c r="AH360" s="179"/>
      <c r="AI360" s="179"/>
      <c r="AJ360" s="179"/>
      <c r="AK360" s="179"/>
      <c r="AL360" s="179"/>
      <c r="AM360" s="179"/>
      <c r="AN360" s="179"/>
      <c r="AO360" s="179"/>
    </row>
    <row r="361" spans="1:41" s="41" customFormat="1">
      <c r="A361" s="52" t="s">
        <v>3</v>
      </c>
      <c r="B361" s="52" t="s">
        <v>0</v>
      </c>
      <c r="C361" s="52" t="s">
        <v>2</v>
      </c>
      <c r="D361" s="52" t="s">
        <v>1</v>
      </c>
      <c r="E361" s="52" t="s">
        <v>0</v>
      </c>
      <c r="F361" s="20"/>
      <c r="G361" s="119"/>
      <c r="H361" s="37"/>
      <c r="I361" s="41" t="str">
        <f t="shared" si="209"/>
        <v>Grozdje-vertikala podravska</v>
      </c>
      <c r="J361" s="19" t="str">
        <f>+J$65</f>
        <v>Subvencije</v>
      </c>
      <c r="K361" s="20" t="str">
        <f>+K$65</f>
        <v>EUR/ha</v>
      </c>
      <c r="L361" s="46"/>
      <c r="M361" s="227"/>
      <c r="N361" s="46"/>
      <c r="O361" s="172">
        <v>238.12983474734474</v>
      </c>
      <c r="P361" s="46"/>
      <c r="Q361" s="172">
        <v>244.63749799999999</v>
      </c>
      <c r="R361" s="172">
        <v>241.503759135563</v>
      </c>
      <c r="S361" s="172">
        <v>238.12983474734474</v>
      </c>
      <c r="T361" s="172">
        <v>236.49826371330667</v>
      </c>
      <c r="U361" s="172">
        <v>244.63749799999999</v>
      </c>
      <c r="V361" s="172">
        <v>244.63749799999999</v>
      </c>
      <c r="W361" s="35"/>
      <c r="X361" s="160"/>
      <c r="Y361" s="160"/>
      <c r="Z361" s="160">
        <f t="shared" si="216"/>
        <v>98.719027585690483</v>
      </c>
      <c r="AA361" s="160">
        <f t="shared" si="216"/>
        <v>97.339874996328135</v>
      </c>
      <c r="AB361" s="160"/>
      <c r="AD361" s="179"/>
      <c r="AE361" s="179"/>
      <c r="AF361" s="179"/>
      <c r="AG361" s="179"/>
      <c r="AH361" s="179"/>
      <c r="AI361" s="179"/>
      <c r="AJ361" s="179"/>
      <c r="AK361" s="179"/>
      <c r="AL361" s="179"/>
      <c r="AM361" s="179"/>
      <c r="AN361" s="179"/>
      <c r="AO361" s="179"/>
    </row>
    <row r="362" spans="1:41" s="41" customFormat="1">
      <c r="A362" s="52"/>
      <c r="B362" s="52"/>
      <c r="C362" s="52" t="s">
        <v>6</v>
      </c>
      <c r="D362" s="52"/>
      <c r="E362" s="52"/>
      <c r="F362" s="20"/>
      <c r="G362" s="119"/>
      <c r="H362" s="37"/>
      <c r="I362" s="41" t="str">
        <f t="shared" si="209"/>
        <v>Grozdje-vertikala podravska</v>
      </c>
      <c r="J362" s="19" t="str">
        <f>+J$66</f>
        <v>Stroški, zmanjšani za subvencije</v>
      </c>
      <c r="K362" s="20" t="str">
        <f>+K$66</f>
        <v>EUR/ha</v>
      </c>
      <c r="L362" s="228"/>
      <c r="M362" s="227"/>
      <c r="N362" s="228"/>
      <c r="O362" s="184">
        <f>+O360-O361</f>
        <v>10199.436466323032</v>
      </c>
      <c r="P362" s="46"/>
      <c r="Q362" s="184">
        <f t="shared" ref="Q362:T362" si="217">+Q360-Q361</f>
        <v>11009.331871823309</v>
      </c>
      <c r="R362" s="184">
        <f t="shared" si="217"/>
        <v>10651.248804733257</v>
      </c>
      <c r="S362" s="184">
        <f t="shared" si="217"/>
        <v>10199.436466323032</v>
      </c>
      <c r="T362" s="184">
        <f t="shared" si="217"/>
        <v>9950.3025579096102</v>
      </c>
      <c r="U362" s="184">
        <f t="shared" ref="U362" si="218">+U360-U361</f>
        <v>11392.99566903234</v>
      </c>
      <c r="V362" s="184">
        <f t="shared" ref="V362" si="219">+V360-V361</f>
        <v>11163.568544484324</v>
      </c>
      <c r="W362" s="35"/>
      <c r="X362" s="160"/>
      <c r="Y362" s="160"/>
      <c r="Z362" s="160">
        <f t="shared" si="216"/>
        <v>96.747458689963636</v>
      </c>
      <c r="AA362" s="160">
        <f t="shared" si="216"/>
        <v>92.643555349865679</v>
      </c>
      <c r="AB362" s="160"/>
      <c r="AD362" s="179"/>
      <c r="AE362" s="179"/>
      <c r="AF362" s="179"/>
      <c r="AG362" s="179"/>
      <c r="AH362" s="179"/>
      <c r="AI362" s="179"/>
      <c r="AJ362" s="179"/>
      <c r="AK362" s="179"/>
      <c r="AL362" s="179"/>
      <c r="AM362" s="179"/>
      <c r="AN362" s="179"/>
      <c r="AO362" s="179"/>
    </row>
    <row r="363" spans="1:41" s="41" customFormat="1">
      <c r="A363" s="52"/>
      <c r="B363" s="52"/>
      <c r="C363" s="52"/>
      <c r="D363" s="52"/>
      <c r="E363" s="52"/>
      <c r="F363" s="20"/>
      <c r="G363" s="119"/>
      <c r="H363" s="37"/>
      <c r="I363" s="41" t="str">
        <f t="shared" si="209"/>
        <v>Grozdje-vertikala podravska</v>
      </c>
      <c r="J363" s="19" t="str">
        <f>+J$67</f>
        <v>Stroški, zmanjšani za subvencije/kg</v>
      </c>
      <c r="K363" s="20" t="str">
        <f>+K$67</f>
        <v>EUR/kg</v>
      </c>
      <c r="L363" s="229"/>
      <c r="M363" s="230"/>
      <c r="N363" s="228"/>
      <c r="O363" s="190">
        <f>+O362/O354</f>
        <v>1.274929558290379</v>
      </c>
      <c r="P363" s="231"/>
      <c r="Q363" s="190">
        <f t="shared" ref="Q363:T363" si="220">+Q362/Q354</f>
        <v>0.91744432265194242</v>
      </c>
      <c r="R363" s="190">
        <f t="shared" si="220"/>
        <v>1.0651248804733258</v>
      </c>
      <c r="S363" s="190">
        <f t="shared" si="220"/>
        <v>1.274929558290379</v>
      </c>
      <c r="T363" s="190">
        <f t="shared" si="220"/>
        <v>1.4214717939870871</v>
      </c>
      <c r="U363" s="190">
        <f t="shared" ref="U363" si="221">+U362/U354</f>
        <v>1.1252341401513422</v>
      </c>
      <c r="V363" s="190">
        <f t="shared" ref="V363" si="222">+V362/V354</f>
        <v>1.2403965049427026</v>
      </c>
      <c r="W363" s="35"/>
      <c r="X363" s="160"/>
      <c r="Y363" s="160"/>
      <c r="Z363" s="160">
        <f t="shared" si="216"/>
        <v>116.09695042795639</v>
      </c>
      <c r="AA363" s="160">
        <f t="shared" si="216"/>
        <v>138.96533302479855</v>
      </c>
      <c r="AB363" s="160"/>
      <c r="AD363" s="179"/>
      <c r="AE363" s="179"/>
      <c r="AF363" s="179"/>
      <c r="AG363" s="179"/>
      <c r="AH363" s="179"/>
      <c r="AI363" s="179"/>
      <c r="AJ363" s="179"/>
      <c r="AK363" s="179"/>
      <c r="AL363" s="179"/>
      <c r="AM363" s="179"/>
      <c r="AN363" s="179"/>
      <c r="AO363" s="179"/>
    </row>
    <row r="364" spans="1:41" s="41" customFormat="1">
      <c r="A364" s="52" t="s">
        <v>152</v>
      </c>
      <c r="B364" s="52"/>
      <c r="C364" s="52"/>
      <c r="D364" s="52"/>
      <c r="E364" s="52"/>
      <c r="F364" s="20"/>
      <c r="G364" s="119"/>
      <c r="H364" s="37"/>
      <c r="J364" s="19" t="str">
        <f t="shared" ref="J364" si="223">+J327</f>
        <v>davek_a</v>
      </c>
      <c r="K364" s="20"/>
      <c r="L364" s="46"/>
      <c r="M364" s="227"/>
      <c r="N364" s="46"/>
      <c r="O364" s="38">
        <v>0</v>
      </c>
      <c r="P364" s="46"/>
      <c r="Q364" s="38">
        <v>0</v>
      </c>
      <c r="R364" s="38">
        <v>0</v>
      </c>
      <c r="S364" s="38">
        <v>0</v>
      </c>
      <c r="T364" s="38">
        <v>0</v>
      </c>
      <c r="U364" s="38">
        <v>0</v>
      </c>
      <c r="V364" s="38">
        <v>0</v>
      </c>
      <c r="W364" s="235"/>
      <c r="X364" s="160"/>
      <c r="Y364" s="160"/>
      <c r="Z364" s="160"/>
      <c r="AA364" s="160"/>
      <c r="AB364" s="160"/>
      <c r="AD364" s="179"/>
      <c r="AE364" s="179"/>
      <c r="AF364" s="179"/>
      <c r="AG364" s="179"/>
      <c r="AH364" s="179"/>
      <c r="AI364" s="179"/>
      <c r="AJ364" s="179"/>
      <c r="AK364" s="179"/>
      <c r="AL364" s="179"/>
      <c r="AM364" s="179"/>
      <c r="AN364" s="179"/>
      <c r="AO364" s="179"/>
    </row>
    <row r="365" spans="1:41" s="41" customFormat="1">
      <c r="A365" s="20" t="s">
        <v>97</v>
      </c>
      <c r="B365" s="52"/>
      <c r="C365" s="52"/>
      <c r="D365" s="52"/>
      <c r="E365" s="52"/>
      <c r="F365" s="20"/>
      <c r="G365" s="119"/>
      <c r="H365" s="37"/>
      <c r="J365" s="19" t="str">
        <f t="shared" ref="J365:J370" si="224">+A365</f>
        <v>Pokoj obvezno</v>
      </c>
      <c r="K365" s="20"/>
      <c r="L365" s="46"/>
      <c r="M365" s="227"/>
      <c r="N365" s="46"/>
      <c r="O365" s="38">
        <v>340.86924308706182</v>
      </c>
      <c r="P365" s="46"/>
      <c r="Q365" s="38">
        <v>363.7913758041916</v>
      </c>
      <c r="R365" s="38">
        <v>352.4115564157114</v>
      </c>
      <c r="S365" s="38">
        <v>340.86924308706182</v>
      </c>
      <c r="T365" s="38">
        <v>335.15649218794471</v>
      </c>
      <c r="U365" s="38">
        <v>389.65232018158679</v>
      </c>
      <c r="V365" s="38">
        <v>383.10994288622209</v>
      </c>
      <c r="W365" s="35"/>
      <c r="X365" s="160"/>
      <c r="Y365" s="160"/>
      <c r="Z365" s="160"/>
      <c r="AA365" s="160"/>
      <c r="AB365" s="160"/>
      <c r="AD365" s="179"/>
      <c r="AE365" s="179"/>
      <c r="AF365" s="179"/>
      <c r="AG365" s="179"/>
      <c r="AH365" s="179"/>
      <c r="AI365" s="179"/>
      <c r="AJ365" s="179"/>
      <c r="AK365" s="179"/>
      <c r="AL365" s="179"/>
      <c r="AM365" s="179"/>
      <c r="AN365" s="179"/>
      <c r="AO365" s="179"/>
    </row>
    <row r="366" spans="1:41" s="41" customFormat="1">
      <c r="A366" s="20" t="s">
        <v>96</v>
      </c>
      <c r="B366" s="52"/>
      <c r="C366" s="52"/>
      <c r="D366" s="52"/>
      <c r="E366" s="52"/>
      <c r="F366" s="20"/>
      <c r="G366" s="119"/>
      <c r="H366" s="37"/>
      <c r="J366" s="19" t="str">
        <f t="shared" si="224"/>
        <v>Zdrav obvezno</v>
      </c>
      <c r="K366" s="20"/>
      <c r="L366" s="45"/>
      <c r="M366" s="232"/>
      <c r="N366" s="45"/>
      <c r="O366" s="38">
        <v>155.92018925724315</v>
      </c>
      <c r="P366" s="45"/>
      <c r="Q366" s="38">
        <v>166.40521641623991</v>
      </c>
      <c r="R366" s="38">
        <v>161.19986677338022</v>
      </c>
      <c r="S366" s="38">
        <v>155.92018925724315</v>
      </c>
      <c r="T366" s="38">
        <v>153.30706642661474</v>
      </c>
      <c r="U366" s="38">
        <v>178.23451290886777</v>
      </c>
      <c r="V366" s="38">
        <v>175.24190290731059</v>
      </c>
      <c r="W366" s="35"/>
      <c r="X366" s="160"/>
      <c r="Y366" s="160"/>
      <c r="Z366" s="160"/>
      <c r="AA366" s="160"/>
      <c r="AB366" s="160"/>
      <c r="AD366" s="179"/>
      <c r="AE366" s="179"/>
      <c r="AF366" s="179"/>
      <c r="AG366" s="179"/>
      <c r="AH366" s="179"/>
      <c r="AI366" s="179"/>
      <c r="AJ366" s="179"/>
      <c r="AK366" s="179"/>
      <c r="AL366" s="179"/>
      <c r="AM366" s="179"/>
      <c r="AN366" s="179"/>
      <c r="AO366" s="179"/>
    </row>
    <row r="367" spans="1:41" s="41" customFormat="1">
      <c r="A367" s="20" t="s">
        <v>95</v>
      </c>
      <c r="B367" s="52"/>
      <c r="C367" s="52"/>
      <c r="D367" s="52"/>
      <c r="E367" s="52"/>
      <c r="F367" s="20"/>
      <c r="G367" s="119"/>
      <c r="H367" s="37"/>
      <c r="J367" s="19" t="str">
        <f t="shared" si="224"/>
        <v>Pokoj dodatno</v>
      </c>
      <c r="K367" s="20"/>
      <c r="L367" s="46"/>
      <c r="M367" s="227"/>
      <c r="N367" s="46"/>
      <c r="O367" s="38">
        <v>239.70560140581856</v>
      </c>
      <c r="P367" s="46"/>
      <c r="Q367" s="38">
        <v>255.82487212294873</v>
      </c>
      <c r="R367" s="38">
        <v>247.82237114720496</v>
      </c>
      <c r="S367" s="38">
        <v>239.70560140581856</v>
      </c>
      <c r="T367" s="38">
        <v>235.68828855719434</v>
      </c>
      <c r="U367" s="38">
        <v>274.01076994337092</v>
      </c>
      <c r="V367" s="38">
        <v>269.41004835873485</v>
      </c>
      <c r="W367" s="214"/>
      <c r="X367" s="160"/>
      <c r="Y367" s="160"/>
      <c r="Z367" s="160"/>
      <c r="AA367" s="160"/>
      <c r="AB367" s="160"/>
      <c r="AD367" s="179"/>
      <c r="AE367" s="179"/>
      <c r="AF367" s="179"/>
      <c r="AG367" s="179"/>
      <c r="AH367" s="179"/>
      <c r="AI367" s="179"/>
      <c r="AJ367" s="179"/>
      <c r="AK367" s="179"/>
      <c r="AL367" s="179"/>
      <c r="AM367" s="179"/>
      <c r="AN367" s="179"/>
      <c r="AO367" s="179"/>
    </row>
    <row r="368" spans="1:41" s="41" customFormat="1">
      <c r="A368" s="20" t="s">
        <v>94</v>
      </c>
      <c r="B368" s="52"/>
      <c r="C368" s="52"/>
      <c r="D368" s="52"/>
      <c r="E368" s="52"/>
      <c r="F368" s="20"/>
      <c r="G368" s="119"/>
      <c r="H368" s="37"/>
      <c r="J368" s="19" t="str">
        <f t="shared" si="224"/>
        <v>Zdrav dodatno</v>
      </c>
      <c r="K368" s="20"/>
      <c r="L368" s="45"/>
      <c r="M368" s="232"/>
      <c r="N368" s="45"/>
      <c r="O368" s="38">
        <v>109.64598154627444</v>
      </c>
      <c r="P368" s="45"/>
      <c r="Q368" s="38">
        <v>117.01924795817462</v>
      </c>
      <c r="R368" s="38">
        <v>113.35874912475376</v>
      </c>
      <c r="S368" s="38">
        <v>109.64598154627444</v>
      </c>
      <c r="T368" s="38">
        <v>107.80838489487148</v>
      </c>
      <c r="U368" s="38">
        <v>125.33782960635479</v>
      </c>
      <c r="V368" s="38">
        <v>123.23337050731806</v>
      </c>
      <c r="W368" s="35"/>
      <c r="X368" s="160"/>
      <c r="Y368" s="160"/>
      <c r="Z368" s="160"/>
      <c r="AA368" s="160"/>
      <c r="AB368" s="160"/>
      <c r="AD368" s="179"/>
      <c r="AE368" s="179"/>
      <c r="AF368" s="179"/>
      <c r="AG368" s="179"/>
      <c r="AH368" s="179"/>
      <c r="AI368" s="179"/>
      <c r="AJ368" s="179"/>
      <c r="AK368" s="179"/>
      <c r="AL368" s="179"/>
      <c r="AM368" s="179"/>
      <c r="AN368" s="179"/>
      <c r="AO368" s="179"/>
    </row>
    <row r="369" spans="1:42" s="41" customFormat="1">
      <c r="A369" s="20" t="s">
        <v>93</v>
      </c>
      <c r="B369" s="52"/>
      <c r="C369" s="52"/>
      <c r="D369" s="52"/>
      <c r="E369" s="52"/>
      <c r="F369" s="20"/>
      <c r="G369" s="119"/>
      <c r="H369" s="37"/>
      <c r="J369" s="19" t="str">
        <f t="shared" si="224"/>
        <v>Regresi</v>
      </c>
      <c r="K369" s="20"/>
      <c r="L369" s="46"/>
      <c r="M369" s="227"/>
      <c r="N369" s="46"/>
      <c r="O369" s="38">
        <v>739.91152905103013</v>
      </c>
      <c r="P369" s="46"/>
      <c r="Q369" s="38">
        <v>789.66770568416314</v>
      </c>
      <c r="R369" s="38">
        <v>764.96597698667438</v>
      </c>
      <c r="S369" s="38">
        <v>739.91152905103013</v>
      </c>
      <c r="T369" s="38">
        <v>727.51108419254911</v>
      </c>
      <c r="U369" s="38">
        <v>845.8030458037025</v>
      </c>
      <c r="V369" s="38">
        <v>831.60176338701433</v>
      </c>
      <c r="W369" s="214"/>
      <c r="X369" s="160"/>
      <c r="Y369" s="160"/>
      <c r="Z369" s="160"/>
      <c r="AA369" s="160"/>
      <c r="AB369" s="160"/>
      <c r="AD369" s="179"/>
      <c r="AE369" s="179"/>
      <c r="AF369" s="179"/>
      <c r="AG369" s="179"/>
      <c r="AH369" s="179"/>
      <c r="AI369" s="179"/>
      <c r="AJ369" s="179"/>
      <c r="AK369" s="179"/>
      <c r="AL369" s="179"/>
      <c r="AM369" s="179"/>
      <c r="AN369" s="179"/>
      <c r="AO369" s="179"/>
    </row>
    <row r="370" spans="1:42" s="41" customFormat="1">
      <c r="A370" s="52" t="s">
        <v>13</v>
      </c>
      <c r="B370" s="52"/>
      <c r="C370" s="52"/>
      <c r="D370" s="52"/>
      <c r="E370" s="52"/>
      <c r="F370" s="20"/>
      <c r="G370" s="119"/>
      <c r="H370" s="37"/>
      <c r="J370" s="19" t="str">
        <f t="shared" si="224"/>
        <v>SUM element</v>
      </c>
      <c r="K370" s="20"/>
      <c r="L370" s="66"/>
      <c r="M370" s="180"/>
      <c r="N370" s="66"/>
      <c r="O370" s="172">
        <v>10437.566301070376</v>
      </c>
      <c r="P370" s="183"/>
      <c r="Q370" s="172">
        <v>11253.969369823308</v>
      </c>
      <c r="R370" s="172">
        <v>10892.752563868822</v>
      </c>
      <c r="S370" s="172">
        <v>10437.566301070376</v>
      </c>
      <c r="T370" s="172">
        <v>10186.800821622917</v>
      </c>
      <c r="U370" s="172">
        <v>11637.63316703234</v>
      </c>
      <c r="V370" s="172">
        <v>11408.206042484324</v>
      </c>
      <c r="W370" s="214"/>
      <c r="X370" s="160"/>
      <c r="Y370" s="162" t="s">
        <v>197</v>
      </c>
      <c r="Z370" s="162" t="s">
        <v>115</v>
      </c>
      <c r="AA370" s="160"/>
      <c r="AB370" s="160"/>
      <c r="AD370" s="179"/>
      <c r="AE370" s="179"/>
      <c r="AF370" s="179"/>
      <c r="AG370" s="179"/>
      <c r="AH370" s="179"/>
      <c r="AI370" s="179"/>
      <c r="AJ370" s="179"/>
      <c r="AK370" s="179"/>
      <c r="AL370" s="179"/>
      <c r="AM370" s="179"/>
      <c r="AN370" s="179"/>
      <c r="AO370" s="179"/>
    </row>
    <row r="371" spans="1:42" s="41" customFormat="1">
      <c r="A371" s="52" t="s">
        <v>3</v>
      </c>
      <c r="B371" s="52" t="s">
        <v>0</v>
      </c>
      <c r="C371" s="52" t="s">
        <v>2</v>
      </c>
      <c r="D371" s="52" t="s">
        <v>1</v>
      </c>
      <c r="E371" s="52" t="s">
        <v>0</v>
      </c>
      <c r="F371" s="20"/>
      <c r="G371" s="20"/>
      <c r="H371" s="37"/>
      <c r="J371" s="110" t="str">
        <f t="shared" ref="J371" si="225">+J334</f>
        <v>Subvencije</v>
      </c>
      <c r="K371" s="20"/>
      <c r="L371" s="66"/>
      <c r="M371" s="180"/>
      <c r="N371" s="66"/>
      <c r="O371" s="196">
        <v>238.12983474734474</v>
      </c>
      <c r="P371" s="223"/>
      <c r="Q371" s="196">
        <v>244.63749799999999</v>
      </c>
      <c r="R371" s="196">
        <v>241.503759135563</v>
      </c>
      <c r="S371" s="196">
        <v>238.12983474734474</v>
      </c>
      <c r="T371" s="196">
        <v>236.49826371330667</v>
      </c>
      <c r="U371" s="196">
        <v>244.63749799999999</v>
      </c>
      <c r="V371" s="172">
        <v>244.63749799999999</v>
      </c>
      <c r="W371" s="214"/>
      <c r="X371" s="160"/>
      <c r="Y371" s="160"/>
      <c r="Z371" s="160"/>
      <c r="AA371" s="160"/>
      <c r="AB371" s="160"/>
      <c r="AD371" s="179"/>
      <c r="AE371" s="179"/>
      <c r="AF371" s="179"/>
      <c r="AG371" s="179"/>
      <c r="AH371" s="179"/>
      <c r="AI371" s="179"/>
      <c r="AJ371" s="179"/>
      <c r="AK371" s="179"/>
      <c r="AL371" s="179"/>
      <c r="AM371" s="179"/>
      <c r="AN371" s="179"/>
      <c r="AO371" s="179"/>
    </row>
    <row r="372" spans="1:42" s="41" customFormat="1" ht="39" customHeight="1">
      <c r="A372" s="116" t="s">
        <v>14</v>
      </c>
      <c r="B372" s="52"/>
      <c r="C372" s="52"/>
      <c r="D372" s="52"/>
      <c r="E372" s="52"/>
      <c r="F372" s="20"/>
      <c r="G372" s="20"/>
      <c r="H372" s="37"/>
      <c r="J372" s="211" t="str">
        <f>+J335</f>
        <v>Vrednost pridelave_tržna</v>
      </c>
      <c r="K372" s="20"/>
      <c r="L372" s="66"/>
      <c r="M372" s="180"/>
      <c r="N372" s="66"/>
      <c r="O372" s="196">
        <v>4730.4000000000005</v>
      </c>
      <c r="P372" s="223"/>
      <c r="Q372" s="196">
        <v>7095.6</v>
      </c>
      <c r="R372" s="196">
        <v>5913.0000000000009</v>
      </c>
      <c r="S372" s="196">
        <v>4730.4000000000005</v>
      </c>
      <c r="T372" s="196">
        <v>4139.1000000000004</v>
      </c>
      <c r="U372" s="196">
        <v>5986.9125000000004</v>
      </c>
      <c r="V372" s="222">
        <v>5321.7000000000007</v>
      </c>
      <c r="W372" s="214"/>
      <c r="X372" s="160"/>
      <c r="Y372" s="160"/>
      <c r="Z372" s="160"/>
      <c r="AA372" s="160"/>
      <c r="AB372" s="160"/>
      <c r="AD372" s="179"/>
      <c r="AE372" s="179"/>
      <c r="AF372" s="179"/>
      <c r="AG372" s="179"/>
      <c r="AH372" s="179"/>
      <c r="AI372" s="179"/>
      <c r="AJ372" s="179"/>
      <c r="AK372" s="179"/>
      <c r="AL372" s="179"/>
      <c r="AM372" s="179"/>
      <c r="AN372" s="179"/>
      <c r="AO372" s="179"/>
    </row>
    <row r="373" spans="1:42" s="41" customFormat="1">
      <c r="A373" s="52"/>
      <c r="B373" s="52"/>
      <c r="C373" s="52"/>
      <c r="D373" s="52"/>
      <c r="E373" s="52"/>
      <c r="F373" s="20"/>
      <c r="G373" s="54"/>
      <c r="H373" s="37"/>
      <c r="J373" s="23"/>
      <c r="K373" s="49"/>
      <c r="L373" s="198"/>
      <c r="M373" s="199"/>
      <c r="N373" s="192"/>
      <c r="O373" s="200">
        <f>+O358-O371-O359</f>
        <v>10199.436466323032</v>
      </c>
      <c r="P373" s="66" t="s">
        <v>92</v>
      </c>
      <c r="Q373" s="200">
        <f t="shared" ref="Q373:T373" si="226">+Q358-Q371-Q359</f>
        <v>11009.331871823309</v>
      </c>
      <c r="R373" s="200">
        <f t="shared" si="226"/>
        <v>10651.248804733257</v>
      </c>
      <c r="S373" s="200">
        <f t="shared" si="226"/>
        <v>10199.436466323032</v>
      </c>
      <c r="T373" s="200">
        <f t="shared" si="226"/>
        <v>9950.3025579096102</v>
      </c>
      <c r="U373" s="200">
        <f t="shared" ref="U373:V373" si="227">+U358-U371-U359</f>
        <v>11392.99566903234</v>
      </c>
      <c r="V373" s="200">
        <f t="shared" si="227"/>
        <v>11163.568544484324</v>
      </c>
      <c r="W373" s="214"/>
      <c r="X373" s="160"/>
      <c r="Y373" s="160"/>
      <c r="Z373" s="160"/>
      <c r="AA373" s="160"/>
      <c r="AB373" s="221"/>
      <c r="AD373" s="179"/>
      <c r="AE373" s="179"/>
      <c r="AF373" s="179"/>
      <c r="AG373" s="179"/>
      <c r="AH373" s="179"/>
      <c r="AI373" s="179"/>
      <c r="AJ373" s="179"/>
      <c r="AK373" s="179"/>
      <c r="AL373" s="179"/>
      <c r="AM373" s="179"/>
      <c r="AN373" s="179"/>
      <c r="AO373" s="179"/>
      <c r="AP373" s="23"/>
    </row>
    <row r="374" spans="1:42" s="41" customFormat="1">
      <c r="A374" s="52"/>
      <c r="B374" s="52"/>
      <c r="C374" s="52"/>
      <c r="D374" s="52"/>
      <c r="E374" s="52"/>
      <c r="F374" s="20"/>
      <c r="G374" s="49"/>
      <c r="H374" s="37"/>
      <c r="J374" s="23"/>
      <c r="K374" s="49"/>
      <c r="L374" s="198"/>
      <c r="M374" s="199"/>
      <c r="N374" s="192"/>
      <c r="O374" s="200">
        <f>O373-O365-O366</f>
        <v>9702.6470339787265</v>
      </c>
      <c r="P374" s="66" t="s">
        <v>91</v>
      </c>
      <c r="Q374" s="200">
        <f t="shared" ref="Q374:T374" si="228">Q373-Q365-Q366</f>
        <v>10479.135279602877</v>
      </c>
      <c r="R374" s="200">
        <f t="shared" si="228"/>
        <v>10137.637381544166</v>
      </c>
      <c r="S374" s="200">
        <f t="shared" si="228"/>
        <v>9702.6470339787265</v>
      </c>
      <c r="T374" s="200">
        <f t="shared" si="228"/>
        <v>9461.8389992950506</v>
      </c>
      <c r="U374" s="200">
        <f t="shared" ref="U374" si="229">U373-U365-U366</f>
        <v>10825.108835941885</v>
      </c>
      <c r="V374" s="200">
        <f t="shared" ref="V374" si="230">V373-V365-V366</f>
        <v>10605.216698690792</v>
      </c>
      <c r="W374" s="224"/>
      <c r="X374" s="192"/>
      <c r="Y374" s="192"/>
      <c r="Z374" s="192"/>
      <c r="AA374" s="192"/>
      <c r="AB374" s="221"/>
      <c r="AD374" s="179"/>
      <c r="AE374" s="179"/>
      <c r="AF374" s="179"/>
      <c r="AG374" s="179"/>
      <c r="AH374" s="179"/>
      <c r="AI374" s="179"/>
      <c r="AJ374" s="179"/>
      <c r="AK374" s="179"/>
      <c r="AL374" s="179"/>
      <c r="AM374" s="179"/>
      <c r="AN374" s="179"/>
      <c r="AO374" s="179"/>
      <c r="AP374" s="20"/>
    </row>
    <row r="375" spans="1:42" s="41" customFormat="1">
      <c r="A375" s="52"/>
      <c r="B375" s="52"/>
      <c r="C375" s="52"/>
      <c r="D375" s="52"/>
      <c r="E375" s="52"/>
      <c r="F375" s="20"/>
      <c r="G375" s="19"/>
      <c r="H375" s="37"/>
      <c r="J375" s="19"/>
      <c r="K375" s="20"/>
      <c r="L375" s="177"/>
      <c r="M375" s="178"/>
      <c r="N375" s="192"/>
      <c r="O375" s="200">
        <f>O374-O367-O368-O369</f>
        <v>8613.3839219756028</v>
      </c>
      <c r="P375" s="66" t="s">
        <v>90</v>
      </c>
      <c r="Q375" s="200">
        <f t="shared" ref="Q375:T375" si="231">Q374-Q367-Q368-Q369</f>
        <v>9316.6234538375902</v>
      </c>
      <c r="R375" s="200">
        <f t="shared" si="231"/>
        <v>9011.4902842855317</v>
      </c>
      <c r="S375" s="200">
        <f t="shared" si="231"/>
        <v>8613.3839219756028</v>
      </c>
      <c r="T375" s="200">
        <f t="shared" si="231"/>
        <v>8390.8312416504359</v>
      </c>
      <c r="U375" s="200">
        <f t="shared" ref="U375" si="232">U374-U367-U368-U369</f>
        <v>9579.9571905884568</v>
      </c>
      <c r="V375" s="200">
        <f t="shared" ref="V375" si="233">V374-V367-V368-V369</f>
        <v>9380.9715164377249</v>
      </c>
      <c r="W375" s="224"/>
      <c r="X375" s="192"/>
      <c r="Y375" s="192"/>
      <c r="Z375" s="192"/>
      <c r="AA375" s="192"/>
      <c r="AB375" s="236"/>
      <c r="AD375" s="179"/>
      <c r="AE375" s="179"/>
      <c r="AF375" s="179"/>
      <c r="AG375" s="179"/>
      <c r="AH375" s="179"/>
      <c r="AI375" s="179"/>
      <c r="AJ375" s="179"/>
      <c r="AK375" s="179"/>
      <c r="AL375" s="179"/>
      <c r="AM375" s="179"/>
      <c r="AN375" s="179"/>
      <c r="AO375" s="179"/>
      <c r="AP375" s="20"/>
    </row>
    <row r="376" spans="1:42" s="41" customFormat="1">
      <c r="A376" s="52"/>
      <c r="B376" s="52"/>
      <c r="C376" s="52"/>
      <c r="D376" s="52"/>
      <c r="E376" s="52"/>
      <c r="F376" s="20"/>
      <c r="G376" s="20"/>
      <c r="H376" s="37"/>
      <c r="J376" s="20"/>
      <c r="K376" s="20"/>
      <c r="L376" s="66"/>
      <c r="M376" s="180"/>
      <c r="N376" s="66"/>
      <c r="O376" s="202"/>
      <c r="P376" s="197"/>
      <c r="Q376" s="202"/>
      <c r="R376" s="202"/>
      <c r="S376" s="202"/>
      <c r="T376" s="202"/>
      <c r="U376" s="202"/>
      <c r="V376" s="202"/>
      <c r="W376" s="224"/>
      <c r="X376" s="177"/>
      <c r="Y376" s="177"/>
      <c r="Z376" s="177"/>
      <c r="AA376" s="177"/>
      <c r="AB376" s="123"/>
      <c r="AD376" s="179"/>
      <c r="AE376" s="179"/>
      <c r="AF376" s="179"/>
      <c r="AG376" s="179"/>
      <c r="AH376" s="179"/>
      <c r="AI376" s="179"/>
      <c r="AJ376" s="179"/>
      <c r="AK376" s="179"/>
      <c r="AL376" s="179"/>
      <c r="AM376" s="179"/>
      <c r="AN376" s="179"/>
      <c r="AO376" s="179"/>
      <c r="AP376" s="20"/>
    </row>
    <row r="377" spans="1:42" s="41" customFormat="1">
      <c r="A377" s="52"/>
      <c r="B377" s="52"/>
      <c r="C377" s="52"/>
      <c r="D377" s="52"/>
      <c r="E377" s="52"/>
      <c r="F377" s="20"/>
      <c r="G377" s="20"/>
      <c r="H377" s="37"/>
      <c r="J377" s="19"/>
      <c r="K377" s="20"/>
      <c r="L377" s="66"/>
      <c r="M377" s="180"/>
      <c r="N377" s="66"/>
      <c r="O377" s="205" t="str">
        <f>O356&amp;";"&amp;O355</f>
        <v>4000;2</v>
      </c>
      <c r="P377" s="225"/>
      <c r="Q377" s="205" t="str">
        <f>Q356&amp;";"&amp;Q355</f>
        <v>4000;3</v>
      </c>
      <c r="R377" s="205" t="str">
        <f t="shared" ref="R377:T377" si="234">R356&amp;";"&amp;R355</f>
        <v>4000;2,5</v>
      </c>
      <c r="S377" s="205" t="str">
        <f t="shared" si="234"/>
        <v>4000;2</v>
      </c>
      <c r="T377" s="205" t="str">
        <f t="shared" si="234"/>
        <v>4000;1,75</v>
      </c>
      <c r="U377" s="205" t="str">
        <f t="shared" ref="U377:V377" si="235">U356&amp;";"&amp;U355</f>
        <v>4500;2,25</v>
      </c>
      <c r="V377" s="205" t="str">
        <f t="shared" si="235"/>
        <v>4500;2</v>
      </c>
      <c r="W377" s="35"/>
      <c r="X377" s="66"/>
      <c r="Y377" s="66"/>
      <c r="Z377" s="66"/>
      <c r="AA377" s="66"/>
      <c r="AB377" s="123"/>
      <c r="AD377" s="179"/>
      <c r="AE377" s="179"/>
      <c r="AF377" s="179"/>
      <c r="AG377" s="179"/>
      <c r="AH377" s="179"/>
      <c r="AI377" s="179"/>
      <c r="AJ377" s="179"/>
      <c r="AK377" s="179"/>
      <c r="AL377" s="179"/>
      <c r="AM377" s="179"/>
      <c r="AN377" s="179"/>
      <c r="AO377" s="179"/>
      <c r="AP377" s="20"/>
    </row>
    <row r="378" spans="1:42" s="41" customFormat="1">
      <c r="A378" s="52"/>
      <c r="B378" s="52"/>
      <c r="C378" s="52"/>
      <c r="D378" s="52"/>
      <c r="E378" s="52"/>
      <c r="F378" s="20"/>
      <c r="G378" s="20"/>
      <c r="H378" s="37"/>
      <c r="J378" s="20"/>
      <c r="K378" s="20"/>
      <c r="L378" s="66"/>
      <c r="M378" s="180"/>
      <c r="N378" s="66"/>
      <c r="O378" s="207">
        <f>+O373/O354*1000</f>
        <v>1274.929558290379</v>
      </c>
      <c r="P378" s="193" t="s">
        <v>89</v>
      </c>
      <c r="Q378" s="207">
        <f t="shared" ref="Q378:T378" si="236">+Q373/Q354*1000</f>
        <v>917.44432265194246</v>
      </c>
      <c r="R378" s="207">
        <f t="shared" si="236"/>
        <v>1065.1248804733257</v>
      </c>
      <c r="S378" s="207">
        <f t="shared" si="236"/>
        <v>1274.929558290379</v>
      </c>
      <c r="T378" s="207">
        <f t="shared" si="236"/>
        <v>1421.471793987087</v>
      </c>
      <c r="U378" s="207">
        <f t="shared" ref="U378:V378" si="237">+U373/U354*1000</f>
        <v>1125.2341401513422</v>
      </c>
      <c r="V378" s="207">
        <f t="shared" si="237"/>
        <v>1240.3965049427027</v>
      </c>
      <c r="W378" s="35"/>
      <c r="X378" s="66"/>
      <c r="Y378" s="66"/>
      <c r="Z378" s="66"/>
      <c r="AA378" s="66"/>
      <c r="AB378" s="123"/>
      <c r="AD378" s="179"/>
      <c r="AE378" s="179"/>
      <c r="AF378" s="179"/>
      <c r="AG378" s="179"/>
      <c r="AH378" s="179"/>
      <c r="AI378" s="179"/>
      <c r="AJ378" s="179"/>
      <c r="AK378" s="179"/>
      <c r="AL378" s="179"/>
      <c r="AM378" s="179"/>
      <c r="AN378" s="179"/>
      <c r="AO378" s="179"/>
      <c r="AP378" s="20"/>
    </row>
    <row r="379" spans="1:42" s="41" customFormat="1">
      <c r="A379" s="52"/>
      <c r="B379" s="52"/>
      <c r="C379" s="52"/>
      <c r="D379" s="52"/>
      <c r="E379" s="52"/>
      <c r="F379" s="20"/>
      <c r="G379" s="20"/>
      <c r="H379" s="37"/>
      <c r="J379" s="20"/>
      <c r="K379" s="20"/>
      <c r="L379" s="66"/>
      <c r="M379" s="180"/>
      <c r="N379" s="66"/>
      <c r="O379" s="207">
        <f>+O378*O374/O373</f>
        <v>1212.8308792473408</v>
      </c>
      <c r="P379" s="193" t="s">
        <v>88</v>
      </c>
      <c r="Q379" s="207">
        <f t="shared" ref="Q379:T379" si="238">+Q378*Q374/Q373</f>
        <v>873.26127330023974</v>
      </c>
      <c r="R379" s="207">
        <f t="shared" si="238"/>
        <v>1013.7637381544165</v>
      </c>
      <c r="S379" s="207">
        <f t="shared" si="238"/>
        <v>1212.8308792473408</v>
      </c>
      <c r="T379" s="207">
        <f t="shared" si="238"/>
        <v>1351.6912856135784</v>
      </c>
      <c r="U379" s="207">
        <f t="shared" ref="U379" si="239">+U378*U374/U373</f>
        <v>1069.146551697964</v>
      </c>
      <c r="V379" s="207">
        <f t="shared" ref="V379" si="240">+V378*V374/V373</f>
        <v>1178.3574109656436</v>
      </c>
      <c r="W379" s="35"/>
      <c r="X379" s="66"/>
      <c r="Y379" s="66"/>
      <c r="Z379" s="66"/>
      <c r="AA379" s="66"/>
      <c r="AB379" s="123"/>
      <c r="AD379" s="179"/>
      <c r="AE379" s="179"/>
      <c r="AF379" s="179"/>
      <c r="AG379" s="179"/>
      <c r="AH379" s="179"/>
      <c r="AI379" s="179"/>
      <c r="AJ379" s="179"/>
      <c r="AK379" s="179"/>
      <c r="AL379" s="179"/>
      <c r="AM379" s="179"/>
      <c r="AN379" s="179"/>
      <c r="AO379" s="179"/>
      <c r="AP379" s="20"/>
    </row>
    <row r="380" spans="1:42" s="41" customFormat="1">
      <c r="A380" s="52"/>
      <c r="B380" s="52"/>
      <c r="C380" s="52"/>
      <c r="D380" s="52"/>
      <c r="E380" s="52"/>
      <c r="F380" s="20"/>
      <c r="G380" s="20"/>
      <c r="H380" s="37"/>
      <c r="J380" s="20"/>
      <c r="K380" s="20"/>
      <c r="L380" s="66"/>
      <c r="M380" s="180"/>
      <c r="N380" s="66"/>
      <c r="O380" s="207">
        <f>+O378*O375/O373</f>
        <v>1076.6729902469503</v>
      </c>
      <c r="P380" s="193" t="s">
        <v>87</v>
      </c>
      <c r="Q380" s="207">
        <f t="shared" ref="Q380:T380" si="241">+Q378*Q375/Q373</f>
        <v>776.38528781979926</v>
      </c>
      <c r="R380" s="207">
        <f t="shared" si="241"/>
        <v>901.14902842855327</v>
      </c>
      <c r="S380" s="207">
        <f t="shared" si="241"/>
        <v>1076.6729902469503</v>
      </c>
      <c r="T380" s="207">
        <f t="shared" si="241"/>
        <v>1198.6901773786337</v>
      </c>
      <c r="U380" s="207">
        <f t="shared" ref="U380:V380" si="242">+U378*U375/U373</f>
        <v>946.1686114161439</v>
      </c>
      <c r="V380" s="207">
        <f t="shared" si="242"/>
        <v>1042.3301684930805</v>
      </c>
      <c r="W380" s="35"/>
      <c r="X380" s="66"/>
      <c r="Y380" s="66"/>
      <c r="Z380" s="66"/>
      <c r="AA380" s="66"/>
      <c r="AB380" s="123"/>
      <c r="AD380" s="179"/>
      <c r="AE380" s="179"/>
      <c r="AF380" s="179"/>
      <c r="AG380" s="179"/>
      <c r="AH380" s="179"/>
      <c r="AI380" s="179"/>
      <c r="AJ380" s="179"/>
      <c r="AK380" s="179"/>
      <c r="AL380" s="179"/>
      <c r="AM380" s="179"/>
      <c r="AN380" s="179"/>
      <c r="AO380" s="179"/>
      <c r="AP380" s="20"/>
    </row>
    <row r="381" spans="1:42" s="41" customFormat="1">
      <c r="A381" s="52"/>
      <c r="B381" s="52"/>
      <c r="C381" s="52"/>
      <c r="D381" s="52"/>
      <c r="E381" s="52"/>
      <c r="F381" s="20"/>
      <c r="G381" s="20"/>
      <c r="H381" s="37"/>
      <c r="J381" s="20"/>
      <c r="K381" s="20"/>
      <c r="L381" s="66"/>
      <c r="M381" s="180"/>
      <c r="N381" s="66"/>
      <c r="O381" s="207">
        <f>+O378-O380</f>
        <v>198.25656804342862</v>
      </c>
      <c r="P381" s="193" t="s">
        <v>86</v>
      </c>
      <c r="Q381" s="207">
        <f t="shared" ref="Q381:T381" si="243">+Q378-Q380</f>
        <v>141.0590348321432</v>
      </c>
      <c r="R381" s="207">
        <f t="shared" si="243"/>
        <v>163.97585204477241</v>
      </c>
      <c r="S381" s="207">
        <f t="shared" si="243"/>
        <v>198.25656804342862</v>
      </c>
      <c r="T381" s="207">
        <f t="shared" si="243"/>
        <v>222.78161660845331</v>
      </c>
      <c r="U381" s="207">
        <f t="shared" ref="U381" si="244">+U378-U380</f>
        <v>179.06552873519831</v>
      </c>
      <c r="V381" s="207">
        <f t="shared" ref="V381" si="245">+V378-V380</f>
        <v>198.06633644962221</v>
      </c>
      <c r="W381" s="35"/>
      <c r="X381" s="66"/>
      <c r="Y381" s="66"/>
      <c r="Z381" s="66"/>
      <c r="AA381" s="66"/>
      <c r="AB381" s="123"/>
      <c r="AD381" s="179"/>
      <c r="AE381" s="179"/>
      <c r="AF381" s="179"/>
      <c r="AG381" s="179"/>
      <c r="AH381" s="179"/>
      <c r="AI381" s="179"/>
      <c r="AJ381" s="179"/>
      <c r="AK381" s="179"/>
      <c r="AL381" s="179"/>
      <c r="AM381" s="179"/>
      <c r="AN381" s="179"/>
      <c r="AO381" s="179"/>
      <c r="AP381" s="20"/>
    </row>
    <row r="382" spans="1:42" s="41" customFormat="1">
      <c r="A382" s="52"/>
      <c r="B382" s="52"/>
      <c r="C382" s="52"/>
      <c r="D382" s="52"/>
      <c r="E382" s="52"/>
      <c r="F382" s="20"/>
      <c r="G382" s="19"/>
      <c r="H382" s="37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35"/>
      <c r="X382" s="66"/>
      <c r="Y382" s="66"/>
      <c r="Z382" s="66"/>
      <c r="AA382" s="66"/>
      <c r="AB382" s="236"/>
      <c r="AD382" s="179"/>
      <c r="AE382" s="179"/>
      <c r="AF382" s="179"/>
      <c r="AG382" s="179"/>
      <c r="AH382" s="179"/>
      <c r="AI382" s="179"/>
      <c r="AJ382" s="179"/>
      <c r="AK382" s="179"/>
      <c r="AL382" s="179"/>
      <c r="AM382" s="179"/>
      <c r="AN382" s="179"/>
      <c r="AO382" s="179"/>
      <c r="AP382" s="19"/>
    </row>
    <row r="383" spans="1:42" s="41" customFormat="1">
      <c r="A383" s="52" t="s">
        <v>15</v>
      </c>
      <c r="B383" s="52"/>
      <c r="C383" s="52"/>
      <c r="D383" s="52"/>
      <c r="E383" s="52"/>
      <c r="F383" s="20">
        <v>1000</v>
      </c>
      <c r="G383" s="20"/>
      <c r="H383" s="37"/>
      <c r="J383" s="209" t="s">
        <v>219</v>
      </c>
      <c r="K383" s="20"/>
      <c r="L383" s="66"/>
      <c r="M383" s="180"/>
      <c r="N383" s="226"/>
      <c r="O383" s="210">
        <v>591.30000000000007</v>
      </c>
      <c r="P383" s="209" t="str">
        <f>J383</f>
        <v>Odkupna cena; ocena KIS</v>
      </c>
      <c r="Q383" s="210">
        <v>591.30000000000007</v>
      </c>
      <c r="R383" s="210">
        <v>591.30000000000007</v>
      </c>
      <c r="S383" s="210">
        <v>591.30000000000007</v>
      </c>
      <c r="T383" s="210">
        <v>591.30000000000007</v>
      </c>
      <c r="U383" s="210">
        <v>591.30000000000007</v>
      </c>
      <c r="V383" s="210">
        <v>591.30000000000007</v>
      </c>
      <c r="W383" s="214"/>
      <c r="X383" s="177"/>
      <c r="Y383" s="177"/>
      <c r="Z383" s="177"/>
      <c r="AA383" s="177"/>
      <c r="AB383" s="123"/>
      <c r="AD383" s="179"/>
      <c r="AE383" s="179"/>
      <c r="AF383" s="179"/>
      <c r="AG383" s="179"/>
      <c r="AH383" s="179"/>
      <c r="AI383" s="179"/>
      <c r="AJ383" s="179"/>
      <c r="AK383" s="179"/>
      <c r="AL383" s="179"/>
      <c r="AM383" s="179"/>
      <c r="AN383" s="179"/>
      <c r="AO383" s="179"/>
    </row>
    <row r="384" spans="1:42" s="41" customFormat="1">
      <c r="A384" s="52"/>
      <c r="B384" s="52"/>
      <c r="C384" s="52"/>
      <c r="D384" s="52"/>
      <c r="E384" s="52"/>
      <c r="F384" s="20"/>
      <c r="G384" s="19"/>
      <c r="H384" s="37"/>
      <c r="J384" s="211" t="str">
        <f>+J347</f>
        <v>Bruto dodana vrednost</v>
      </c>
      <c r="K384" s="20"/>
      <c r="L384" s="177"/>
      <c r="M384" s="178"/>
      <c r="N384" s="177"/>
      <c r="O384" s="212">
        <f>O372+O371+O359-O357</f>
        <v>938.72408402928295</v>
      </c>
      <c r="P384" s="208"/>
      <c r="Q384" s="212">
        <f t="shared" ref="Q384:T384" si="246">Q372+Q371+Q359-Q357</f>
        <v>2791.2647116524322</v>
      </c>
      <c r="R384" s="212">
        <f t="shared" si="246"/>
        <v>1819.9368591299244</v>
      </c>
      <c r="S384" s="212">
        <f t="shared" si="246"/>
        <v>938.72408402928295</v>
      </c>
      <c r="T384" s="212">
        <f t="shared" si="246"/>
        <v>521.92084798762744</v>
      </c>
      <c r="U384" s="212">
        <f t="shared" ref="U384:V384" si="247">U372+U371+U359-U357</f>
        <v>1722.0347174402514</v>
      </c>
      <c r="V384" s="212">
        <f t="shared" si="247"/>
        <v>1201.2356407948755</v>
      </c>
      <c r="W384" s="35"/>
      <c r="X384" s="66"/>
      <c r="Y384" s="66"/>
      <c r="Z384" s="66"/>
      <c r="AA384" s="66"/>
      <c r="AB384" s="236"/>
      <c r="AD384" s="179"/>
      <c r="AE384" s="179"/>
      <c r="AF384" s="179"/>
      <c r="AG384" s="179"/>
      <c r="AH384" s="179"/>
      <c r="AI384" s="179"/>
      <c r="AJ384" s="179"/>
      <c r="AK384" s="179"/>
      <c r="AL384" s="179"/>
      <c r="AM384" s="179"/>
      <c r="AN384" s="179"/>
      <c r="AO384" s="179"/>
    </row>
    <row r="385" spans="1:41" s="41" customFormat="1">
      <c r="A385" s="116" t="s">
        <v>11</v>
      </c>
      <c r="B385" s="52"/>
      <c r="C385" s="52"/>
      <c r="D385" s="52"/>
      <c r="E385" s="52"/>
      <c r="F385" s="20"/>
      <c r="G385" s="66"/>
      <c r="H385" s="37"/>
      <c r="J385" s="195" t="s">
        <v>11</v>
      </c>
      <c r="K385" s="49"/>
      <c r="L385" s="66"/>
      <c r="M385" s="180"/>
      <c r="N385" s="66"/>
      <c r="O385" s="38">
        <v>2000.8255563543514</v>
      </c>
      <c r="P385" s="45"/>
      <c r="Q385" s="38">
        <v>2046.1357546365161</v>
      </c>
      <c r="R385" s="38">
        <v>2023.8275478245193</v>
      </c>
      <c r="S385" s="38">
        <v>2000.8255563543514</v>
      </c>
      <c r="T385" s="38">
        <v>1989.5647571618811</v>
      </c>
      <c r="U385" s="38">
        <v>2152.7279351363977</v>
      </c>
      <c r="V385" s="172">
        <v>2139.5851174055742</v>
      </c>
      <c r="W385" s="214"/>
      <c r="X385" s="177"/>
      <c r="Y385" s="177"/>
      <c r="Z385" s="177"/>
      <c r="AA385" s="177"/>
      <c r="AB385" s="123"/>
      <c r="AD385" s="179"/>
      <c r="AE385" s="179"/>
      <c r="AF385" s="179"/>
      <c r="AG385" s="179"/>
      <c r="AH385" s="179"/>
      <c r="AI385" s="179"/>
      <c r="AJ385" s="179"/>
      <c r="AK385" s="179"/>
      <c r="AL385" s="179"/>
      <c r="AM385" s="179"/>
      <c r="AN385" s="179"/>
      <c r="AO385" s="179"/>
    </row>
    <row r="386" spans="1:41" s="41" customFormat="1">
      <c r="A386" s="52"/>
      <c r="B386" s="52"/>
      <c r="C386" s="52"/>
      <c r="D386" s="52"/>
      <c r="E386" s="52"/>
      <c r="G386" s="123"/>
      <c r="H386" s="37"/>
      <c r="J386" s="20" t="s">
        <v>173</v>
      </c>
      <c r="K386" s="49"/>
      <c r="L386" s="66"/>
      <c r="M386" s="180"/>
      <c r="N386" s="66"/>
      <c r="O386" s="233">
        <f>+O384-O385</f>
        <v>-1062.1014723250685</v>
      </c>
      <c r="P386" s="45"/>
      <c r="Q386" s="233">
        <f t="shared" ref="Q386:T386" si="248">+Q384-Q385</f>
        <v>745.12895701591606</v>
      </c>
      <c r="R386" s="233">
        <f t="shared" si="248"/>
        <v>-203.89068869459493</v>
      </c>
      <c r="S386" s="233">
        <f t="shared" si="248"/>
        <v>-1062.1014723250685</v>
      </c>
      <c r="T386" s="233">
        <f t="shared" si="248"/>
        <v>-1467.6439091742536</v>
      </c>
      <c r="U386" s="233">
        <f t="shared" ref="U386" si="249">+U384-U385</f>
        <v>-430.69321769614635</v>
      </c>
      <c r="V386" s="172">
        <f t="shared" ref="V386" si="250">+V384-V385</f>
        <v>-938.34947661069873</v>
      </c>
      <c r="W386" s="214"/>
      <c r="X386" s="177"/>
      <c r="Y386" s="177"/>
      <c r="Z386" s="177"/>
      <c r="AA386" s="177"/>
      <c r="AB386" s="123"/>
      <c r="AD386" s="179"/>
      <c r="AE386" s="179"/>
      <c r="AF386" s="179"/>
      <c r="AG386" s="179"/>
      <c r="AH386" s="179"/>
      <c r="AI386" s="179"/>
      <c r="AJ386" s="179"/>
      <c r="AK386" s="179"/>
      <c r="AL386" s="179"/>
      <c r="AM386" s="179"/>
      <c r="AN386" s="179"/>
      <c r="AO386" s="179"/>
    </row>
    <row r="387" spans="1:41" s="41" customFormat="1">
      <c r="A387" s="52"/>
      <c r="B387" s="52"/>
      <c r="C387" s="52"/>
      <c r="D387" s="52"/>
      <c r="E387" s="52"/>
      <c r="G387" s="118"/>
      <c r="H387" s="65"/>
      <c r="I387" s="65" t="str">
        <f>+J389</f>
        <v>Grozdje-terase primorska</v>
      </c>
      <c r="J387" s="64" t="s">
        <v>10</v>
      </c>
      <c r="K387" s="65"/>
      <c r="L387" s="65"/>
      <c r="M387" s="65"/>
      <c r="N387" s="65"/>
      <c r="O387" s="158">
        <f>O395-O407+O400-'2022'!E368</f>
        <v>1.8189894035458565E-12</v>
      </c>
      <c r="P387" s="65"/>
      <c r="Q387" s="158">
        <f>Q395-Q407+Q400-'2022'!H368</f>
        <v>0</v>
      </c>
      <c r="R387" s="158">
        <f>R395-R407+R400-'2022'!I368</f>
        <v>0</v>
      </c>
      <c r="S387" s="158">
        <f>S395-S407+S400-'2022'!J368</f>
        <v>1.8189894035458565E-12</v>
      </c>
      <c r="T387" s="158">
        <f>T395-T407+T400-'2022'!K368</f>
        <v>0</v>
      </c>
      <c r="U387" s="158">
        <f>U395-U407+U400-'2022'!L368</f>
        <v>1.8189894035458565E-12</v>
      </c>
      <c r="V387" s="158">
        <f>V395-V407+V400-'2022'!M368</f>
        <v>0</v>
      </c>
      <c r="W387" s="214"/>
      <c r="X387" s="177"/>
      <c r="Y387" s="65"/>
      <c r="Z387" s="65"/>
      <c r="AA387" s="65"/>
      <c r="AB387" s="118"/>
      <c r="AC387" s="118"/>
      <c r="AD387" s="179"/>
      <c r="AE387" s="179"/>
      <c r="AF387" s="179"/>
      <c r="AG387" s="179"/>
      <c r="AH387" s="179"/>
      <c r="AI387" s="179"/>
      <c r="AJ387" s="179"/>
      <c r="AK387" s="179"/>
      <c r="AL387" s="179"/>
      <c r="AM387" s="179"/>
      <c r="AN387" s="179"/>
      <c r="AO387" s="179"/>
    </row>
    <row r="388" spans="1:41" s="41" customFormat="1">
      <c r="A388" s="52"/>
      <c r="B388" s="52"/>
      <c r="C388" s="52"/>
      <c r="D388" s="52"/>
      <c r="E388" s="52"/>
      <c r="G388" s="119"/>
      <c r="H388" s="240"/>
      <c r="I388" s="41" t="str">
        <f t="shared" ref="I388:I409" si="251">+I387</f>
        <v>Grozdje-terase primorska</v>
      </c>
      <c r="J388" s="39" t="s">
        <v>132</v>
      </c>
      <c r="K388" s="40"/>
      <c r="L388" s="40"/>
      <c r="M388" s="161"/>
      <c r="N388" s="40"/>
      <c r="O388" s="217" t="e">
        <f>#REF!</f>
        <v>#REF!</v>
      </c>
      <c r="P388" s="217"/>
      <c r="Q388" s="162" t="e">
        <f>#REF!</f>
        <v>#REF!</v>
      </c>
      <c r="R388" s="162" t="e">
        <f>#REF!</f>
        <v>#REF!</v>
      </c>
      <c r="S388" s="162" t="e">
        <f>#REF!</f>
        <v>#REF!</v>
      </c>
      <c r="T388" s="162" t="e">
        <f>#REF!</f>
        <v>#REF!</v>
      </c>
      <c r="U388" s="162" t="e">
        <f>#REF!</f>
        <v>#REF!</v>
      </c>
      <c r="V388" s="40" t="e">
        <f>#REF!</f>
        <v>#REF!</v>
      </c>
      <c r="W388" s="40"/>
      <c r="X388" s="162" t="e">
        <f>#REF!</f>
        <v>#REF!</v>
      </c>
      <c r="Y388" s="162"/>
      <c r="Z388" s="40"/>
      <c r="AA388" s="40"/>
      <c r="AB388" s="118"/>
      <c r="AC388" s="118"/>
      <c r="AD388" s="179"/>
      <c r="AE388" s="179"/>
      <c r="AF388" s="179"/>
      <c r="AG388" s="179"/>
      <c r="AH388" s="179"/>
      <c r="AI388" s="179"/>
      <c r="AJ388" s="179"/>
      <c r="AK388" s="179"/>
      <c r="AL388" s="179"/>
      <c r="AM388" s="179"/>
      <c r="AN388" s="179"/>
      <c r="AO388" s="179"/>
    </row>
    <row r="389" spans="1:41" s="41" customFormat="1">
      <c r="A389" s="52"/>
      <c r="B389" s="52"/>
      <c r="C389" s="52"/>
      <c r="D389" s="52"/>
      <c r="E389" s="52"/>
      <c r="F389" s="41" t="e">
        <f>#REF!</f>
        <v>#REF!</v>
      </c>
      <c r="G389" s="119"/>
      <c r="H389" s="240"/>
      <c r="I389" s="41" t="str">
        <f t="shared" si="251"/>
        <v>Grozdje-terase primorska</v>
      </c>
      <c r="J389" s="43" t="s">
        <v>229</v>
      </c>
      <c r="K389" s="20" t="str">
        <f>+K$56</f>
        <v>Enota</v>
      </c>
      <c r="L389" s="106"/>
      <c r="M389" s="163"/>
      <c r="N389" s="157"/>
      <c r="O389" s="111"/>
      <c r="P389" s="111"/>
      <c r="Q389" s="20"/>
      <c r="R389" s="20"/>
      <c r="S389" s="111"/>
      <c r="T389" s="20"/>
      <c r="U389" s="111"/>
      <c r="AB389" s="241"/>
      <c r="AC389" s="241"/>
      <c r="AD389" s="179"/>
      <c r="AE389" s="179"/>
      <c r="AF389" s="179"/>
      <c r="AG389" s="179"/>
      <c r="AH389" s="179"/>
      <c r="AI389" s="179"/>
      <c r="AJ389" s="179"/>
      <c r="AK389" s="179"/>
      <c r="AL389" s="179"/>
      <c r="AM389" s="179"/>
      <c r="AN389" s="179"/>
      <c r="AO389" s="179"/>
    </row>
    <row r="390" spans="1:41" s="41" customFormat="1">
      <c r="A390" s="52"/>
      <c r="B390" s="52"/>
      <c r="C390" s="52"/>
      <c r="D390" s="52"/>
      <c r="E390" s="52"/>
      <c r="G390" s="119"/>
      <c r="H390" s="240"/>
      <c r="I390" s="41" t="str">
        <f t="shared" si="251"/>
        <v>Grozdje-terase primorska</v>
      </c>
      <c r="J390" s="19" t="s">
        <v>68</v>
      </c>
      <c r="K390" s="20"/>
      <c r="L390" s="106"/>
      <c r="M390" s="163"/>
      <c r="N390" s="157"/>
      <c r="O390" s="111"/>
      <c r="P390" s="111"/>
      <c r="Q390" s="106"/>
      <c r="R390" s="106"/>
      <c r="S390" s="106"/>
      <c r="T390" s="106"/>
      <c r="U390" s="106"/>
      <c r="V390" s="106"/>
      <c r="W390" s="106"/>
      <c r="X390" s="157"/>
      <c r="Y390" s="106"/>
      <c r="Z390" s="106"/>
      <c r="AA390" s="106"/>
      <c r="AB390" s="242"/>
      <c r="AC390" s="242"/>
      <c r="AD390" s="179"/>
      <c r="AE390" s="179"/>
      <c r="AF390" s="179"/>
      <c r="AG390" s="179"/>
      <c r="AH390" s="179"/>
      <c r="AI390" s="179"/>
      <c r="AJ390" s="179"/>
      <c r="AK390" s="179"/>
      <c r="AL390" s="179"/>
      <c r="AM390" s="179"/>
      <c r="AN390" s="179"/>
      <c r="AO390" s="179"/>
    </row>
    <row r="391" spans="1:41" s="41" customFormat="1">
      <c r="A391" s="52" t="s">
        <v>9</v>
      </c>
      <c r="B391" s="52"/>
      <c r="C391" s="52"/>
      <c r="D391" s="52"/>
      <c r="E391" s="52"/>
      <c r="F391" s="20"/>
      <c r="G391" s="119"/>
      <c r="H391" s="240"/>
      <c r="I391" s="41" t="str">
        <f t="shared" si="251"/>
        <v>Grozdje-terase primorska</v>
      </c>
      <c r="J391" s="19" t="s">
        <v>8</v>
      </c>
      <c r="K391" s="20" t="s">
        <v>60</v>
      </c>
      <c r="L391" s="165"/>
      <c r="M391" s="218"/>
      <c r="N391" s="167"/>
      <c r="O391" s="172">
        <v>9000</v>
      </c>
      <c r="P391" s="20"/>
      <c r="Q391" s="172">
        <v>12000</v>
      </c>
      <c r="R391" s="172">
        <v>10000</v>
      </c>
      <c r="S391" s="172">
        <v>9000</v>
      </c>
      <c r="T391" s="172">
        <v>8000</v>
      </c>
      <c r="U391" s="172">
        <v>9000</v>
      </c>
      <c r="V391" s="172">
        <v>9000</v>
      </c>
      <c r="W391" s="106"/>
      <c r="X391" s="160"/>
      <c r="Y391" s="160"/>
      <c r="Z391" s="160"/>
      <c r="AA391" s="160"/>
      <c r="AB391" s="236"/>
      <c r="AC391" s="236"/>
      <c r="AD391" s="179"/>
      <c r="AE391" s="179"/>
      <c r="AF391" s="179"/>
      <c r="AG391" s="179"/>
      <c r="AH391" s="179"/>
      <c r="AI391" s="179"/>
      <c r="AJ391" s="179"/>
      <c r="AK391" s="179"/>
      <c r="AL391" s="179"/>
      <c r="AM391" s="179"/>
      <c r="AN391" s="179"/>
      <c r="AO391" s="179"/>
    </row>
    <row r="392" spans="1:41" s="41" customFormat="1">
      <c r="A392" s="52" t="s">
        <v>79</v>
      </c>
      <c r="B392" s="52"/>
      <c r="C392" s="52"/>
      <c r="D392" s="52"/>
      <c r="E392" s="52"/>
      <c r="F392" s="20"/>
      <c r="G392" s="119"/>
      <c r="H392" s="240"/>
      <c r="I392" s="41" t="str">
        <f t="shared" si="251"/>
        <v>Grozdje-terase primorska</v>
      </c>
      <c r="J392" s="19"/>
      <c r="K392" s="20" t="s">
        <v>59</v>
      </c>
      <c r="L392" s="165"/>
      <c r="M392" s="218"/>
      <c r="N392" s="167"/>
      <c r="O392" s="238">
        <f>O391/O393</f>
        <v>2.25</v>
      </c>
      <c r="P392" s="224"/>
      <c r="Q392" s="238">
        <f t="shared" ref="Q392:V392" si="252">ROUND(Q391/Q393,2)</f>
        <v>3</v>
      </c>
      <c r="R392" s="238">
        <f t="shared" si="252"/>
        <v>2.5</v>
      </c>
      <c r="S392" s="238">
        <f t="shared" si="252"/>
        <v>2.25</v>
      </c>
      <c r="T392" s="238">
        <f t="shared" si="252"/>
        <v>2</v>
      </c>
      <c r="U392" s="238">
        <f t="shared" si="252"/>
        <v>2</v>
      </c>
      <c r="V392" s="238">
        <f t="shared" si="252"/>
        <v>2.57</v>
      </c>
      <c r="W392" s="106"/>
      <c r="X392" s="106"/>
      <c r="Y392" s="106"/>
      <c r="Z392" s="106"/>
      <c r="AA392" s="106"/>
      <c r="AB392" s="123"/>
      <c r="AC392" s="123"/>
      <c r="AD392" s="179"/>
      <c r="AE392" s="179"/>
      <c r="AF392" s="179"/>
      <c r="AG392" s="179"/>
      <c r="AH392" s="179"/>
      <c r="AI392" s="179"/>
      <c r="AJ392" s="179"/>
      <c r="AK392" s="179"/>
      <c r="AL392" s="179"/>
      <c r="AM392" s="179"/>
      <c r="AN392" s="179"/>
      <c r="AO392" s="179"/>
    </row>
    <row r="393" spans="1:41" s="41" customFormat="1">
      <c r="A393" s="52" t="s">
        <v>182</v>
      </c>
      <c r="B393" s="52"/>
      <c r="C393" s="52"/>
      <c r="D393" s="52"/>
      <c r="E393" s="52"/>
      <c r="F393" s="20"/>
      <c r="G393" s="119"/>
      <c r="H393" s="240"/>
      <c r="I393" s="41" t="str">
        <f t="shared" si="251"/>
        <v>Grozdje-terase primorska</v>
      </c>
      <c r="J393" s="19" t="s">
        <v>58</v>
      </c>
      <c r="K393" s="20" t="s">
        <v>57</v>
      </c>
      <c r="L393" s="106"/>
      <c r="M393" s="163">
        <v>4000</v>
      </c>
      <c r="N393" s="157"/>
      <c r="O393" s="172">
        <v>4000</v>
      </c>
      <c r="P393" s="45"/>
      <c r="Q393" s="172">
        <v>4000</v>
      </c>
      <c r="R393" s="172">
        <v>4000</v>
      </c>
      <c r="S393" s="172">
        <v>4000</v>
      </c>
      <c r="T393" s="172">
        <v>4000</v>
      </c>
      <c r="U393" s="172">
        <v>4500</v>
      </c>
      <c r="V393" s="172">
        <v>3500</v>
      </c>
      <c r="W393" s="106"/>
      <c r="X393" s="160"/>
      <c r="Y393" s="160"/>
      <c r="Z393" s="160"/>
      <c r="AA393" s="160"/>
      <c r="AB393" s="123"/>
      <c r="AC393" s="123"/>
      <c r="AD393" s="179"/>
      <c r="AE393" s="179"/>
      <c r="AF393" s="179"/>
      <c r="AG393" s="179"/>
      <c r="AH393" s="179"/>
      <c r="AI393" s="179"/>
      <c r="AJ393" s="179"/>
      <c r="AK393" s="179"/>
      <c r="AL393" s="179"/>
      <c r="AM393" s="179"/>
      <c r="AN393" s="179"/>
      <c r="AO393" s="179"/>
    </row>
    <row r="394" spans="1:41" s="41" customFormat="1">
      <c r="A394" s="116" t="s">
        <v>12</v>
      </c>
      <c r="B394" s="52"/>
      <c r="C394" s="52"/>
      <c r="D394" s="52"/>
      <c r="E394" s="52"/>
      <c r="F394" s="20"/>
      <c r="G394" s="119"/>
      <c r="H394" s="240"/>
      <c r="I394" s="41" t="str">
        <f t="shared" si="251"/>
        <v>Grozdje-terase primorska</v>
      </c>
      <c r="J394" s="19" t="str">
        <f>+J$61</f>
        <v>Kupljen material in storitve</v>
      </c>
      <c r="K394" s="20"/>
      <c r="L394" s="20"/>
      <c r="M394" s="149"/>
      <c r="N394" s="20"/>
      <c r="O394" s="172">
        <v>3699.0468483081263</v>
      </c>
      <c r="P394" s="45"/>
      <c r="Q394" s="172">
        <v>4025.1899951728587</v>
      </c>
      <c r="R394" s="172">
        <v>3822.208731345856</v>
      </c>
      <c r="S394" s="172">
        <v>3699.0468483081263</v>
      </c>
      <c r="T394" s="172">
        <v>3571.0919965732073</v>
      </c>
      <c r="U394" s="172">
        <v>3755.1600434864536</v>
      </c>
      <c r="V394" s="172">
        <v>3642.9336531297986</v>
      </c>
      <c r="W394" s="165"/>
      <c r="X394" s="160"/>
      <c r="Y394" s="160"/>
      <c r="Z394" s="160"/>
      <c r="AA394" s="160"/>
      <c r="AB394" s="123"/>
      <c r="AC394" s="123"/>
      <c r="AD394" s="179"/>
      <c r="AE394" s="179"/>
      <c r="AF394" s="179"/>
      <c r="AG394" s="179"/>
      <c r="AH394" s="179"/>
      <c r="AI394" s="179"/>
      <c r="AJ394" s="179"/>
      <c r="AK394" s="179"/>
      <c r="AL394" s="179"/>
      <c r="AM394" s="179"/>
      <c r="AN394" s="179"/>
      <c r="AO394" s="179"/>
    </row>
    <row r="395" spans="1:41" s="41" customFormat="1">
      <c r="A395" s="52" t="s">
        <v>5</v>
      </c>
      <c r="B395" s="52"/>
      <c r="C395" s="52"/>
      <c r="D395" s="52"/>
      <c r="E395" s="52"/>
      <c r="F395" s="20"/>
      <c r="G395" s="119"/>
      <c r="H395" s="240"/>
      <c r="I395" s="41" t="str">
        <f t="shared" si="251"/>
        <v>Grozdje-terase primorska</v>
      </c>
      <c r="J395" s="19" t="str">
        <f>+J$62</f>
        <v>Stroški skupaj</v>
      </c>
      <c r="K395" s="20" t="str">
        <f>+K$62</f>
        <v>EUR/ha</v>
      </c>
      <c r="L395" s="46"/>
      <c r="M395" s="227"/>
      <c r="N395" s="45"/>
      <c r="O395" s="172">
        <v>9101.4075557368506</v>
      </c>
      <c r="P395" s="45"/>
      <c r="Q395" s="172">
        <v>9608.4529380467957</v>
      </c>
      <c r="R395" s="172">
        <v>9286.5059033170128</v>
      </c>
      <c r="S395" s="172">
        <v>9101.4075557368506</v>
      </c>
      <c r="T395" s="172">
        <v>8913.301301804906</v>
      </c>
      <c r="U395" s="172">
        <v>9444.8419636771578</v>
      </c>
      <c r="V395" s="172">
        <v>8757.9731477965415</v>
      </c>
      <c r="W395" s="169"/>
      <c r="X395" s="160"/>
      <c r="Y395" s="160"/>
      <c r="Z395" s="160"/>
      <c r="AA395" s="160"/>
      <c r="AB395" s="236"/>
      <c r="AC395" s="236"/>
      <c r="AD395" s="179"/>
      <c r="AE395" s="179"/>
      <c r="AF395" s="179"/>
      <c r="AG395" s="179"/>
      <c r="AH395" s="179"/>
      <c r="AI395" s="179"/>
      <c r="AJ395" s="179"/>
      <c r="AK395" s="179"/>
      <c r="AL395" s="179"/>
      <c r="AM395" s="179"/>
      <c r="AN395" s="179"/>
      <c r="AO395" s="179"/>
    </row>
    <row r="396" spans="1:41" s="41" customFormat="1">
      <c r="A396" s="52" t="s">
        <v>4</v>
      </c>
      <c r="B396" s="52"/>
      <c r="C396" s="52"/>
      <c r="D396" s="52"/>
      <c r="E396" s="52"/>
      <c r="F396" s="20"/>
      <c r="G396" s="119"/>
      <c r="H396" s="240"/>
      <c r="I396" s="41" t="str">
        <f t="shared" si="251"/>
        <v>Grozdje-terase primorska</v>
      </c>
      <c r="J396" s="19" t="str">
        <f>+J$63</f>
        <v>Stranski pridelki</v>
      </c>
      <c r="K396" s="20" t="str">
        <f>+K$63</f>
        <v>EUR/ha</v>
      </c>
      <c r="L396" s="46"/>
      <c r="M396" s="227"/>
      <c r="N396" s="46"/>
      <c r="O396" s="172">
        <v>0</v>
      </c>
      <c r="P396" s="46"/>
      <c r="Q396" s="172">
        <v>0</v>
      </c>
      <c r="R396" s="172">
        <v>0</v>
      </c>
      <c r="S396" s="172">
        <v>0</v>
      </c>
      <c r="T396" s="172">
        <v>0</v>
      </c>
      <c r="U396" s="172">
        <v>0</v>
      </c>
      <c r="V396" s="172">
        <v>0</v>
      </c>
      <c r="W396" s="214"/>
      <c r="X396" s="160"/>
      <c r="Y396" s="160"/>
      <c r="Z396" s="160"/>
      <c r="AA396" s="160"/>
      <c r="AB396" s="123"/>
      <c r="AC396" s="123"/>
      <c r="AD396" s="179"/>
      <c r="AE396" s="179"/>
      <c r="AF396" s="179"/>
      <c r="AG396" s="179"/>
      <c r="AH396" s="179"/>
      <c r="AI396" s="179"/>
      <c r="AJ396" s="179"/>
      <c r="AK396" s="179"/>
      <c r="AL396" s="179"/>
      <c r="AM396" s="179"/>
      <c r="AN396" s="179"/>
      <c r="AO396" s="179"/>
    </row>
    <row r="397" spans="1:41" s="41" customFormat="1">
      <c r="A397" s="52"/>
      <c r="B397" s="52"/>
      <c r="C397" s="52"/>
      <c r="D397" s="52"/>
      <c r="E397" s="52"/>
      <c r="F397" s="20"/>
      <c r="G397" s="119"/>
      <c r="H397" s="240"/>
      <c r="I397" s="41" t="str">
        <f t="shared" si="251"/>
        <v>Grozdje-terase primorska</v>
      </c>
      <c r="J397" s="19" t="str">
        <f>+J$64</f>
        <v>Stroški glavnega pridelka</v>
      </c>
      <c r="K397" s="20" t="str">
        <f>+K$64</f>
        <v>EUR/ha</v>
      </c>
      <c r="L397" s="228"/>
      <c r="M397" s="227"/>
      <c r="N397" s="228"/>
      <c r="O397" s="182">
        <f>+O395-O396</f>
        <v>9101.4075557368506</v>
      </c>
      <c r="P397" s="46"/>
      <c r="Q397" s="182">
        <f t="shared" ref="Q397:V397" si="253">+Q395-Q396</f>
        <v>9608.4529380467957</v>
      </c>
      <c r="R397" s="182">
        <f t="shared" si="253"/>
        <v>9286.5059033170128</v>
      </c>
      <c r="S397" s="182">
        <f t="shared" si="253"/>
        <v>9101.4075557368506</v>
      </c>
      <c r="T397" s="182">
        <f t="shared" si="253"/>
        <v>8913.301301804906</v>
      </c>
      <c r="U397" s="182">
        <f t="shared" si="253"/>
        <v>9444.8419636771578</v>
      </c>
      <c r="V397" s="182">
        <f t="shared" si="253"/>
        <v>8757.9731477965415</v>
      </c>
      <c r="W397" s="35"/>
      <c r="X397" s="160"/>
      <c r="Y397" s="160"/>
      <c r="Z397" s="160"/>
      <c r="AA397" s="160"/>
      <c r="AB397" s="123"/>
      <c r="AC397" s="123"/>
      <c r="AD397" s="179"/>
      <c r="AE397" s="179"/>
      <c r="AF397" s="179"/>
      <c r="AG397" s="179"/>
      <c r="AH397" s="179"/>
      <c r="AI397" s="179"/>
      <c r="AJ397" s="179"/>
      <c r="AK397" s="179"/>
      <c r="AL397" s="179"/>
      <c r="AM397" s="179"/>
      <c r="AN397" s="179"/>
      <c r="AO397" s="179"/>
    </row>
    <row r="398" spans="1:41" s="41" customFormat="1">
      <c r="A398" s="52" t="s">
        <v>3</v>
      </c>
      <c r="B398" s="52" t="s">
        <v>0</v>
      </c>
      <c r="C398" s="52" t="s">
        <v>2</v>
      </c>
      <c r="D398" s="52" t="s">
        <v>1</v>
      </c>
      <c r="E398" s="52" t="s">
        <v>0</v>
      </c>
      <c r="F398" s="20"/>
      <c r="G398" s="119"/>
      <c r="H398" s="240"/>
      <c r="I398" s="41" t="str">
        <f t="shared" si="251"/>
        <v>Grozdje-terase primorska</v>
      </c>
      <c r="J398" s="19" t="str">
        <f>+J$65</f>
        <v>Subvencije</v>
      </c>
      <c r="K398" s="20" t="str">
        <f>+K$65</f>
        <v>EUR/ha</v>
      </c>
      <c r="L398" s="46"/>
      <c r="M398" s="227"/>
      <c r="N398" s="46"/>
      <c r="O398" s="172">
        <v>222.71061304379387</v>
      </c>
      <c r="P398" s="46"/>
      <c r="Q398" s="172">
        <v>227.67199997328899</v>
      </c>
      <c r="R398" s="172">
        <v>224.45296639797405</v>
      </c>
      <c r="S398" s="172">
        <v>222.71061304379387</v>
      </c>
      <c r="T398" s="172">
        <v>221.0790420097558</v>
      </c>
      <c r="U398" s="172">
        <v>222.71061304379387</v>
      </c>
      <c r="V398" s="172">
        <v>222.71061304379387</v>
      </c>
      <c r="W398" s="35"/>
      <c r="X398" s="160"/>
      <c r="Y398" s="160"/>
      <c r="Z398" s="160"/>
      <c r="AA398" s="160"/>
      <c r="AB398" s="123"/>
      <c r="AC398" s="123"/>
      <c r="AD398" s="179"/>
      <c r="AE398" s="179"/>
      <c r="AF398" s="179"/>
      <c r="AG398" s="179"/>
      <c r="AH398" s="179"/>
      <c r="AI398" s="179"/>
      <c r="AJ398" s="179"/>
      <c r="AK398" s="179"/>
      <c r="AL398" s="179"/>
      <c r="AM398" s="179"/>
      <c r="AN398" s="179"/>
      <c r="AO398" s="179"/>
    </row>
    <row r="399" spans="1:41" s="41" customFormat="1">
      <c r="A399" s="52"/>
      <c r="B399" s="52"/>
      <c r="C399" s="52" t="s">
        <v>6</v>
      </c>
      <c r="D399" s="52"/>
      <c r="E399" s="52"/>
      <c r="F399" s="20"/>
      <c r="G399" s="119"/>
      <c r="H399" s="240"/>
      <c r="I399" s="41" t="str">
        <f t="shared" si="251"/>
        <v>Grozdje-terase primorska</v>
      </c>
      <c r="J399" s="19" t="str">
        <f>+J$66</f>
        <v>Stroški, zmanjšani za subvencije</v>
      </c>
      <c r="K399" s="20" t="str">
        <f>+K$66</f>
        <v>EUR/ha</v>
      </c>
      <c r="L399" s="228"/>
      <c r="M399" s="227"/>
      <c r="N399" s="228"/>
      <c r="O399" s="184">
        <f>+O397-O398</f>
        <v>8878.6969426930573</v>
      </c>
      <c r="P399" s="46"/>
      <c r="Q399" s="184">
        <f t="shared" ref="Q399:V399" si="254">+Q397-Q398</f>
        <v>9380.7809380735071</v>
      </c>
      <c r="R399" s="184">
        <f t="shared" si="254"/>
        <v>9062.052936919039</v>
      </c>
      <c r="S399" s="184">
        <f t="shared" si="254"/>
        <v>8878.6969426930573</v>
      </c>
      <c r="T399" s="184">
        <f t="shared" si="254"/>
        <v>8692.2222597951495</v>
      </c>
      <c r="U399" s="184">
        <f t="shared" si="254"/>
        <v>9222.1313506333645</v>
      </c>
      <c r="V399" s="184">
        <f t="shared" si="254"/>
        <v>8535.2625347527483</v>
      </c>
      <c r="W399" s="35"/>
      <c r="X399" s="160"/>
      <c r="Y399" s="160"/>
      <c r="Z399" s="160"/>
      <c r="AA399" s="160"/>
      <c r="AB399" s="123"/>
      <c r="AC399" s="123"/>
      <c r="AD399" s="179"/>
      <c r="AE399" s="179"/>
      <c r="AF399" s="179"/>
      <c r="AG399" s="179"/>
      <c r="AH399" s="179"/>
      <c r="AI399" s="179"/>
      <c r="AJ399" s="179"/>
      <c r="AK399" s="179"/>
      <c r="AL399" s="179"/>
      <c r="AM399" s="179"/>
      <c r="AN399" s="179"/>
      <c r="AO399" s="179"/>
    </row>
    <row r="400" spans="1:41" s="41" customFormat="1">
      <c r="A400" s="52"/>
      <c r="B400" s="52"/>
      <c r="C400" s="52"/>
      <c r="D400" s="52"/>
      <c r="E400" s="52"/>
      <c r="F400" s="20"/>
      <c r="G400" s="119"/>
      <c r="H400" s="240"/>
      <c r="I400" s="41" t="str">
        <f t="shared" si="251"/>
        <v>Grozdje-terase primorska</v>
      </c>
      <c r="J400" s="19" t="str">
        <f>+J$67</f>
        <v>Stroški, zmanjšani za subvencije/kg</v>
      </c>
      <c r="K400" s="20" t="str">
        <f>+K$67</f>
        <v>EUR/kg</v>
      </c>
      <c r="L400" s="229"/>
      <c r="M400" s="230"/>
      <c r="N400" s="228"/>
      <c r="O400" s="190">
        <f>+O399/O391</f>
        <v>0.98652188252145079</v>
      </c>
      <c r="P400" s="231"/>
      <c r="Q400" s="190">
        <f t="shared" ref="Q400:V400" si="255">+Q399/Q391</f>
        <v>0.78173174483945895</v>
      </c>
      <c r="R400" s="190">
        <f t="shared" si="255"/>
        <v>0.90620529369190395</v>
      </c>
      <c r="S400" s="190">
        <f t="shared" si="255"/>
        <v>0.98652188252145079</v>
      </c>
      <c r="T400" s="190">
        <f t="shared" si="255"/>
        <v>1.0865277824743937</v>
      </c>
      <c r="U400" s="190">
        <f t="shared" si="255"/>
        <v>1.0246812611814848</v>
      </c>
      <c r="V400" s="190">
        <f t="shared" si="255"/>
        <v>0.94836250386141652</v>
      </c>
      <c r="W400" s="35"/>
      <c r="X400" s="160"/>
      <c r="Y400" s="160"/>
      <c r="Z400" s="160"/>
      <c r="AA400" s="160"/>
      <c r="AB400" s="123"/>
      <c r="AC400" s="123"/>
      <c r="AD400" s="179"/>
      <c r="AE400" s="179"/>
      <c r="AF400" s="179"/>
      <c r="AG400" s="179"/>
      <c r="AH400" s="179"/>
      <c r="AI400" s="179"/>
      <c r="AJ400" s="179"/>
      <c r="AK400" s="179"/>
      <c r="AL400" s="179"/>
      <c r="AM400" s="179"/>
      <c r="AN400" s="179"/>
      <c r="AO400" s="179"/>
    </row>
    <row r="401" spans="1:42" s="41" customFormat="1">
      <c r="A401" s="52" t="s">
        <v>152</v>
      </c>
      <c r="B401" s="52"/>
      <c r="C401" s="52"/>
      <c r="D401" s="52"/>
      <c r="E401" s="52"/>
      <c r="F401" s="20"/>
      <c r="G401" s="119"/>
      <c r="H401" s="240"/>
      <c r="I401" s="41" t="str">
        <f t="shared" si="251"/>
        <v>Grozdje-terase primorska</v>
      </c>
      <c r="J401" s="19" t="str">
        <f t="shared" ref="J401" si="256">+J364</f>
        <v>davek_a</v>
      </c>
      <c r="K401" s="20"/>
      <c r="L401" s="46"/>
      <c r="M401" s="227"/>
      <c r="N401" s="46"/>
      <c r="O401" s="38">
        <v>0</v>
      </c>
      <c r="P401" s="46"/>
      <c r="Q401" s="38">
        <v>0</v>
      </c>
      <c r="R401" s="38">
        <v>0</v>
      </c>
      <c r="S401" s="38">
        <v>0</v>
      </c>
      <c r="T401" s="38">
        <v>0</v>
      </c>
      <c r="U401" s="38">
        <v>0</v>
      </c>
      <c r="V401" s="38">
        <v>0</v>
      </c>
      <c r="W401" s="235"/>
      <c r="X401" s="160"/>
      <c r="Y401" s="160"/>
      <c r="Z401" s="160"/>
      <c r="AA401" s="160"/>
      <c r="AB401" s="123"/>
      <c r="AC401" s="123"/>
      <c r="AD401" s="179"/>
      <c r="AE401" s="179"/>
      <c r="AF401" s="179"/>
      <c r="AG401" s="179"/>
      <c r="AH401" s="179"/>
      <c r="AI401" s="179"/>
      <c r="AJ401" s="179"/>
      <c r="AK401" s="179"/>
      <c r="AL401" s="179"/>
      <c r="AM401" s="179"/>
      <c r="AN401" s="179"/>
      <c r="AO401" s="179"/>
    </row>
    <row r="402" spans="1:42" s="41" customFormat="1">
      <c r="A402" s="20" t="s">
        <v>97</v>
      </c>
      <c r="B402" s="52"/>
      <c r="C402" s="52"/>
      <c r="D402" s="52"/>
      <c r="E402" s="52"/>
      <c r="F402" s="20"/>
      <c r="G402" s="119"/>
      <c r="H402" s="240"/>
      <c r="I402" s="41" t="str">
        <f t="shared" si="251"/>
        <v>Grozdje-terase primorska</v>
      </c>
      <c r="J402" s="19" t="str">
        <f t="shared" ref="J402:J407" si="257">+A402</f>
        <v>Pokoj obvezno</v>
      </c>
      <c r="K402" s="20"/>
      <c r="L402" s="46"/>
      <c r="M402" s="227"/>
      <c r="N402" s="46"/>
      <c r="O402" s="38">
        <v>252.30805453287681</v>
      </c>
      <c r="P402" s="46"/>
      <c r="Q402" s="38">
        <v>265.37312988632675</v>
      </c>
      <c r="R402" s="38">
        <v>256.75618147422171</v>
      </c>
      <c r="S402" s="38">
        <v>252.30805453287681</v>
      </c>
      <c r="T402" s="38">
        <v>247.9767391219473</v>
      </c>
      <c r="U402" s="38">
        <v>270.7922195331443</v>
      </c>
      <c r="V402" s="38">
        <v>233.82388953260929</v>
      </c>
      <c r="W402" s="35"/>
      <c r="X402" s="160"/>
      <c r="Y402" s="160"/>
      <c r="Z402" s="160"/>
      <c r="AA402" s="160"/>
      <c r="AB402" s="123"/>
      <c r="AC402" s="123"/>
      <c r="AD402" s="179"/>
      <c r="AE402" s="179"/>
      <c r="AF402" s="179"/>
      <c r="AG402" s="179"/>
      <c r="AH402" s="179"/>
      <c r="AI402" s="179"/>
      <c r="AJ402" s="179"/>
      <c r="AK402" s="179"/>
      <c r="AL402" s="179"/>
      <c r="AM402" s="179"/>
      <c r="AN402" s="179"/>
      <c r="AO402" s="179"/>
    </row>
    <row r="403" spans="1:42" s="41" customFormat="1">
      <c r="A403" s="20" t="s">
        <v>96</v>
      </c>
      <c r="B403" s="52"/>
      <c r="C403" s="52"/>
      <c r="D403" s="52"/>
      <c r="E403" s="52"/>
      <c r="F403" s="20"/>
      <c r="G403" s="119"/>
      <c r="H403" s="240"/>
      <c r="I403" s="41" t="str">
        <f t="shared" si="251"/>
        <v>Grozdje-terase primorska</v>
      </c>
      <c r="J403" s="19" t="str">
        <f t="shared" si="257"/>
        <v>Zdrav obvezno</v>
      </c>
      <c r="K403" s="20"/>
      <c r="L403" s="45"/>
      <c r="M403" s="232"/>
      <c r="N403" s="45"/>
      <c r="O403" s="38">
        <v>115.41058752503848</v>
      </c>
      <c r="P403" s="45"/>
      <c r="Q403" s="38">
        <v>121.3868058641327</v>
      </c>
      <c r="R403" s="38">
        <v>117.44524688078916</v>
      </c>
      <c r="S403" s="38">
        <v>115.41058752503848</v>
      </c>
      <c r="T403" s="38">
        <v>113.42936002416816</v>
      </c>
      <c r="U403" s="38">
        <v>123.8656023541931</v>
      </c>
      <c r="V403" s="38">
        <v>106.95557269588386</v>
      </c>
      <c r="W403" s="35"/>
      <c r="X403" s="160"/>
      <c r="Y403" s="160"/>
      <c r="Z403" s="160"/>
      <c r="AA403" s="160"/>
      <c r="AB403" s="236"/>
      <c r="AC403" s="236"/>
      <c r="AD403" s="179"/>
      <c r="AE403" s="179"/>
      <c r="AF403" s="179"/>
      <c r="AG403" s="179"/>
      <c r="AH403" s="179"/>
      <c r="AI403" s="179"/>
      <c r="AJ403" s="179"/>
      <c r="AK403" s="179"/>
      <c r="AL403" s="179"/>
      <c r="AM403" s="179"/>
      <c r="AN403" s="179"/>
      <c r="AO403" s="179"/>
    </row>
    <row r="404" spans="1:42" s="41" customFormat="1">
      <c r="A404" s="20" t="s">
        <v>95</v>
      </c>
      <c r="B404" s="52"/>
      <c r="C404" s="52"/>
      <c r="D404" s="52"/>
      <c r="E404" s="52"/>
      <c r="F404" s="20"/>
      <c r="G404" s="119"/>
      <c r="H404" s="240"/>
      <c r="I404" s="41" t="str">
        <f t="shared" si="251"/>
        <v>Grozdje-terase primorska</v>
      </c>
      <c r="J404" s="19" t="str">
        <f t="shared" si="257"/>
        <v>Pokoj dodatno</v>
      </c>
      <c r="K404" s="20"/>
      <c r="L404" s="46"/>
      <c r="M404" s="227"/>
      <c r="N404" s="46"/>
      <c r="O404" s="38">
        <v>177.42772390845519</v>
      </c>
      <c r="P404" s="46"/>
      <c r="Q404" s="38">
        <v>186.61532827149003</v>
      </c>
      <c r="R404" s="38">
        <v>180.55572963272695</v>
      </c>
      <c r="S404" s="38">
        <v>177.42772390845519</v>
      </c>
      <c r="T404" s="38">
        <v>174.38186222832124</v>
      </c>
      <c r="U404" s="38">
        <v>190.42613305721446</v>
      </c>
      <c r="V404" s="38">
        <v>164.42931475969593</v>
      </c>
      <c r="W404" s="214"/>
      <c r="X404" s="160"/>
      <c r="Y404" s="160"/>
      <c r="Z404" s="160"/>
      <c r="AA404" s="160"/>
      <c r="AB404" s="123"/>
      <c r="AC404" s="123"/>
      <c r="AD404" s="179"/>
      <c r="AE404" s="179"/>
      <c r="AF404" s="179"/>
      <c r="AG404" s="179"/>
      <c r="AH404" s="179"/>
      <c r="AI404" s="179"/>
      <c r="AJ404" s="179"/>
      <c r="AK404" s="179"/>
      <c r="AL404" s="179"/>
      <c r="AM404" s="179"/>
      <c r="AN404" s="179"/>
      <c r="AO404" s="179"/>
    </row>
    <row r="405" spans="1:42" s="41" customFormat="1">
      <c r="A405" s="20" t="s">
        <v>94</v>
      </c>
      <c r="B405" s="52"/>
      <c r="C405" s="52"/>
      <c r="D405" s="52"/>
      <c r="E405" s="52"/>
      <c r="F405" s="20"/>
      <c r="G405" s="119"/>
      <c r="H405" s="240"/>
      <c r="I405" s="41" t="str">
        <f t="shared" si="251"/>
        <v>Grozdje-terase primorska</v>
      </c>
      <c r="J405" s="19" t="str">
        <f t="shared" si="257"/>
        <v>Zdrav dodatno</v>
      </c>
      <c r="K405" s="20"/>
      <c r="L405" s="45"/>
      <c r="M405" s="232"/>
      <c r="N405" s="45"/>
      <c r="O405" s="38">
        <v>81.158875000706274</v>
      </c>
      <c r="P405" s="45"/>
      <c r="Q405" s="38">
        <v>85.361463060958982</v>
      </c>
      <c r="R405" s="38">
        <v>82.589685361034455</v>
      </c>
      <c r="S405" s="38">
        <v>81.158875000706274</v>
      </c>
      <c r="T405" s="38">
        <v>79.765638916051472</v>
      </c>
      <c r="U405" s="38">
        <v>87.104598927461311</v>
      </c>
      <c r="V405" s="38">
        <v>75.213151073951252</v>
      </c>
      <c r="W405" s="35"/>
      <c r="X405" s="160"/>
      <c r="Y405" s="160"/>
      <c r="Z405" s="160"/>
      <c r="AA405" s="160"/>
      <c r="AB405" s="236"/>
      <c r="AC405" s="236"/>
      <c r="AD405" s="179"/>
      <c r="AE405" s="179"/>
      <c r="AF405" s="179"/>
      <c r="AG405" s="179"/>
      <c r="AH405" s="179"/>
      <c r="AI405" s="179"/>
      <c r="AJ405" s="179"/>
      <c r="AK405" s="179"/>
      <c r="AL405" s="179"/>
      <c r="AM405" s="179"/>
      <c r="AN405" s="179"/>
      <c r="AO405" s="179"/>
    </row>
    <row r="406" spans="1:42" s="41" customFormat="1">
      <c r="A406" s="20" t="s">
        <v>93</v>
      </c>
      <c r="B406" s="52"/>
      <c r="C406" s="52"/>
      <c r="D406" s="52"/>
      <c r="E406" s="52"/>
      <c r="F406" s="20"/>
      <c r="G406" s="119"/>
      <c r="H406" s="240"/>
      <c r="I406" s="41" t="str">
        <f t="shared" si="251"/>
        <v>Grozdje-terase primorska</v>
      </c>
      <c r="J406" s="19" t="str">
        <f t="shared" si="257"/>
        <v>Regresi</v>
      </c>
      <c r="K406" s="20"/>
      <c r="L406" s="46"/>
      <c r="M406" s="227"/>
      <c r="N406" s="46"/>
      <c r="O406" s="38">
        <v>547.67522211920414</v>
      </c>
      <c r="P406" s="46"/>
      <c r="Q406" s="38">
        <v>576.03507000219156</v>
      </c>
      <c r="R406" s="38">
        <v>557.33059723247891</v>
      </c>
      <c r="S406" s="38">
        <v>547.67522211920414</v>
      </c>
      <c r="T406" s="38">
        <v>538.273405224611</v>
      </c>
      <c r="U406" s="38">
        <v>587.79807587015489</v>
      </c>
      <c r="V406" s="38">
        <v>507.5523683682535</v>
      </c>
      <c r="W406" s="214"/>
      <c r="X406" s="160"/>
      <c r="Y406" s="160"/>
      <c r="Z406" s="160"/>
      <c r="AA406" s="160"/>
      <c r="AB406" s="123"/>
      <c r="AC406" s="123"/>
      <c r="AD406" s="179"/>
      <c r="AE406" s="179"/>
      <c r="AF406" s="179"/>
      <c r="AG406" s="179"/>
      <c r="AH406" s="179"/>
      <c r="AI406" s="179"/>
      <c r="AJ406" s="179"/>
      <c r="AK406" s="179"/>
      <c r="AL406" s="179"/>
      <c r="AM406" s="179"/>
      <c r="AN406" s="179"/>
      <c r="AO406" s="179"/>
    </row>
    <row r="407" spans="1:42" s="41" customFormat="1">
      <c r="A407" s="52" t="s">
        <v>13</v>
      </c>
      <c r="B407" s="52"/>
      <c r="C407" s="52"/>
      <c r="D407" s="52"/>
      <c r="E407" s="52"/>
      <c r="F407" s="20"/>
      <c r="G407" s="119"/>
      <c r="H407" s="240"/>
      <c r="I407" s="41" t="str">
        <f t="shared" si="251"/>
        <v>Grozdje-terase primorska</v>
      </c>
      <c r="J407" s="19" t="str">
        <f t="shared" si="257"/>
        <v>SUM element</v>
      </c>
      <c r="K407" s="20"/>
      <c r="L407" s="66"/>
      <c r="M407" s="180"/>
      <c r="N407" s="66"/>
      <c r="O407" s="172">
        <v>9101.4075557368487</v>
      </c>
      <c r="P407" s="172"/>
      <c r="Q407" s="172">
        <v>9608.4529380467957</v>
      </c>
      <c r="R407" s="172">
        <v>9286.5059033170128</v>
      </c>
      <c r="S407" s="172">
        <v>9101.4075557368487</v>
      </c>
      <c r="T407" s="172">
        <v>8913.301301804906</v>
      </c>
      <c r="U407" s="172">
        <v>9444.8419636771559</v>
      </c>
      <c r="V407" s="172">
        <v>8757.9731477965415</v>
      </c>
      <c r="W407" s="214"/>
      <c r="X407" s="160"/>
      <c r="Y407" s="160"/>
      <c r="Z407" s="160"/>
      <c r="AA407" s="160"/>
      <c r="AB407" s="123"/>
      <c r="AC407" s="123"/>
      <c r="AD407" s="179"/>
      <c r="AE407" s="179"/>
      <c r="AF407" s="179"/>
      <c r="AG407" s="179"/>
      <c r="AH407" s="179"/>
      <c r="AI407" s="179"/>
      <c r="AJ407" s="179"/>
      <c r="AK407" s="179"/>
      <c r="AL407" s="179"/>
      <c r="AM407" s="179"/>
      <c r="AN407" s="179"/>
      <c r="AO407" s="179"/>
    </row>
    <row r="408" spans="1:42" s="41" customFormat="1">
      <c r="A408" s="52" t="s">
        <v>3</v>
      </c>
      <c r="B408" s="52" t="s">
        <v>0</v>
      </c>
      <c r="C408" s="52" t="s">
        <v>2</v>
      </c>
      <c r="D408" s="52" t="s">
        <v>1</v>
      </c>
      <c r="E408" s="52" t="s">
        <v>0</v>
      </c>
      <c r="F408" s="20"/>
      <c r="G408" s="119"/>
      <c r="H408" s="240"/>
      <c r="I408" s="41" t="str">
        <f t="shared" si="251"/>
        <v>Grozdje-terase primorska</v>
      </c>
      <c r="J408" s="110" t="str">
        <f t="shared" ref="J408" si="258">+J371</f>
        <v>Subvencije</v>
      </c>
      <c r="K408" s="20"/>
      <c r="L408" s="66"/>
      <c r="M408" s="180"/>
      <c r="N408" s="66"/>
      <c r="O408" s="196">
        <v>222.71061304379387</v>
      </c>
      <c r="P408" s="196"/>
      <c r="Q408" s="196">
        <v>227.67199997328899</v>
      </c>
      <c r="R408" s="196">
        <v>224.45296639797405</v>
      </c>
      <c r="S408" s="196">
        <v>222.71061304379387</v>
      </c>
      <c r="T408" s="196">
        <v>221.0790420097558</v>
      </c>
      <c r="U408" s="196">
        <v>222.71061304379387</v>
      </c>
      <c r="V408" s="196">
        <v>222.71061304379387</v>
      </c>
      <c r="W408" s="214"/>
      <c r="X408" s="160"/>
      <c r="Y408" s="160"/>
      <c r="Z408" s="160"/>
      <c r="AA408" s="160"/>
      <c r="AB408" s="123"/>
      <c r="AC408" s="123"/>
      <c r="AD408" s="179"/>
      <c r="AE408" s="179"/>
      <c r="AF408" s="179"/>
      <c r="AG408" s="179"/>
      <c r="AH408" s="179"/>
      <c r="AI408" s="179"/>
      <c r="AJ408" s="179"/>
      <c r="AK408" s="179"/>
      <c r="AL408" s="179"/>
      <c r="AM408" s="179"/>
      <c r="AN408" s="179"/>
      <c r="AO408" s="179"/>
    </row>
    <row r="409" spans="1:42" s="41" customFormat="1" ht="39" customHeight="1">
      <c r="A409" s="116" t="s">
        <v>14</v>
      </c>
      <c r="B409" s="52"/>
      <c r="C409" s="52"/>
      <c r="D409" s="52"/>
      <c r="E409" s="52"/>
      <c r="F409" s="20"/>
      <c r="G409" s="119"/>
      <c r="H409" s="240"/>
      <c r="I409" s="41" t="str">
        <f t="shared" si="251"/>
        <v>Grozdje-terase primorska</v>
      </c>
      <c r="J409" s="211" t="str">
        <f>+J372</f>
        <v>Vrednost pridelave_tržna</v>
      </c>
      <c r="K409" s="20"/>
      <c r="L409" s="66"/>
      <c r="M409" s="180"/>
      <c r="N409" s="66"/>
      <c r="O409" s="196">
        <v>5715.8999999999987</v>
      </c>
      <c r="P409" s="196"/>
      <c r="Q409" s="196">
        <v>7621.1999999999989</v>
      </c>
      <c r="R409" s="196">
        <v>6350.9999999999991</v>
      </c>
      <c r="S409" s="196">
        <v>5715.8999999999987</v>
      </c>
      <c r="T409" s="196">
        <v>5080.7999999999993</v>
      </c>
      <c r="U409" s="196">
        <v>5715.8999999999987</v>
      </c>
      <c r="V409" s="196">
        <v>5715.8999999999987</v>
      </c>
      <c r="W409" s="214"/>
      <c r="X409" s="160"/>
      <c r="Y409" s="160"/>
      <c r="Z409" s="160"/>
      <c r="AA409" s="160"/>
      <c r="AB409" s="123"/>
      <c r="AC409" s="123"/>
      <c r="AD409" s="179"/>
      <c r="AE409" s="179"/>
      <c r="AF409" s="179"/>
      <c r="AG409" s="179"/>
      <c r="AH409" s="179"/>
      <c r="AI409" s="179"/>
      <c r="AJ409" s="179"/>
      <c r="AK409" s="179"/>
      <c r="AL409" s="179"/>
      <c r="AM409" s="179"/>
      <c r="AN409" s="179"/>
      <c r="AO409" s="179"/>
    </row>
    <row r="410" spans="1:42" s="41" customFormat="1">
      <c r="A410" s="52"/>
      <c r="B410" s="52"/>
      <c r="C410" s="52"/>
      <c r="D410" s="52"/>
      <c r="E410" s="52"/>
      <c r="F410" s="20"/>
      <c r="G410" s="54"/>
      <c r="H410" s="243"/>
      <c r="J410" s="23"/>
      <c r="K410" s="49"/>
      <c r="L410" s="198"/>
      <c r="M410" s="199"/>
      <c r="N410" s="192"/>
      <c r="O410" s="200">
        <f>+O395-O408-O396</f>
        <v>8878.6969426930573</v>
      </c>
      <c r="P410" s="66" t="s">
        <v>92</v>
      </c>
      <c r="Q410" s="200">
        <f t="shared" ref="Q410:V410" si="259">+Q395-Q408-Q396</f>
        <v>9380.7809380735071</v>
      </c>
      <c r="R410" s="200">
        <f t="shared" si="259"/>
        <v>9062.052936919039</v>
      </c>
      <c r="S410" s="200">
        <f t="shared" si="259"/>
        <v>8878.6969426930573</v>
      </c>
      <c r="T410" s="200">
        <f t="shared" si="259"/>
        <v>8692.2222597951495</v>
      </c>
      <c r="U410" s="200">
        <f t="shared" si="259"/>
        <v>9222.1313506333645</v>
      </c>
      <c r="V410" s="200">
        <f t="shared" si="259"/>
        <v>8535.2625347527483</v>
      </c>
      <c r="W410" s="214"/>
      <c r="X410" s="160"/>
      <c r="Y410" s="160"/>
      <c r="Z410" s="160"/>
      <c r="AA410" s="160"/>
      <c r="AB410" s="221"/>
      <c r="AC410" s="221"/>
      <c r="AD410" s="179"/>
      <c r="AE410" s="179"/>
      <c r="AF410" s="179"/>
      <c r="AG410" s="179"/>
      <c r="AH410" s="179"/>
      <c r="AI410" s="179"/>
      <c r="AJ410" s="179"/>
      <c r="AK410" s="179"/>
      <c r="AL410" s="179"/>
      <c r="AM410" s="179"/>
      <c r="AN410" s="179"/>
      <c r="AO410" s="179"/>
      <c r="AP410" s="23"/>
    </row>
    <row r="411" spans="1:42" s="41" customFormat="1">
      <c r="A411" s="52"/>
      <c r="B411" s="52"/>
      <c r="C411" s="52"/>
      <c r="D411" s="52"/>
      <c r="E411" s="52"/>
      <c r="F411" s="20"/>
      <c r="G411" s="49"/>
      <c r="H411" s="243"/>
      <c r="J411" s="23"/>
      <c r="K411" s="49"/>
      <c r="L411" s="198"/>
      <c r="M411" s="199"/>
      <c r="N411" s="192"/>
      <c r="O411" s="200">
        <f>O410-O402-O403</f>
        <v>8510.9783006351408</v>
      </c>
      <c r="P411" s="66" t="s">
        <v>91</v>
      </c>
      <c r="Q411" s="200">
        <f t="shared" ref="Q411:V411" si="260">Q410-Q402-Q403</f>
        <v>8994.0210023230484</v>
      </c>
      <c r="R411" s="200">
        <f t="shared" si="260"/>
        <v>8687.8515085640283</v>
      </c>
      <c r="S411" s="200">
        <f t="shared" si="260"/>
        <v>8510.9783006351408</v>
      </c>
      <c r="T411" s="200">
        <f t="shared" si="260"/>
        <v>8330.8161606490339</v>
      </c>
      <c r="U411" s="200">
        <f t="shared" si="260"/>
        <v>8827.4735287460262</v>
      </c>
      <c r="V411" s="200">
        <f t="shared" si="260"/>
        <v>8194.4830725242555</v>
      </c>
      <c r="W411" s="224"/>
      <c r="X411" s="192"/>
      <c r="Y411" s="192"/>
      <c r="Z411" s="192"/>
      <c r="AA411" s="192"/>
      <c r="AB411" s="221"/>
      <c r="AC411" s="221"/>
      <c r="AD411" s="179"/>
      <c r="AE411" s="179"/>
      <c r="AF411" s="179"/>
      <c r="AG411" s="179"/>
      <c r="AH411" s="179"/>
      <c r="AI411" s="179"/>
      <c r="AJ411" s="179"/>
      <c r="AK411" s="179"/>
      <c r="AL411" s="179"/>
      <c r="AM411" s="179"/>
      <c r="AN411" s="179"/>
      <c r="AO411" s="179"/>
      <c r="AP411" s="20"/>
    </row>
    <row r="412" spans="1:42" s="41" customFormat="1">
      <c r="A412" s="52"/>
      <c r="B412" s="52"/>
      <c r="C412" s="52"/>
      <c r="D412" s="52"/>
      <c r="E412" s="52"/>
      <c r="F412" s="20"/>
      <c r="G412" s="19"/>
      <c r="H412" s="244"/>
      <c r="J412" s="19"/>
      <c r="K412" s="20"/>
      <c r="L412" s="177"/>
      <c r="M412" s="178"/>
      <c r="N412" s="192"/>
      <c r="O412" s="200">
        <f>O411-O404-O405-O406</f>
        <v>7704.7164796067755</v>
      </c>
      <c r="P412" s="66" t="s">
        <v>90</v>
      </c>
      <c r="Q412" s="200">
        <f t="shared" ref="Q412:V412" si="261">Q411-Q404-Q405-Q406</f>
        <v>8146.009140988408</v>
      </c>
      <c r="R412" s="200">
        <f t="shared" si="261"/>
        <v>7867.3754963377896</v>
      </c>
      <c r="S412" s="200">
        <f t="shared" si="261"/>
        <v>7704.7164796067755</v>
      </c>
      <c r="T412" s="200">
        <f t="shared" si="261"/>
        <v>7538.3952542800507</v>
      </c>
      <c r="U412" s="200">
        <f t="shared" si="261"/>
        <v>7962.144720891195</v>
      </c>
      <c r="V412" s="200">
        <f t="shared" si="261"/>
        <v>7447.288238322355</v>
      </c>
      <c r="W412" s="224"/>
      <c r="X412" s="192"/>
      <c r="Y412" s="192"/>
      <c r="Z412" s="192"/>
      <c r="AA412" s="192"/>
      <c r="AB412" s="236"/>
      <c r="AC412" s="236"/>
      <c r="AD412" s="179"/>
      <c r="AE412" s="179"/>
      <c r="AF412" s="179"/>
      <c r="AG412" s="179"/>
      <c r="AH412" s="179"/>
      <c r="AI412" s="179"/>
      <c r="AJ412" s="179"/>
      <c r="AK412" s="179"/>
      <c r="AL412" s="179"/>
      <c r="AM412" s="179"/>
      <c r="AN412" s="179"/>
      <c r="AO412" s="179"/>
      <c r="AP412" s="20"/>
    </row>
    <row r="413" spans="1:42" s="41" customFormat="1">
      <c r="A413" s="52"/>
      <c r="B413" s="52"/>
      <c r="C413" s="52"/>
      <c r="D413" s="52"/>
      <c r="E413" s="52"/>
      <c r="F413" s="20"/>
      <c r="G413" s="20"/>
      <c r="H413" s="37"/>
      <c r="J413" s="20"/>
      <c r="K413" s="20"/>
      <c r="L413" s="66"/>
      <c r="M413" s="180"/>
      <c r="N413" s="66"/>
      <c r="O413" s="202"/>
      <c r="P413" s="197"/>
      <c r="Q413" s="202"/>
      <c r="R413" s="202"/>
      <c r="S413" s="202"/>
      <c r="T413" s="202"/>
      <c r="U413" s="202"/>
      <c r="V413" s="202"/>
      <c r="W413" s="224"/>
      <c r="X413" s="177"/>
      <c r="Y413" s="177"/>
      <c r="Z413" s="177"/>
      <c r="AA413" s="177"/>
      <c r="AB413" s="123"/>
      <c r="AC413" s="123"/>
      <c r="AD413" s="179"/>
      <c r="AE413" s="179"/>
      <c r="AF413" s="179"/>
      <c r="AG413" s="179"/>
      <c r="AH413" s="179"/>
      <c r="AI413" s="179"/>
      <c r="AJ413" s="179"/>
      <c r="AK413" s="179"/>
      <c r="AL413" s="179"/>
      <c r="AM413" s="179"/>
      <c r="AN413" s="179"/>
      <c r="AO413" s="179"/>
      <c r="AP413" s="20"/>
    </row>
    <row r="414" spans="1:42" s="41" customFormat="1">
      <c r="A414" s="52"/>
      <c r="B414" s="52"/>
      <c r="C414" s="52"/>
      <c r="D414" s="52"/>
      <c r="E414" s="52"/>
      <c r="F414" s="20"/>
      <c r="G414" s="20"/>
      <c r="H414" s="37"/>
      <c r="J414" s="19"/>
      <c r="K414" s="20"/>
      <c r="L414" s="66"/>
      <c r="M414" s="180"/>
      <c r="N414" s="66"/>
      <c r="O414" s="205" t="str">
        <f>O393&amp;";"&amp;O392</f>
        <v>4000;2,25</v>
      </c>
      <c r="P414" s="225"/>
      <c r="Q414" s="205" t="str">
        <f t="shared" ref="Q414:V414" si="262">Q393&amp;";"&amp;Q392</f>
        <v>4000;3</v>
      </c>
      <c r="R414" s="205" t="str">
        <f t="shared" si="262"/>
        <v>4000;2,5</v>
      </c>
      <c r="S414" s="205" t="str">
        <f t="shared" si="262"/>
        <v>4000;2,25</v>
      </c>
      <c r="T414" s="205" t="str">
        <f t="shared" si="262"/>
        <v>4000;2</v>
      </c>
      <c r="U414" s="205" t="str">
        <f t="shared" si="262"/>
        <v>4500;2</v>
      </c>
      <c r="V414" s="205" t="str">
        <f t="shared" si="262"/>
        <v>3500;2,57</v>
      </c>
      <c r="W414" s="35"/>
      <c r="X414" s="66"/>
      <c r="Y414" s="66"/>
      <c r="Z414" s="66"/>
      <c r="AA414" s="66"/>
      <c r="AB414" s="123"/>
      <c r="AC414" s="123"/>
      <c r="AD414" s="179"/>
      <c r="AE414" s="179"/>
      <c r="AF414" s="179"/>
      <c r="AG414" s="179"/>
      <c r="AH414" s="179"/>
      <c r="AI414" s="179"/>
      <c r="AJ414" s="179"/>
      <c r="AK414" s="179"/>
      <c r="AL414" s="179"/>
      <c r="AM414" s="179"/>
      <c r="AN414" s="179"/>
      <c r="AO414" s="179"/>
      <c r="AP414" s="20"/>
    </row>
    <row r="415" spans="1:42" s="41" customFormat="1">
      <c r="A415" s="52"/>
      <c r="B415" s="52"/>
      <c r="C415" s="52"/>
      <c r="D415" s="52"/>
      <c r="E415" s="52"/>
      <c r="F415" s="20"/>
      <c r="G415" s="20"/>
      <c r="H415" s="37"/>
      <c r="J415" s="20"/>
      <c r="K415" s="20"/>
      <c r="L415" s="66"/>
      <c r="M415" s="180"/>
      <c r="N415" s="66"/>
      <c r="O415" s="207">
        <f>+O410/O391*1000</f>
        <v>986.52188252145083</v>
      </c>
      <c r="P415" s="193" t="s">
        <v>89</v>
      </c>
      <c r="Q415" s="207">
        <f t="shared" ref="Q415:V415" si="263">+Q410/Q391*1000</f>
        <v>781.731744839459</v>
      </c>
      <c r="R415" s="207">
        <f t="shared" si="263"/>
        <v>906.20529369190399</v>
      </c>
      <c r="S415" s="207">
        <f t="shared" si="263"/>
        <v>986.52188252145083</v>
      </c>
      <c r="T415" s="207">
        <f t="shared" si="263"/>
        <v>1086.5277824743937</v>
      </c>
      <c r="U415" s="207">
        <f t="shared" si="263"/>
        <v>1024.6812611814848</v>
      </c>
      <c r="V415" s="207">
        <f t="shared" si="263"/>
        <v>948.36250386141649</v>
      </c>
      <c r="W415" s="35"/>
      <c r="X415" s="66"/>
      <c r="Y415" s="66"/>
      <c r="Z415" s="66"/>
      <c r="AA415" s="66"/>
      <c r="AB415" s="123"/>
      <c r="AC415" s="123"/>
      <c r="AD415" s="179"/>
      <c r="AE415" s="179"/>
      <c r="AF415" s="179"/>
      <c r="AG415" s="179"/>
      <c r="AH415" s="179"/>
      <c r="AI415" s="179"/>
      <c r="AJ415" s="179"/>
      <c r="AK415" s="179"/>
      <c r="AL415" s="179"/>
      <c r="AM415" s="179"/>
      <c r="AN415" s="179"/>
      <c r="AO415" s="179"/>
      <c r="AP415" s="20"/>
    </row>
    <row r="416" spans="1:42" s="41" customFormat="1">
      <c r="A416" s="52"/>
      <c r="B416" s="52"/>
      <c r="C416" s="52"/>
      <c r="D416" s="52"/>
      <c r="E416" s="52"/>
      <c r="F416" s="20"/>
      <c r="G416" s="20"/>
      <c r="H416" s="37"/>
      <c r="J416" s="20"/>
      <c r="K416" s="20"/>
      <c r="L416" s="66"/>
      <c r="M416" s="180"/>
      <c r="N416" s="66"/>
      <c r="O416" s="207">
        <f>+O415*O411/O410</f>
        <v>945.66425562612687</v>
      </c>
      <c r="P416" s="193" t="s">
        <v>88</v>
      </c>
      <c r="Q416" s="207">
        <f t="shared" ref="Q416:V416" si="264">+Q415*Q411/Q410</f>
        <v>749.50175019358744</v>
      </c>
      <c r="R416" s="207">
        <f t="shared" si="264"/>
        <v>868.78515085640288</v>
      </c>
      <c r="S416" s="207">
        <f t="shared" si="264"/>
        <v>945.66425562612687</v>
      </c>
      <c r="T416" s="207">
        <f t="shared" si="264"/>
        <v>1041.3520200811292</v>
      </c>
      <c r="U416" s="207">
        <f t="shared" si="264"/>
        <v>980.83039208289176</v>
      </c>
      <c r="V416" s="207">
        <f t="shared" si="264"/>
        <v>910.49811916936176</v>
      </c>
      <c r="W416" s="35"/>
      <c r="X416" s="66"/>
      <c r="Y416" s="66"/>
      <c r="Z416" s="66"/>
      <c r="AA416" s="66"/>
      <c r="AB416" s="123"/>
      <c r="AC416" s="123"/>
      <c r="AD416" s="179"/>
      <c r="AE416" s="179"/>
      <c r="AF416" s="179"/>
      <c r="AG416" s="179"/>
      <c r="AH416" s="179"/>
      <c r="AI416" s="179"/>
      <c r="AJ416" s="179"/>
      <c r="AK416" s="179"/>
      <c r="AL416" s="179"/>
      <c r="AM416" s="179"/>
      <c r="AN416" s="179"/>
      <c r="AO416" s="179"/>
      <c r="AP416" s="20"/>
    </row>
    <row r="417" spans="1:42" s="41" customFormat="1">
      <c r="A417" s="52"/>
      <c r="B417" s="52"/>
      <c r="C417" s="52"/>
      <c r="D417" s="52"/>
      <c r="E417" s="52"/>
      <c r="F417" s="20"/>
      <c r="G417" s="20"/>
      <c r="H417" s="37"/>
      <c r="J417" s="20"/>
      <c r="K417" s="20"/>
      <c r="L417" s="66"/>
      <c r="M417" s="180"/>
      <c r="N417" s="66"/>
      <c r="O417" s="207">
        <f>+O415*O412/O410</f>
        <v>856.0796088451973</v>
      </c>
      <c r="P417" s="193" t="s">
        <v>87</v>
      </c>
      <c r="Q417" s="207">
        <f t="shared" ref="Q417:V417" si="265">+Q415*Q412/Q410</f>
        <v>678.83409508236741</v>
      </c>
      <c r="R417" s="207">
        <f t="shared" si="265"/>
        <v>786.73754963377894</v>
      </c>
      <c r="S417" s="207">
        <f t="shared" si="265"/>
        <v>856.0796088451973</v>
      </c>
      <c r="T417" s="207">
        <f t="shared" si="265"/>
        <v>942.29940678500634</v>
      </c>
      <c r="U417" s="207">
        <f t="shared" si="265"/>
        <v>884.68274676568819</v>
      </c>
      <c r="V417" s="207">
        <f t="shared" si="265"/>
        <v>827.47647092470606</v>
      </c>
      <c r="W417" s="35"/>
      <c r="X417" s="66"/>
      <c r="Y417" s="66"/>
      <c r="Z417" s="66"/>
      <c r="AA417" s="66"/>
      <c r="AB417" s="123"/>
      <c r="AC417" s="123"/>
      <c r="AD417" s="179"/>
      <c r="AE417" s="179"/>
      <c r="AF417" s="179"/>
      <c r="AG417" s="179"/>
      <c r="AH417" s="179"/>
      <c r="AI417" s="179"/>
      <c r="AJ417" s="179"/>
      <c r="AK417" s="179"/>
      <c r="AL417" s="179"/>
      <c r="AM417" s="179"/>
      <c r="AN417" s="179"/>
      <c r="AO417" s="179"/>
      <c r="AP417" s="20"/>
    </row>
    <row r="418" spans="1:42" s="41" customFormat="1">
      <c r="A418" s="52"/>
      <c r="B418" s="52"/>
      <c r="C418" s="52"/>
      <c r="D418" s="52"/>
      <c r="E418" s="52"/>
      <c r="F418" s="20"/>
      <c r="G418" s="20"/>
      <c r="H418" s="37"/>
      <c r="J418" s="20"/>
      <c r="K418" s="20"/>
      <c r="L418" s="66"/>
      <c r="M418" s="180"/>
      <c r="N418" s="66"/>
      <c r="O418" s="207">
        <f>+O415-O417</f>
        <v>130.44227367625354</v>
      </c>
      <c r="P418" s="193" t="s">
        <v>86</v>
      </c>
      <c r="Q418" s="207">
        <f t="shared" ref="Q418:V418" si="266">+Q415-Q417</f>
        <v>102.89764975709159</v>
      </c>
      <c r="R418" s="207">
        <f t="shared" si="266"/>
        <v>119.46774405812505</v>
      </c>
      <c r="S418" s="207">
        <f t="shared" si="266"/>
        <v>130.44227367625354</v>
      </c>
      <c r="T418" s="207">
        <f t="shared" si="266"/>
        <v>144.22837568938735</v>
      </c>
      <c r="U418" s="207">
        <f t="shared" si="266"/>
        <v>139.99851441579665</v>
      </c>
      <c r="V418" s="207">
        <f t="shared" si="266"/>
        <v>120.88603293671042</v>
      </c>
      <c r="W418" s="35"/>
      <c r="X418" s="66"/>
      <c r="Y418" s="66"/>
      <c r="Z418" s="66"/>
      <c r="AA418" s="66"/>
      <c r="AB418" s="123"/>
      <c r="AC418" s="123"/>
      <c r="AD418" s="179"/>
      <c r="AE418" s="179"/>
      <c r="AF418" s="179"/>
      <c r="AG418" s="179"/>
      <c r="AH418" s="179"/>
      <c r="AI418" s="179"/>
      <c r="AJ418" s="179"/>
      <c r="AK418" s="179"/>
      <c r="AL418" s="179"/>
      <c r="AM418" s="179"/>
      <c r="AN418" s="179"/>
      <c r="AO418" s="179"/>
      <c r="AP418" s="20"/>
    </row>
    <row r="419" spans="1:42" s="41" customFormat="1">
      <c r="A419" s="52"/>
      <c r="B419" s="52"/>
      <c r="C419" s="52"/>
      <c r="D419" s="52"/>
      <c r="E419" s="52"/>
      <c r="F419" s="20"/>
      <c r="G419" s="19"/>
      <c r="H419" s="244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35"/>
      <c r="X419" s="66"/>
      <c r="Y419" s="66"/>
      <c r="Z419" s="66"/>
      <c r="AA419" s="66"/>
      <c r="AB419" s="236"/>
      <c r="AC419" s="236"/>
      <c r="AD419" s="179"/>
      <c r="AE419" s="179"/>
      <c r="AF419" s="179"/>
      <c r="AG419" s="179"/>
      <c r="AH419" s="179"/>
      <c r="AI419" s="179"/>
      <c r="AJ419" s="179"/>
      <c r="AK419" s="179"/>
      <c r="AL419" s="179"/>
      <c r="AM419" s="179"/>
      <c r="AN419" s="179"/>
      <c r="AO419" s="179"/>
      <c r="AP419" s="19"/>
    </row>
    <row r="420" spans="1:42" s="41" customFormat="1">
      <c r="A420" s="52" t="s">
        <v>15</v>
      </c>
      <c r="B420" s="52"/>
      <c r="C420" s="52"/>
      <c r="D420" s="52"/>
      <c r="E420" s="52"/>
      <c r="F420" s="20">
        <v>1000</v>
      </c>
      <c r="G420" s="20"/>
      <c r="H420" s="37"/>
      <c r="J420" s="209" t="s">
        <v>219</v>
      </c>
      <c r="K420" s="20"/>
      <c r="L420" s="66"/>
      <c r="M420" s="180"/>
      <c r="N420" s="226"/>
      <c r="O420" s="210">
        <v>635.09999999999991</v>
      </c>
      <c r="P420" s="209" t="str">
        <f>J420</f>
        <v>Odkupna cena; ocena KIS</v>
      </c>
      <c r="Q420" s="210">
        <v>635.09999999999991</v>
      </c>
      <c r="R420" s="210">
        <v>635.09999999999991</v>
      </c>
      <c r="S420" s="210">
        <v>635.09999999999991</v>
      </c>
      <c r="T420" s="210">
        <v>635.09999999999991</v>
      </c>
      <c r="U420" s="210">
        <v>635.09999999999991</v>
      </c>
      <c r="V420" s="210">
        <v>635.09999999999991</v>
      </c>
      <c r="W420" s="214"/>
      <c r="X420" s="177"/>
      <c r="Y420" s="177"/>
      <c r="Z420" s="177"/>
      <c r="AA420" s="177"/>
      <c r="AB420" s="123"/>
      <c r="AC420" s="123"/>
      <c r="AD420" s="179"/>
      <c r="AE420" s="179"/>
      <c r="AF420" s="179"/>
      <c r="AG420" s="179"/>
      <c r="AH420" s="179"/>
      <c r="AI420" s="179"/>
      <c r="AJ420" s="179"/>
      <c r="AK420" s="179"/>
      <c r="AL420" s="179"/>
      <c r="AM420" s="179"/>
      <c r="AN420" s="179"/>
      <c r="AO420" s="179"/>
      <c r="AP420" s="20"/>
    </row>
    <row r="421" spans="1:42" s="41" customFormat="1">
      <c r="A421" s="52"/>
      <c r="B421" s="52"/>
      <c r="C421" s="52"/>
      <c r="D421" s="52"/>
      <c r="E421" s="52"/>
      <c r="F421" s="20"/>
      <c r="G421" s="19"/>
      <c r="H421" s="244"/>
      <c r="J421" s="211" t="str">
        <f>+J384</f>
        <v>Bruto dodana vrednost</v>
      </c>
      <c r="K421" s="20"/>
      <c r="L421" s="177"/>
      <c r="M421" s="178"/>
      <c r="N421" s="177"/>
      <c r="O421" s="212">
        <f>O409+O408+O396-O394</f>
        <v>2239.5637647356666</v>
      </c>
      <c r="P421" s="208"/>
      <c r="Q421" s="212">
        <f t="shared" ref="Q421:V421" si="267">Q409+Q408+Q396-Q394</f>
        <v>3823.6820048004288</v>
      </c>
      <c r="R421" s="212">
        <f t="shared" si="267"/>
        <v>2753.2442350521169</v>
      </c>
      <c r="S421" s="212">
        <f t="shared" si="267"/>
        <v>2239.5637647356666</v>
      </c>
      <c r="T421" s="212">
        <f t="shared" si="267"/>
        <v>1730.7870454365475</v>
      </c>
      <c r="U421" s="212">
        <f t="shared" si="267"/>
        <v>2183.4505695573393</v>
      </c>
      <c r="V421" s="212">
        <f t="shared" si="267"/>
        <v>2295.6769599139943</v>
      </c>
      <c r="W421" s="35"/>
      <c r="X421" s="66"/>
      <c r="Y421" s="66"/>
      <c r="Z421" s="66"/>
      <c r="AA421" s="66"/>
      <c r="AB421" s="236"/>
      <c r="AC421" s="236"/>
      <c r="AD421" s="179"/>
      <c r="AE421" s="179"/>
      <c r="AF421" s="179"/>
      <c r="AG421" s="179"/>
      <c r="AH421" s="179"/>
      <c r="AI421" s="179"/>
      <c r="AJ421" s="179"/>
      <c r="AK421" s="179"/>
      <c r="AL421" s="179"/>
      <c r="AM421" s="179"/>
      <c r="AN421" s="179"/>
      <c r="AO421" s="179"/>
    </row>
    <row r="422" spans="1:42" s="41" customFormat="1">
      <c r="A422" s="116" t="s">
        <v>11</v>
      </c>
      <c r="B422" s="52"/>
      <c r="C422" s="52"/>
      <c r="D422" s="52"/>
      <c r="E422" s="52"/>
      <c r="F422" s="20"/>
      <c r="G422" s="66"/>
      <c r="H422" s="37"/>
      <c r="J422" s="195" t="s">
        <v>11</v>
      </c>
      <c r="K422" s="49"/>
      <c r="L422" s="66"/>
      <c r="M422" s="180"/>
      <c r="N422" s="66"/>
      <c r="O422" s="38">
        <v>1936.0413134153328</v>
      </c>
      <c r="P422" s="45"/>
      <c r="Q422" s="38">
        <v>1971.0105125050279</v>
      </c>
      <c r="R422" s="38">
        <v>1948.0891056930307</v>
      </c>
      <c r="S422" s="38">
        <v>1936.0413134153328</v>
      </c>
      <c r="T422" s="38">
        <v>1924.4739142228627</v>
      </c>
      <c r="U422" s="38">
        <v>1998.186313415333</v>
      </c>
      <c r="V422" s="38">
        <v>1873.8963134153332</v>
      </c>
      <c r="W422" s="214"/>
      <c r="X422" s="177"/>
      <c r="Y422" s="177"/>
      <c r="Z422" s="177"/>
      <c r="AA422" s="177"/>
      <c r="AB422" s="123"/>
      <c r="AC422" s="123"/>
      <c r="AD422" s="179"/>
      <c r="AE422" s="179"/>
      <c r="AF422" s="179"/>
      <c r="AG422" s="179"/>
      <c r="AH422" s="179"/>
      <c r="AI422" s="179"/>
      <c r="AJ422" s="179"/>
      <c r="AK422" s="179"/>
      <c r="AL422" s="179"/>
      <c r="AM422" s="179"/>
      <c r="AN422" s="179"/>
      <c r="AO422" s="179"/>
    </row>
    <row r="423" spans="1:42" s="41" customFormat="1">
      <c r="A423" s="52"/>
      <c r="B423" s="52"/>
      <c r="C423" s="52"/>
      <c r="D423" s="52"/>
      <c r="E423" s="52"/>
      <c r="G423" s="123"/>
      <c r="H423" s="50"/>
      <c r="J423" s="20" t="s">
        <v>173</v>
      </c>
      <c r="K423" s="49"/>
      <c r="L423" s="66"/>
      <c r="M423" s="180"/>
      <c r="N423" s="66"/>
      <c r="O423" s="233">
        <f>+O421-O422</f>
        <v>303.52245132033386</v>
      </c>
      <c r="P423" s="45"/>
      <c r="Q423" s="233">
        <f t="shared" ref="Q423:V423" si="268">+Q421-Q422</f>
        <v>1852.6714922954009</v>
      </c>
      <c r="R423" s="233">
        <f t="shared" si="268"/>
        <v>805.15512935908623</v>
      </c>
      <c r="S423" s="233">
        <f t="shared" si="268"/>
        <v>303.52245132033386</v>
      </c>
      <c r="T423" s="233">
        <f t="shared" si="268"/>
        <v>-193.68686878631524</v>
      </c>
      <c r="U423" s="233">
        <f t="shared" si="268"/>
        <v>185.26425614200639</v>
      </c>
      <c r="V423" s="233">
        <f t="shared" si="268"/>
        <v>421.7806464986611</v>
      </c>
      <c r="W423" s="214"/>
      <c r="X423" s="177"/>
      <c r="Y423" s="177"/>
      <c r="Z423" s="177"/>
      <c r="AA423" s="177"/>
      <c r="AB423" s="123"/>
      <c r="AC423" s="123"/>
      <c r="AD423" s="179"/>
      <c r="AE423" s="179"/>
      <c r="AF423" s="179"/>
      <c r="AG423" s="179"/>
      <c r="AH423" s="179"/>
      <c r="AI423" s="179"/>
      <c r="AJ423" s="179"/>
      <c r="AK423" s="179"/>
      <c r="AL423" s="179"/>
      <c r="AM423" s="179"/>
      <c r="AN423" s="179"/>
      <c r="AO423" s="179"/>
    </row>
    <row r="424" spans="1:42">
      <c r="I424" s="41"/>
      <c r="J424" s="39"/>
      <c r="K424" s="40"/>
      <c r="L424" s="40"/>
      <c r="M424" s="161"/>
      <c r="N424" s="40"/>
      <c r="O424" s="217"/>
      <c r="P424" s="217"/>
      <c r="Q424" s="162"/>
      <c r="R424" s="162"/>
      <c r="S424" s="162"/>
      <c r="T424" s="162"/>
      <c r="U424" s="162"/>
      <c r="V424" s="40"/>
      <c r="W424" s="40"/>
      <c r="X424" s="162"/>
      <c r="Y424" s="162"/>
      <c r="Z424" s="40"/>
      <c r="AA424" s="40"/>
      <c r="AB424" s="66"/>
      <c r="AC424" s="66"/>
      <c r="AD424" s="179"/>
      <c r="AE424" s="179"/>
      <c r="AF424" s="179"/>
      <c r="AG424" s="179"/>
      <c r="AH424" s="179"/>
      <c r="AI424" s="179"/>
      <c r="AJ424" s="179"/>
      <c r="AK424" s="179"/>
      <c r="AL424" s="179"/>
      <c r="AM424" s="179"/>
      <c r="AN424" s="179"/>
      <c r="AO424" s="179"/>
    </row>
    <row r="425" spans="1:42">
      <c r="G425" s="33"/>
      <c r="J425" s="30"/>
      <c r="Z425" s="66"/>
      <c r="AA425" s="66"/>
      <c r="AB425" s="66"/>
      <c r="AC425" s="66"/>
      <c r="AD425" s="179"/>
      <c r="AE425" s="179"/>
      <c r="AF425" s="179"/>
      <c r="AG425" s="179"/>
      <c r="AH425" s="179"/>
      <c r="AI425" s="179"/>
      <c r="AJ425" s="179"/>
      <c r="AK425" s="179"/>
      <c r="AL425" s="179"/>
      <c r="AM425" s="179"/>
      <c r="AN425" s="179"/>
      <c r="AO425" s="179"/>
    </row>
    <row r="426" spans="1:42">
      <c r="G426" s="115"/>
      <c r="J426" s="51"/>
      <c r="L426" s="111"/>
      <c r="M426" s="170"/>
      <c r="N426" s="157"/>
      <c r="O426" s="111"/>
      <c r="P426" s="111"/>
      <c r="Q426" s="111"/>
      <c r="R426" s="111"/>
      <c r="S426" s="111"/>
      <c r="T426" s="111"/>
      <c r="U426" s="111"/>
      <c r="V426" s="111"/>
      <c r="W426" s="111"/>
      <c r="Z426" s="66"/>
      <c r="AA426" s="66"/>
      <c r="AB426" s="66"/>
      <c r="AC426" s="66"/>
      <c r="AD426" s="179"/>
      <c r="AE426" s="179"/>
      <c r="AF426" s="179"/>
      <c r="AG426" s="179"/>
      <c r="AH426" s="179"/>
      <c r="AI426" s="179"/>
      <c r="AJ426" s="179"/>
      <c r="AK426" s="179"/>
      <c r="AL426" s="179"/>
      <c r="AM426" s="179"/>
      <c r="AN426" s="179"/>
      <c r="AO426" s="179"/>
    </row>
    <row r="427" spans="1:42">
      <c r="J427" s="19"/>
      <c r="Z427" s="66"/>
      <c r="AA427" s="66"/>
      <c r="AB427" s="66"/>
      <c r="AC427" s="66"/>
      <c r="AD427" s="179"/>
      <c r="AE427" s="179"/>
      <c r="AF427" s="179"/>
      <c r="AG427" s="179"/>
      <c r="AH427" s="179"/>
      <c r="AI427" s="179"/>
      <c r="AJ427" s="179"/>
      <c r="AK427" s="179"/>
      <c r="AL427" s="179"/>
      <c r="AM427" s="179"/>
      <c r="AN427" s="179"/>
      <c r="AO427" s="179"/>
    </row>
    <row r="428" spans="1:42">
      <c r="H428" s="245"/>
      <c r="J428" s="19"/>
      <c r="L428" s="214"/>
      <c r="M428" s="246"/>
      <c r="N428" s="177"/>
      <c r="O428" s="214"/>
      <c r="P428" s="214"/>
      <c r="Q428" s="214"/>
      <c r="R428" s="214"/>
      <c r="S428" s="214"/>
      <c r="T428" s="214"/>
      <c r="U428" s="214"/>
      <c r="V428" s="214"/>
      <c r="W428" s="214"/>
      <c r="Z428" s="66"/>
      <c r="AA428" s="66"/>
      <c r="AB428" s="66"/>
      <c r="AC428" s="66"/>
      <c r="AD428" s="179"/>
      <c r="AE428" s="179"/>
      <c r="AF428" s="179"/>
      <c r="AG428" s="179"/>
      <c r="AH428" s="179"/>
      <c r="AI428" s="179"/>
      <c r="AJ428" s="179"/>
      <c r="AK428" s="179"/>
      <c r="AL428" s="179"/>
      <c r="AM428" s="179"/>
      <c r="AN428" s="179"/>
      <c r="AO428" s="179"/>
    </row>
    <row r="429" spans="1:42">
      <c r="H429" s="245"/>
      <c r="L429" s="35"/>
      <c r="M429" s="150"/>
      <c r="N429" s="66"/>
      <c r="O429" s="35"/>
      <c r="P429" s="35"/>
      <c r="Q429" s="35"/>
      <c r="R429" s="35"/>
      <c r="S429" s="35"/>
      <c r="T429" s="35"/>
      <c r="U429" s="35"/>
      <c r="V429" s="35"/>
      <c r="W429" s="35"/>
      <c r="Z429" s="66"/>
      <c r="AA429" s="66"/>
      <c r="AB429" s="66"/>
      <c r="AC429" s="66"/>
      <c r="AD429" s="179"/>
      <c r="AE429" s="179"/>
      <c r="AF429" s="179"/>
      <c r="AG429" s="179"/>
      <c r="AH429" s="179"/>
      <c r="AI429" s="179"/>
      <c r="AJ429" s="179"/>
      <c r="AK429" s="179"/>
      <c r="AL429" s="179"/>
      <c r="AM429" s="179"/>
      <c r="AN429" s="179"/>
      <c r="AO429" s="179"/>
    </row>
    <row r="430" spans="1:42">
      <c r="H430" s="245"/>
      <c r="L430" s="35"/>
      <c r="M430" s="150"/>
      <c r="N430" s="66"/>
      <c r="O430" s="35"/>
      <c r="P430" s="35"/>
      <c r="Q430" s="35"/>
      <c r="R430" s="35"/>
      <c r="S430" s="35"/>
      <c r="T430" s="35"/>
      <c r="U430" s="35"/>
      <c r="V430" s="35"/>
      <c r="W430" s="35"/>
      <c r="Z430" s="66"/>
      <c r="AA430" s="66"/>
      <c r="AB430" s="66"/>
      <c r="AC430" s="66"/>
      <c r="AD430" s="179"/>
      <c r="AE430" s="179"/>
      <c r="AF430" s="179"/>
      <c r="AG430" s="179"/>
      <c r="AH430" s="179"/>
      <c r="AI430" s="179"/>
      <c r="AJ430" s="179"/>
      <c r="AK430" s="179"/>
      <c r="AL430" s="179"/>
      <c r="AM430" s="179"/>
      <c r="AN430" s="179"/>
      <c r="AO430" s="179"/>
    </row>
    <row r="431" spans="1:42">
      <c r="H431" s="245"/>
      <c r="L431" s="35"/>
      <c r="M431" s="150"/>
      <c r="N431" s="66"/>
      <c r="O431" s="35"/>
      <c r="P431" s="35"/>
      <c r="Q431" s="35"/>
      <c r="R431" s="35"/>
      <c r="S431" s="35"/>
      <c r="T431" s="35"/>
      <c r="U431" s="35"/>
      <c r="V431" s="35"/>
      <c r="W431" s="35"/>
      <c r="Z431" s="66"/>
      <c r="AA431" s="66"/>
      <c r="AB431" s="66"/>
      <c r="AC431" s="66"/>
      <c r="AD431" s="179"/>
      <c r="AE431" s="179"/>
      <c r="AF431" s="179"/>
      <c r="AG431" s="179"/>
      <c r="AH431" s="179"/>
      <c r="AI431" s="179"/>
      <c r="AJ431" s="179"/>
      <c r="AK431" s="179"/>
      <c r="AL431" s="179"/>
      <c r="AM431" s="179"/>
      <c r="AN431" s="179"/>
      <c r="AO431" s="179"/>
    </row>
    <row r="432" spans="1:42">
      <c r="H432" s="245"/>
      <c r="L432" s="35"/>
      <c r="M432" s="150"/>
      <c r="N432" s="66"/>
      <c r="O432" s="35"/>
      <c r="P432" s="35"/>
      <c r="Q432" s="35"/>
      <c r="R432" s="35"/>
      <c r="S432" s="35"/>
      <c r="T432" s="35"/>
      <c r="U432" s="35"/>
      <c r="V432" s="35"/>
      <c r="W432" s="35"/>
      <c r="Z432" s="66"/>
      <c r="AA432" s="66"/>
      <c r="AB432" s="66"/>
      <c r="AC432" s="66"/>
      <c r="AD432" s="179"/>
      <c r="AE432" s="179"/>
      <c r="AF432" s="179"/>
      <c r="AG432" s="179"/>
      <c r="AH432" s="179"/>
      <c r="AI432" s="179"/>
      <c r="AJ432" s="179"/>
      <c r="AK432" s="179"/>
      <c r="AL432" s="179"/>
      <c r="AM432" s="179"/>
      <c r="AN432" s="179"/>
      <c r="AO432" s="179"/>
    </row>
    <row r="433" spans="7:41">
      <c r="H433" s="245"/>
      <c r="L433" s="35"/>
      <c r="M433" s="150"/>
      <c r="N433" s="66"/>
      <c r="O433" s="35"/>
      <c r="P433" s="35"/>
      <c r="Q433" s="35"/>
      <c r="R433" s="35"/>
      <c r="S433" s="35"/>
      <c r="T433" s="35"/>
      <c r="U433" s="35"/>
      <c r="V433" s="35"/>
      <c r="W433" s="35"/>
      <c r="Z433" s="66"/>
      <c r="AA433" s="66"/>
      <c r="AB433" s="66"/>
      <c r="AC433" s="66"/>
      <c r="AD433" s="179"/>
      <c r="AE433" s="179"/>
      <c r="AF433" s="179"/>
      <c r="AG433" s="179"/>
      <c r="AH433" s="179"/>
      <c r="AI433" s="179"/>
      <c r="AJ433" s="179"/>
      <c r="AK433" s="179"/>
      <c r="AL433" s="179"/>
      <c r="AM433" s="179"/>
      <c r="AN433" s="179"/>
      <c r="AO433" s="179"/>
    </row>
    <row r="434" spans="7:41">
      <c r="H434" s="245"/>
      <c r="L434" s="35"/>
      <c r="M434" s="150"/>
      <c r="N434" s="66"/>
      <c r="O434" s="35"/>
      <c r="P434" s="35"/>
      <c r="Q434" s="35"/>
      <c r="R434" s="35"/>
      <c r="S434" s="35"/>
      <c r="T434" s="35"/>
      <c r="U434" s="35"/>
      <c r="V434" s="35"/>
      <c r="W434" s="35"/>
      <c r="Z434" s="66"/>
      <c r="AA434" s="66"/>
      <c r="AB434" s="66"/>
      <c r="AC434" s="66"/>
      <c r="AD434" s="179"/>
      <c r="AE434" s="179"/>
      <c r="AF434" s="179"/>
      <c r="AG434" s="179"/>
      <c r="AH434" s="179"/>
      <c r="AI434" s="179"/>
      <c r="AJ434" s="179"/>
      <c r="AK434" s="179"/>
      <c r="AL434" s="179"/>
      <c r="AM434" s="179"/>
      <c r="AN434" s="179"/>
      <c r="AO434" s="179"/>
    </row>
    <row r="435" spans="7:41">
      <c r="H435" s="245"/>
      <c r="L435" s="35"/>
      <c r="M435" s="150"/>
      <c r="N435" s="66"/>
      <c r="O435" s="35"/>
      <c r="P435" s="35"/>
      <c r="Q435" s="35"/>
      <c r="R435" s="35"/>
      <c r="S435" s="35"/>
      <c r="T435" s="35"/>
      <c r="U435" s="35"/>
      <c r="V435" s="35"/>
      <c r="W435" s="35"/>
      <c r="Z435" s="66"/>
      <c r="AA435" s="66"/>
      <c r="AB435" s="66"/>
      <c r="AC435" s="66"/>
      <c r="AD435" s="179"/>
      <c r="AE435" s="179"/>
      <c r="AF435" s="179"/>
      <c r="AG435" s="179"/>
      <c r="AH435" s="179"/>
      <c r="AI435" s="179"/>
      <c r="AJ435" s="179"/>
      <c r="AK435" s="179"/>
      <c r="AL435" s="179"/>
      <c r="AM435" s="179"/>
      <c r="AN435" s="179"/>
      <c r="AO435" s="179"/>
    </row>
    <row r="436" spans="7:41">
      <c r="J436" s="19"/>
      <c r="L436" s="214"/>
      <c r="M436" s="246"/>
      <c r="N436" s="177"/>
      <c r="O436" s="214"/>
      <c r="P436" s="214"/>
      <c r="Q436" s="214"/>
      <c r="R436" s="214"/>
      <c r="S436" s="214"/>
      <c r="T436" s="214"/>
      <c r="U436" s="214"/>
      <c r="V436" s="214"/>
      <c r="W436" s="214"/>
      <c r="X436" s="214"/>
      <c r="Z436" s="66"/>
      <c r="AA436" s="66"/>
      <c r="AB436" s="66"/>
      <c r="AC436" s="66"/>
      <c r="AD436" s="179"/>
      <c r="AE436" s="179"/>
      <c r="AF436" s="179"/>
      <c r="AG436" s="179"/>
      <c r="AH436" s="179"/>
      <c r="AI436" s="179"/>
      <c r="AJ436" s="179"/>
      <c r="AK436" s="179"/>
      <c r="AL436" s="179"/>
      <c r="AM436" s="179"/>
      <c r="AN436" s="179"/>
      <c r="AO436" s="179"/>
    </row>
    <row r="437" spans="7:41">
      <c r="L437" s="35"/>
      <c r="M437" s="150"/>
      <c r="N437" s="66"/>
      <c r="O437" s="35"/>
      <c r="P437" s="35"/>
      <c r="Q437" s="35"/>
      <c r="R437" s="35"/>
      <c r="S437" s="35"/>
      <c r="T437" s="35"/>
      <c r="U437" s="35"/>
      <c r="V437" s="35"/>
      <c r="W437" s="35"/>
      <c r="Z437" s="66"/>
      <c r="AA437" s="66"/>
      <c r="AB437" s="66"/>
      <c r="AC437" s="66"/>
      <c r="AD437" s="179"/>
      <c r="AE437" s="179"/>
      <c r="AF437" s="179"/>
      <c r="AG437" s="179"/>
      <c r="AH437" s="179"/>
      <c r="AI437" s="179"/>
      <c r="AJ437" s="179"/>
      <c r="AK437" s="179"/>
      <c r="AL437" s="179"/>
      <c r="AM437" s="179"/>
      <c r="AN437" s="179"/>
      <c r="AO437" s="179"/>
    </row>
    <row r="438" spans="7:41">
      <c r="J438" s="19"/>
      <c r="L438" s="214"/>
      <c r="M438" s="246"/>
      <c r="N438" s="177"/>
      <c r="O438" s="214"/>
      <c r="P438" s="214"/>
      <c r="Q438" s="214"/>
      <c r="R438" s="214"/>
      <c r="S438" s="214"/>
      <c r="T438" s="214"/>
      <c r="U438" s="214"/>
      <c r="V438" s="214"/>
      <c r="W438" s="214"/>
      <c r="Z438" s="66"/>
      <c r="AA438" s="66"/>
      <c r="AB438" s="66"/>
      <c r="AC438" s="66"/>
      <c r="AD438" s="179"/>
      <c r="AE438" s="179"/>
      <c r="AF438" s="179"/>
      <c r="AG438" s="179"/>
      <c r="AH438" s="179"/>
      <c r="AI438" s="179"/>
      <c r="AJ438" s="179"/>
      <c r="AK438" s="179"/>
      <c r="AL438" s="179"/>
      <c r="AM438" s="179"/>
      <c r="AN438" s="179"/>
      <c r="AO438" s="179"/>
    </row>
    <row r="439" spans="7:41">
      <c r="L439" s="35"/>
      <c r="M439" s="150"/>
      <c r="N439" s="66"/>
      <c r="O439" s="35"/>
      <c r="P439" s="35"/>
      <c r="Q439" s="35"/>
      <c r="R439" s="35"/>
      <c r="S439" s="35"/>
      <c r="T439" s="35"/>
      <c r="U439" s="35"/>
      <c r="V439" s="35"/>
      <c r="W439" s="35"/>
      <c r="Z439" s="66"/>
      <c r="AA439" s="66"/>
      <c r="AB439" s="66"/>
      <c r="AC439" s="66"/>
      <c r="AD439" s="179"/>
      <c r="AE439" s="179"/>
      <c r="AF439" s="179"/>
      <c r="AG439" s="179"/>
      <c r="AH439" s="179"/>
      <c r="AI439" s="179"/>
      <c r="AJ439" s="179"/>
      <c r="AK439" s="179"/>
      <c r="AL439" s="179"/>
      <c r="AM439" s="179"/>
      <c r="AN439" s="179"/>
      <c r="AO439" s="179"/>
    </row>
    <row r="440" spans="7:41">
      <c r="L440" s="35"/>
      <c r="M440" s="150"/>
      <c r="N440" s="66"/>
      <c r="O440" s="35"/>
      <c r="P440" s="35"/>
      <c r="Q440" s="35"/>
      <c r="R440" s="35"/>
      <c r="S440" s="35"/>
      <c r="T440" s="35"/>
      <c r="U440" s="35"/>
      <c r="V440" s="35"/>
      <c r="W440" s="35"/>
      <c r="Z440" s="66"/>
      <c r="AA440" s="66"/>
      <c r="AB440" s="66"/>
      <c r="AC440" s="66"/>
      <c r="AD440" s="179"/>
      <c r="AE440" s="179"/>
      <c r="AF440" s="179"/>
      <c r="AG440" s="179"/>
      <c r="AH440" s="179"/>
      <c r="AI440" s="179"/>
      <c r="AJ440" s="179"/>
      <c r="AK440" s="179"/>
      <c r="AL440" s="179"/>
      <c r="AM440" s="179"/>
      <c r="AN440" s="179"/>
      <c r="AO440" s="179"/>
    </row>
    <row r="441" spans="7:41">
      <c r="L441" s="35"/>
      <c r="M441" s="150"/>
      <c r="N441" s="66"/>
      <c r="O441" s="35"/>
      <c r="P441" s="35"/>
      <c r="Q441" s="35"/>
      <c r="R441" s="35"/>
      <c r="S441" s="35"/>
      <c r="T441" s="35"/>
      <c r="U441" s="35"/>
      <c r="V441" s="35"/>
      <c r="W441" s="35"/>
      <c r="Z441" s="66"/>
      <c r="AA441" s="66"/>
      <c r="AB441" s="66"/>
      <c r="AC441" s="66"/>
      <c r="AD441" s="179"/>
      <c r="AE441" s="179"/>
      <c r="AF441" s="179"/>
      <c r="AG441" s="179"/>
      <c r="AH441" s="179"/>
      <c r="AI441" s="179"/>
      <c r="AJ441" s="179"/>
      <c r="AK441" s="179"/>
      <c r="AL441" s="179"/>
      <c r="AM441" s="179"/>
      <c r="AN441" s="179"/>
      <c r="AO441" s="179"/>
    </row>
    <row r="442" spans="7:41">
      <c r="L442" s="35"/>
      <c r="M442" s="150"/>
      <c r="N442" s="66"/>
      <c r="O442" s="35"/>
      <c r="P442" s="35"/>
      <c r="Q442" s="35"/>
      <c r="R442" s="35"/>
      <c r="S442" s="35"/>
      <c r="T442" s="35"/>
      <c r="U442" s="35"/>
      <c r="V442" s="35"/>
      <c r="W442" s="35"/>
      <c r="Z442" s="66"/>
      <c r="AA442" s="66"/>
      <c r="AB442" s="66"/>
      <c r="AC442" s="66"/>
      <c r="AD442" s="179"/>
      <c r="AE442" s="179"/>
      <c r="AF442" s="179"/>
      <c r="AG442" s="179"/>
      <c r="AH442" s="179"/>
      <c r="AI442" s="179"/>
      <c r="AJ442" s="179"/>
      <c r="AK442" s="179"/>
      <c r="AL442" s="179"/>
      <c r="AM442" s="179"/>
      <c r="AN442" s="179"/>
      <c r="AO442" s="179"/>
    </row>
    <row r="443" spans="7:41">
      <c r="G443" s="35"/>
      <c r="H443" s="243"/>
      <c r="J443" s="23"/>
      <c r="K443" s="49"/>
      <c r="L443" s="198"/>
      <c r="M443" s="199"/>
      <c r="N443" s="192"/>
      <c r="O443" s="198"/>
      <c r="P443" s="198"/>
      <c r="Q443" s="198"/>
      <c r="R443" s="198"/>
      <c r="S443" s="198"/>
      <c r="T443" s="198"/>
      <c r="U443" s="198"/>
      <c r="V443" s="198"/>
      <c r="W443" s="198"/>
      <c r="Z443" s="66"/>
      <c r="AA443" s="66"/>
      <c r="AB443" s="66"/>
      <c r="AC443" s="66"/>
      <c r="AD443" s="179"/>
      <c r="AE443" s="179"/>
      <c r="AF443" s="179"/>
      <c r="AG443" s="179"/>
      <c r="AH443" s="179"/>
      <c r="AI443" s="179"/>
      <c r="AJ443" s="179"/>
      <c r="AK443" s="179"/>
      <c r="AL443" s="179"/>
      <c r="AM443" s="179"/>
      <c r="AN443" s="179"/>
      <c r="AO443" s="179"/>
    </row>
    <row r="444" spans="7:41">
      <c r="G444" s="49"/>
      <c r="H444" s="243"/>
      <c r="J444" s="23"/>
      <c r="K444" s="49"/>
      <c r="L444" s="198"/>
      <c r="M444" s="199"/>
      <c r="N444" s="192"/>
      <c r="O444" s="198"/>
      <c r="P444" s="198"/>
      <c r="Q444" s="198"/>
      <c r="R444" s="198"/>
      <c r="S444" s="198"/>
      <c r="T444" s="198"/>
      <c r="U444" s="198"/>
      <c r="V444" s="198"/>
      <c r="W444" s="198"/>
      <c r="Z444" s="66"/>
      <c r="AA444" s="66"/>
      <c r="AB444" s="66"/>
      <c r="AC444" s="66"/>
      <c r="AD444" s="179"/>
      <c r="AE444" s="179"/>
      <c r="AF444" s="179"/>
      <c r="AG444" s="179"/>
      <c r="AH444" s="179"/>
      <c r="AI444" s="179"/>
      <c r="AJ444" s="179"/>
      <c r="AK444" s="179"/>
      <c r="AL444" s="179"/>
      <c r="AM444" s="179"/>
      <c r="AN444" s="179"/>
      <c r="AO444" s="179"/>
    </row>
    <row r="445" spans="7:41">
      <c r="G445" s="19"/>
      <c r="H445" s="244"/>
      <c r="J445" s="19"/>
      <c r="L445" s="214"/>
      <c r="M445" s="246"/>
      <c r="N445" s="192"/>
      <c r="O445" s="214"/>
      <c r="P445" s="214"/>
      <c r="Q445" s="214"/>
      <c r="R445" s="214"/>
      <c r="S445" s="214"/>
      <c r="T445" s="214"/>
      <c r="U445" s="214"/>
      <c r="V445" s="214"/>
      <c r="W445" s="214"/>
      <c r="Z445" s="66"/>
      <c r="AA445" s="66"/>
      <c r="AB445" s="66"/>
      <c r="AC445" s="66"/>
      <c r="AD445" s="179"/>
      <c r="AE445" s="179"/>
      <c r="AF445" s="179"/>
      <c r="AG445" s="179"/>
      <c r="AH445" s="179"/>
      <c r="AI445" s="179"/>
      <c r="AJ445" s="179"/>
      <c r="AK445" s="179"/>
      <c r="AL445" s="179"/>
      <c r="AM445" s="179"/>
      <c r="AN445" s="179"/>
      <c r="AO445" s="179"/>
    </row>
    <row r="446" spans="7:41">
      <c r="L446" s="35"/>
      <c r="M446" s="150"/>
      <c r="N446" s="66"/>
      <c r="O446" s="35"/>
      <c r="P446" s="35"/>
      <c r="Q446" s="35"/>
      <c r="R446" s="35"/>
      <c r="S446" s="35"/>
      <c r="T446" s="35"/>
      <c r="U446" s="35"/>
      <c r="V446" s="35"/>
      <c r="W446" s="35"/>
      <c r="Z446" s="66"/>
      <c r="AA446" s="66"/>
      <c r="AB446" s="66"/>
      <c r="AC446" s="66"/>
      <c r="AD446" s="179"/>
      <c r="AE446" s="179"/>
      <c r="AF446" s="179"/>
      <c r="AG446" s="179"/>
      <c r="AH446" s="179"/>
      <c r="AI446" s="179"/>
      <c r="AJ446" s="179"/>
      <c r="AK446" s="179"/>
      <c r="AL446" s="179"/>
      <c r="AM446" s="179"/>
      <c r="AN446" s="179"/>
      <c r="AO446" s="179"/>
    </row>
    <row r="447" spans="7:41">
      <c r="J447" s="19"/>
      <c r="L447" s="35"/>
      <c r="M447" s="150"/>
      <c r="N447" s="66"/>
      <c r="O447" s="35"/>
      <c r="P447" s="35"/>
      <c r="Q447" s="35"/>
      <c r="R447" s="35"/>
      <c r="S447" s="35"/>
      <c r="T447" s="35"/>
      <c r="U447" s="35"/>
      <c r="V447" s="35"/>
      <c r="W447" s="35"/>
      <c r="Z447" s="66"/>
      <c r="AA447" s="66"/>
      <c r="AB447" s="66"/>
      <c r="AC447" s="66"/>
      <c r="AD447" s="179"/>
      <c r="AE447" s="179"/>
      <c r="AF447" s="179"/>
      <c r="AG447" s="179"/>
      <c r="AH447" s="179"/>
      <c r="AI447" s="179"/>
      <c r="AJ447" s="179"/>
      <c r="AK447" s="179"/>
      <c r="AL447" s="179"/>
      <c r="AM447" s="179"/>
      <c r="AN447" s="179"/>
      <c r="AO447" s="179"/>
    </row>
    <row r="448" spans="7:41">
      <c r="L448" s="35"/>
      <c r="M448" s="150"/>
      <c r="N448" s="66"/>
      <c r="O448" s="35"/>
      <c r="P448" s="35"/>
      <c r="Q448" s="35"/>
      <c r="R448" s="35"/>
      <c r="S448" s="35"/>
      <c r="T448" s="35"/>
      <c r="U448" s="35"/>
      <c r="V448" s="35"/>
      <c r="W448" s="35"/>
      <c r="Z448" s="66"/>
      <c r="AA448" s="66"/>
      <c r="AB448" s="66"/>
      <c r="AC448" s="66"/>
      <c r="AD448" s="179"/>
      <c r="AE448" s="179"/>
      <c r="AF448" s="179"/>
      <c r="AG448" s="179"/>
      <c r="AH448" s="179"/>
      <c r="AI448" s="179"/>
      <c r="AJ448" s="179"/>
      <c r="AK448" s="179"/>
      <c r="AL448" s="179"/>
      <c r="AM448" s="179"/>
      <c r="AN448" s="179"/>
      <c r="AO448" s="179"/>
    </row>
    <row r="449" spans="7:41">
      <c r="L449" s="35"/>
      <c r="M449" s="150"/>
      <c r="N449" s="66"/>
      <c r="O449" s="35"/>
      <c r="P449" s="35"/>
      <c r="Q449" s="35"/>
      <c r="R449" s="35"/>
      <c r="S449" s="35"/>
      <c r="T449" s="35"/>
      <c r="U449" s="35"/>
      <c r="V449" s="35"/>
      <c r="W449" s="35"/>
      <c r="Z449" s="66"/>
      <c r="AA449" s="66"/>
      <c r="AB449" s="66"/>
      <c r="AC449" s="66"/>
      <c r="AD449" s="179"/>
      <c r="AE449" s="179"/>
      <c r="AF449" s="179"/>
      <c r="AG449" s="179"/>
      <c r="AH449" s="179"/>
      <c r="AI449" s="179"/>
      <c r="AJ449" s="179"/>
      <c r="AK449" s="179"/>
      <c r="AL449" s="179"/>
      <c r="AM449" s="179"/>
      <c r="AN449" s="179"/>
      <c r="AO449" s="179"/>
    </row>
    <row r="450" spans="7:41">
      <c r="L450" s="35"/>
      <c r="M450" s="150"/>
      <c r="N450" s="66"/>
      <c r="O450" s="35"/>
      <c r="P450" s="35"/>
      <c r="Q450" s="35"/>
      <c r="R450" s="35"/>
      <c r="S450" s="35"/>
      <c r="T450" s="35"/>
      <c r="U450" s="35"/>
      <c r="V450" s="35"/>
      <c r="W450" s="35"/>
      <c r="Z450" s="66"/>
      <c r="AA450" s="66"/>
      <c r="AB450" s="66"/>
      <c r="AC450" s="66"/>
      <c r="AD450" s="179"/>
      <c r="AE450" s="179"/>
      <c r="AF450" s="179"/>
      <c r="AG450" s="179"/>
      <c r="AH450" s="179"/>
      <c r="AI450" s="179"/>
      <c r="AJ450" s="179"/>
      <c r="AK450" s="179"/>
      <c r="AL450" s="179"/>
      <c r="AM450" s="179"/>
      <c r="AN450" s="179"/>
      <c r="AO450" s="179"/>
    </row>
    <row r="451" spans="7:41">
      <c r="L451" s="35"/>
      <c r="M451" s="150"/>
      <c r="N451" s="66"/>
      <c r="O451" s="35"/>
      <c r="P451" s="35"/>
      <c r="Q451" s="35"/>
      <c r="R451" s="35"/>
      <c r="S451" s="35"/>
      <c r="T451" s="35"/>
      <c r="U451" s="35"/>
      <c r="V451" s="35"/>
      <c r="W451" s="35"/>
      <c r="Z451" s="66"/>
      <c r="AA451" s="66"/>
      <c r="AB451" s="66"/>
      <c r="AC451" s="66"/>
      <c r="AD451" s="179"/>
      <c r="AE451" s="179"/>
      <c r="AF451" s="179"/>
      <c r="AG451" s="179"/>
      <c r="AH451" s="179"/>
      <c r="AI451" s="179"/>
      <c r="AJ451" s="179"/>
      <c r="AK451" s="179"/>
      <c r="AL451" s="179"/>
      <c r="AM451" s="179"/>
      <c r="AN451" s="179"/>
      <c r="AO451" s="179"/>
    </row>
    <row r="452" spans="7:41">
      <c r="G452" s="19"/>
      <c r="H452" s="244"/>
      <c r="J452" s="19"/>
      <c r="L452" s="214"/>
      <c r="M452" s="246"/>
      <c r="N452" s="177"/>
      <c r="O452" s="214"/>
      <c r="P452" s="214"/>
      <c r="Q452" s="214"/>
      <c r="R452" s="214"/>
      <c r="S452" s="214"/>
      <c r="T452" s="214"/>
      <c r="U452" s="214"/>
      <c r="V452" s="214"/>
      <c r="W452" s="214"/>
      <c r="Z452" s="66"/>
      <c r="AA452" s="66"/>
      <c r="AB452" s="66"/>
      <c r="AC452" s="66"/>
      <c r="AD452" s="179"/>
      <c r="AE452" s="179"/>
      <c r="AF452" s="179"/>
      <c r="AG452" s="179"/>
      <c r="AH452" s="179"/>
      <c r="AI452" s="179"/>
      <c r="AJ452" s="179"/>
      <c r="AK452" s="179"/>
      <c r="AL452" s="179"/>
      <c r="AM452" s="179"/>
      <c r="AN452" s="179"/>
      <c r="AO452" s="179"/>
    </row>
    <row r="453" spans="7:41">
      <c r="L453" s="35"/>
      <c r="M453" s="150"/>
      <c r="N453" s="66"/>
      <c r="O453" s="35"/>
      <c r="P453" s="35"/>
      <c r="Q453" s="35"/>
      <c r="R453" s="35"/>
      <c r="S453" s="35"/>
      <c r="T453" s="35"/>
      <c r="U453" s="35"/>
      <c r="V453" s="35"/>
      <c r="W453" s="35"/>
      <c r="Z453" s="66"/>
      <c r="AA453" s="66"/>
      <c r="AB453" s="66"/>
      <c r="AC453" s="66"/>
      <c r="AD453" s="179"/>
      <c r="AE453" s="179"/>
      <c r="AF453" s="179"/>
      <c r="AG453" s="179"/>
      <c r="AH453" s="179"/>
      <c r="AI453" s="179"/>
      <c r="AJ453" s="179"/>
      <c r="AK453" s="179"/>
      <c r="AL453" s="179"/>
      <c r="AM453" s="179"/>
      <c r="AN453" s="179"/>
      <c r="AO453" s="179"/>
    </row>
    <row r="454" spans="7:41">
      <c r="G454" s="19"/>
      <c r="H454" s="244"/>
      <c r="J454" s="19"/>
      <c r="L454" s="214"/>
      <c r="M454" s="246"/>
      <c r="N454" s="177"/>
      <c r="O454" s="214"/>
      <c r="P454" s="214"/>
      <c r="Q454" s="214"/>
      <c r="R454" s="214"/>
      <c r="S454" s="214"/>
      <c r="T454" s="214"/>
      <c r="U454" s="214"/>
      <c r="V454" s="214"/>
      <c r="W454" s="214"/>
      <c r="Z454" s="66"/>
      <c r="AA454" s="66"/>
      <c r="AB454" s="66"/>
      <c r="AC454" s="66"/>
      <c r="AD454" s="179"/>
      <c r="AE454" s="179"/>
      <c r="AF454" s="179"/>
      <c r="AG454" s="179"/>
      <c r="AH454" s="179"/>
      <c r="AI454" s="179"/>
      <c r="AJ454" s="179"/>
      <c r="AK454" s="179"/>
      <c r="AL454" s="179"/>
      <c r="AM454" s="179"/>
      <c r="AN454" s="179"/>
      <c r="AO454" s="179"/>
    </row>
    <row r="455" spans="7:41">
      <c r="G455" s="54"/>
      <c r="K455" s="49"/>
      <c r="L455" s="35"/>
      <c r="M455" s="150"/>
      <c r="N455" s="66"/>
      <c r="O455" s="35"/>
      <c r="P455" s="35"/>
      <c r="Q455" s="35"/>
      <c r="R455" s="35"/>
      <c r="S455" s="35"/>
      <c r="T455" s="35"/>
      <c r="U455" s="35"/>
      <c r="V455" s="35"/>
      <c r="W455" s="35"/>
      <c r="Z455" s="66"/>
      <c r="AA455" s="66"/>
      <c r="AB455" s="66"/>
      <c r="AC455" s="66"/>
      <c r="AD455" s="179"/>
      <c r="AE455" s="179"/>
      <c r="AF455" s="179"/>
      <c r="AG455" s="179"/>
      <c r="AH455" s="179"/>
      <c r="AI455" s="179"/>
      <c r="AJ455" s="179"/>
      <c r="AK455" s="179"/>
      <c r="AL455" s="179"/>
      <c r="AM455" s="179"/>
      <c r="AN455" s="179"/>
      <c r="AO455" s="179"/>
    </row>
    <row r="456" spans="7:41">
      <c r="Z456" s="66"/>
      <c r="AA456" s="66"/>
      <c r="AB456" s="66"/>
      <c r="AC456" s="66"/>
      <c r="AD456" s="179"/>
      <c r="AE456" s="179"/>
      <c r="AF456" s="179"/>
      <c r="AG456" s="179"/>
      <c r="AH456" s="179"/>
      <c r="AI456" s="179"/>
      <c r="AJ456" s="179"/>
      <c r="AK456" s="179"/>
      <c r="AL456" s="179"/>
      <c r="AM456" s="179"/>
      <c r="AN456" s="179"/>
      <c r="AO456" s="179"/>
    </row>
    <row r="457" spans="7:41">
      <c r="AD457" s="179"/>
      <c r="AE457" s="179"/>
      <c r="AF457" s="179"/>
      <c r="AG457" s="179"/>
      <c r="AH457" s="179"/>
      <c r="AI457" s="179"/>
      <c r="AJ457" s="179"/>
      <c r="AK457" s="179"/>
      <c r="AL457" s="179"/>
      <c r="AM457" s="179"/>
      <c r="AN457" s="179"/>
      <c r="AO457" s="179"/>
    </row>
    <row r="458" spans="7:41">
      <c r="AD458" s="179"/>
      <c r="AE458" s="179"/>
      <c r="AF458" s="179"/>
      <c r="AG458" s="179"/>
      <c r="AH458" s="179"/>
      <c r="AI458" s="179"/>
      <c r="AJ458" s="179"/>
      <c r="AK458" s="179"/>
      <c r="AL458" s="179"/>
      <c r="AM458" s="179"/>
      <c r="AN458" s="179"/>
      <c r="AO458" s="179"/>
    </row>
    <row r="459" spans="7:41">
      <c r="L459" s="111"/>
      <c r="M459" s="170"/>
      <c r="U459" s="111"/>
      <c r="V459" s="111"/>
      <c r="W459" s="111"/>
      <c r="AD459" s="179"/>
      <c r="AE459" s="179"/>
      <c r="AF459" s="179"/>
      <c r="AG459" s="179"/>
      <c r="AH459" s="179"/>
      <c r="AI459" s="179"/>
      <c r="AJ459" s="179"/>
      <c r="AK459" s="179"/>
      <c r="AL459" s="179"/>
      <c r="AM459" s="179"/>
      <c r="AN459" s="179"/>
      <c r="AO459" s="179"/>
    </row>
    <row r="460" spans="7:41">
      <c r="AD460" s="179"/>
      <c r="AE460" s="179"/>
      <c r="AF460" s="179"/>
      <c r="AG460" s="179"/>
      <c r="AH460" s="179"/>
      <c r="AI460" s="179"/>
      <c r="AJ460" s="179"/>
      <c r="AK460" s="179"/>
      <c r="AL460" s="179"/>
      <c r="AM460" s="179"/>
      <c r="AN460" s="179"/>
      <c r="AO460" s="179"/>
    </row>
    <row r="461" spans="7:41">
      <c r="AD461" s="179"/>
      <c r="AE461" s="179"/>
      <c r="AF461" s="179"/>
      <c r="AG461" s="179"/>
      <c r="AH461" s="179"/>
      <c r="AI461" s="179"/>
      <c r="AJ461" s="179"/>
      <c r="AK461" s="179"/>
      <c r="AL461" s="179"/>
      <c r="AM461" s="179"/>
      <c r="AN461" s="179"/>
      <c r="AO461" s="179"/>
    </row>
  </sheetData>
  <mergeCells count="7">
    <mergeCell ref="AF146:AN146"/>
    <mergeCell ref="AF162:AN162"/>
    <mergeCell ref="AD50:AO50"/>
    <mergeCell ref="AF70:AN70"/>
    <mergeCell ref="AF86:AN86"/>
    <mergeCell ref="AF108:AN108"/>
    <mergeCell ref="AF124:AN124"/>
  </mergeCells>
  <conditionalFormatting sqref="J14 L1:AU13">
    <cfRule type="cellIs" dxfId="20" priority="71" stopIfTrue="1" operator="greaterThan">
      <formula>0.0001</formula>
    </cfRule>
    <cfRule type="cellIs" dxfId="19" priority="72" stopIfTrue="1" operator="lessThan">
      <formula>-0.0001</formula>
    </cfRule>
  </conditionalFormatting>
  <conditionalFormatting sqref="AF421:AF423">
    <cfRule type="cellIs" dxfId="18" priority="66" stopIfTrue="1" operator="notEqual">
      <formula>0</formula>
    </cfRule>
  </conditionalFormatting>
  <conditionalFormatting sqref="O54">
    <cfRule type="cellIs" dxfId="17" priority="54" operator="notEqual">
      <formula>0</formula>
    </cfRule>
  </conditionalFormatting>
  <conditionalFormatting sqref="Q54:V54">
    <cfRule type="cellIs" dxfId="16" priority="37" operator="notEqual">
      <formula>0</formula>
    </cfRule>
  </conditionalFormatting>
  <conditionalFormatting sqref="Q91:V91">
    <cfRule type="cellIs" dxfId="15" priority="19" operator="notEqual">
      <formula>0</formula>
    </cfRule>
  </conditionalFormatting>
  <conditionalFormatting sqref="O91">
    <cfRule type="cellIs" dxfId="14" priority="20" operator="notEqual">
      <formula>0</formula>
    </cfRule>
  </conditionalFormatting>
  <conditionalFormatting sqref="Q128:V128">
    <cfRule type="cellIs" dxfId="13" priority="16" operator="notEqual">
      <formula>0</formula>
    </cfRule>
  </conditionalFormatting>
  <conditionalFormatting sqref="O128">
    <cfRule type="cellIs" dxfId="12" priority="17" operator="notEqual">
      <formula>0</formula>
    </cfRule>
  </conditionalFormatting>
  <conditionalFormatting sqref="Q165:V165">
    <cfRule type="cellIs" dxfId="11" priority="14" operator="notEqual">
      <formula>0</formula>
    </cfRule>
  </conditionalFormatting>
  <conditionalFormatting sqref="O165">
    <cfRule type="cellIs" dxfId="10" priority="15" operator="notEqual">
      <formula>0</formula>
    </cfRule>
  </conditionalFormatting>
  <conditionalFormatting sqref="Q239:V239">
    <cfRule type="cellIs" dxfId="9" priority="8" operator="notEqual">
      <formula>0</formula>
    </cfRule>
  </conditionalFormatting>
  <conditionalFormatting sqref="O239">
    <cfRule type="cellIs" dxfId="8" priority="9" operator="notEqual">
      <formula>0</formula>
    </cfRule>
  </conditionalFormatting>
  <conditionalFormatting sqref="Q202:V202">
    <cfRule type="cellIs" dxfId="7" priority="10" operator="notEqual">
      <formula>0</formula>
    </cfRule>
  </conditionalFormatting>
  <conditionalFormatting sqref="O202">
    <cfRule type="cellIs" dxfId="6" priority="11" operator="notEqual">
      <formula>0</formula>
    </cfRule>
  </conditionalFormatting>
  <conditionalFormatting sqref="Q276:V276">
    <cfRule type="cellIs" dxfId="5" priority="6" operator="notEqual">
      <formula>0</formula>
    </cfRule>
  </conditionalFormatting>
  <conditionalFormatting sqref="O276">
    <cfRule type="cellIs" dxfId="4" priority="7" operator="notEqual">
      <formula>0</formula>
    </cfRule>
  </conditionalFormatting>
  <conditionalFormatting sqref="Q313:V313">
    <cfRule type="cellIs" dxfId="3" priority="4" operator="notEqual">
      <formula>0</formula>
    </cfRule>
  </conditionalFormatting>
  <conditionalFormatting sqref="O313">
    <cfRule type="cellIs" dxfId="2" priority="5" operator="notEqual">
      <formula>0</formula>
    </cfRule>
  </conditionalFormatting>
  <conditionalFormatting sqref="Q350:V350 Q387:V387">
    <cfRule type="cellIs" dxfId="1" priority="1" operator="notEqual">
      <formula>0</formula>
    </cfRule>
  </conditionalFormatting>
  <conditionalFormatting sqref="O350 O387">
    <cfRule type="cellIs" dxfId="0" priority="2" operator="notEqual">
      <formula>0</formula>
    </cfRule>
  </conditionalFormatting>
  <pageMargins left="0.75" right="0.75" top="1" bottom="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2022</vt:lpstr>
      <vt:lpstr>PODATKI grafi</vt:lpstr>
    </vt:vector>
  </TitlesOfParts>
  <Company>Kmetijski inštitut Slovenije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Zagorc</dc:creator>
  <cp:lastModifiedBy>Jure Brečko</cp:lastModifiedBy>
  <cp:lastPrinted>2022-09-20T06:07:03Z</cp:lastPrinted>
  <dcterms:created xsi:type="dcterms:W3CDTF">2018-01-19T13:43:57Z</dcterms:created>
  <dcterms:modified xsi:type="dcterms:W3CDTF">2022-12-02T08:45:32Z</dcterms:modified>
</cp:coreProperties>
</file>