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theme/themeOverride1.xml" ContentType="application/vnd.openxmlformats-officedocument.themeOverride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2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theme/themeOverride2.xml" ContentType="application/vnd.openxmlformats-officedocument.themeOverride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a_delovni_zvezek" defaultThemeVersion="124226"/>
  <mc:AlternateContent xmlns:mc="http://schemas.openxmlformats.org/markup-compatibility/2006">
    <mc:Choice Requires="x15">
      <x15ac:absPath xmlns:x15ac="http://schemas.microsoft.com/office/spreadsheetml/2010/11/ac" url="O:\ZEK\MK\NET\"/>
    </mc:Choice>
  </mc:AlternateContent>
  <bookViews>
    <workbookView xWindow="0" yWindow="0" windowWidth="28800" windowHeight="12330"/>
  </bookViews>
  <sheets>
    <sheet name="2019" sheetId="7" r:id="rId1"/>
    <sheet name="PODATKI grafi" sheetId="3" state="hidden" r:id="rId2"/>
  </sheets>
  <definedNames>
    <definedName name="_xlnm._FilterDatabase" localSheetId="0" hidden="1">'2019'!$A$1:$A$424</definedName>
    <definedName name="_xlnm._FilterDatabase" localSheetId="1" hidden="1">'PODATKI grafi'!$I$52:$I$455</definedName>
  </definedNames>
  <calcPr calcId="162913"/>
</workbook>
</file>

<file path=xl/calcChain.xml><?xml version="1.0" encoding="utf-8"?>
<calcChain xmlns="http://schemas.openxmlformats.org/spreadsheetml/2006/main">
  <c r="V43" i="3" l="1"/>
  <c r="V42" i="3"/>
  <c r="P420" i="3" l="1"/>
  <c r="J407" i="3" l="1"/>
  <c r="J406" i="3"/>
  <c r="J405" i="3"/>
  <c r="J404" i="3"/>
  <c r="J403" i="3"/>
  <c r="J402" i="3"/>
  <c r="J400" i="3"/>
  <c r="J399" i="3"/>
  <c r="J398" i="3"/>
  <c r="J397" i="3"/>
  <c r="J396" i="3"/>
  <c r="J395" i="3"/>
  <c r="J394" i="3"/>
  <c r="P383" i="3" l="1"/>
  <c r="J370" i="3" l="1"/>
  <c r="J369" i="3"/>
  <c r="J368" i="3"/>
  <c r="J367" i="3"/>
  <c r="J366" i="3"/>
  <c r="J365" i="3"/>
  <c r="J363" i="3"/>
  <c r="J362" i="3"/>
  <c r="J361" i="3"/>
  <c r="J360" i="3"/>
  <c r="J359" i="3"/>
  <c r="J358" i="3"/>
  <c r="J357" i="3"/>
  <c r="J333" i="3"/>
  <c r="J332" i="3"/>
  <c r="J331" i="3"/>
  <c r="J330" i="3"/>
  <c r="J329" i="3"/>
  <c r="J328" i="3"/>
  <c r="J326" i="3"/>
  <c r="J325" i="3"/>
  <c r="J324" i="3"/>
  <c r="J323" i="3"/>
  <c r="J322" i="3"/>
  <c r="J321" i="3"/>
  <c r="J320" i="3"/>
  <c r="J296" i="3"/>
  <c r="J295" i="3"/>
  <c r="J294" i="3"/>
  <c r="J293" i="3"/>
  <c r="J292" i="3"/>
  <c r="J291" i="3"/>
  <c r="J289" i="3"/>
  <c r="J288" i="3"/>
  <c r="J287" i="3"/>
  <c r="J286" i="3"/>
  <c r="J285" i="3"/>
  <c r="J284" i="3"/>
  <c r="J283" i="3"/>
  <c r="J259" i="3"/>
  <c r="J258" i="3"/>
  <c r="J257" i="3"/>
  <c r="J256" i="3"/>
  <c r="J255" i="3"/>
  <c r="J254" i="3"/>
  <c r="J252" i="3"/>
  <c r="J251" i="3"/>
  <c r="J250" i="3"/>
  <c r="J249" i="3"/>
  <c r="J248" i="3"/>
  <c r="J247" i="3"/>
  <c r="J246" i="3"/>
  <c r="H313" i="3"/>
  <c r="H314" i="3" s="1"/>
  <c r="H315" i="3" s="1"/>
  <c r="H316" i="3" s="1"/>
  <c r="H317" i="3" s="1"/>
  <c r="H318" i="3" s="1"/>
  <c r="H319" i="3" s="1"/>
  <c r="H320" i="3" s="1"/>
  <c r="H321" i="3" s="1"/>
  <c r="H322" i="3" s="1"/>
  <c r="H323" i="3" s="1"/>
  <c r="H324" i="3" s="1"/>
  <c r="H325" i="3" s="1"/>
  <c r="H326" i="3" s="1"/>
  <c r="H327" i="3" s="1"/>
  <c r="H328" i="3" s="1"/>
  <c r="H329" i="3" s="1"/>
  <c r="H330" i="3" s="1"/>
  <c r="H331" i="3" s="1"/>
  <c r="H332" i="3" s="1"/>
  <c r="H333" i="3" s="1"/>
  <c r="H334" i="3" s="1"/>
  <c r="H335" i="3" s="1"/>
  <c r="H336" i="3" s="1"/>
  <c r="H337" i="3" s="1"/>
  <c r="H338" i="3" s="1"/>
  <c r="H339" i="3" s="1"/>
  <c r="H340" i="3" s="1"/>
  <c r="H341" i="3" s="1"/>
  <c r="H342" i="3" s="1"/>
  <c r="H343" i="3" s="1"/>
  <c r="H344" i="3" s="1"/>
  <c r="H345" i="3" s="1"/>
  <c r="H346" i="3" s="1"/>
  <c r="H347" i="3" s="1"/>
  <c r="H348" i="3" s="1"/>
  <c r="H349" i="3" s="1"/>
  <c r="H276" i="3"/>
  <c r="H277" i="3" s="1"/>
  <c r="H278" i="3" s="1"/>
  <c r="H279" i="3" s="1"/>
  <c r="H280" i="3" s="1"/>
  <c r="H281" i="3" s="1"/>
  <c r="H282" i="3" s="1"/>
  <c r="H283" i="3" s="1"/>
  <c r="H284" i="3" s="1"/>
  <c r="H285" i="3" s="1"/>
  <c r="H286" i="3" s="1"/>
  <c r="H287" i="3" s="1"/>
  <c r="H288" i="3" s="1"/>
  <c r="H289" i="3" s="1"/>
  <c r="H290" i="3" s="1"/>
  <c r="H291" i="3" s="1"/>
  <c r="H292" i="3" s="1"/>
  <c r="H293" i="3" s="1"/>
  <c r="H294" i="3" s="1"/>
  <c r="H295" i="3" s="1"/>
  <c r="H296" i="3" s="1"/>
  <c r="H297" i="3" s="1"/>
  <c r="H298" i="3" s="1"/>
  <c r="H299" i="3" s="1"/>
  <c r="H300" i="3" s="1"/>
  <c r="H301" i="3" s="1"/>
  <c r="H302" i="3" s="1"/>
  <c r="H303" i="3" s="1"/>
  <c r="H304" i="3" s="1"/>
  <c r="H305" i="3" s="1"/>
  <c r="H306" i="3" s="1"/>
  <c r="H307" i="3" s="1"/>
  <c r="H308" i="3" s="1"/>
  <c r="H309" i="3" s="1"/>
  <c r="H310" i="3" s="1"/>
  <c r="H311" i="3" s="1"/>
  <c r="H312" i="3" s="1"/>
  <c r="J222" i="3"/>
  <c r="J221" i="3"/>
  <c r="J220" i="3"/>
  <c r="J219" i="3"/>
  <c r="J218" i="3"/>
  <c r="J217" i="3"/>
  <c r="J215" i="3"/>
  <c r="J214" i="3"/>
  <c r="J213" i="3"/>
  <c r="J212" i="3"/>
  <c r="J211" i="3"/>
  <c r="J210" i="3"/>
  <c r="J209" i="3"/>
  <c r="P199" i="3"/>
  <c r="P198" i="3"/>
  <c r="P161" i="3"/>
  <c r="H239" i="3"/>
  <c r="H240" i="3" s="1"/>
  <c r="H241" i="3" s="1"/>
  <c r="H242" i="3" s="1"/>
  <c r="H243" i="3" s="1"/>
  <c r="H244" i="3" s="1"/>
  <c r="H245" i="3" s="1"/>
  <c r="H246" i="3" s="1"/>
  <c r="H247" i="3" s="1"/>
  <c r="H248" i="3" s="1"/>
  <c r="H249" i="3" s="1"/>
  <c r="H250" i="3" s="1"/>
  <c r="H251" i="3" s="1"/>
  <c r="H252" i="3" s="1"/>
  <c r="H253" i="3" s="1"/>
  <c r="H254" i="3" s="1"/>
  <c r="H255" i="3" s="1"/>
  <c r="H256" i="3" s="1"/>
  <c r="H257" i="3" s="1"/>
  <c r="H258" i="3" s="1"/>
  <c r="H259" i="3" s="1"/>
  <c r="H260" i="3" s="1"/>
  <c r="H261" i="3" s="1"/>
  <c r="H262" i="3" s="1"/>
  <c r="H263" i="3" s="1"/>
  <c r="H264" i="3" s="1"/>
  <c r="H265" i="3" s="1"/>
  <c r="H266" i="3" s="1"/>
  <c r="H267" i="3" s="1"/>
  <c r="H268" i="3" s="1"/>
  <c r="H269" i="3" s="1"/>
  <c r="H270" i="3" s="1"/>
  <c r="H271" i="3" s="1"/>
  <c r="H272" i="3" s="1"/>
  <c r="H273" i="3" s="1"/>
  <c r="H274" i="3" s="1"/>
  <c r="H202" i="3"/>
  <c r="H203" i="3" s="1"/>
  <c r="H204" i="3" s="1"/>
  <c r="H205" i="3" s="1"/>
  <c r="H206" i="3" s="1"/>
  <c r="H207" i="3" s="1"/>
  <c r="H208" i="3" s="1"/>
  <c r="H209" i="3" s="1"/>
  <c r="H210" i="3" s="1"/>
  <c r="H211" i="3" s="1"/>
  <c r="H212" i="3" s="1"/>
  <c r="H213" i="3" s="1"/>
  <c r="H214" i="3" s="1"/>
  <c r="H215" i="3" s="1"/>
  <c r="H216" i="3" s="1"/>
  <c r="H217" i="3" s="1"/>
  <c r="H218" i="3" s="1"/>
  <c r="H219" i="3" s="1"/>
  <c r="H220" i="3" s="1"/>
  <c r="H221" i="3" s="1"/>
  <c r="H222" i="3" s="1"/>
  <c r="H223" i="3" s="1"/>
  <c r="H224" i="3" s="1"/>
  <c r="H225" i="3" s="1"/>
  <c r="H226" i="3" s="1"/>
  <c r="H227" i="3" s="1"/>
  <c r="H228" i="3" s="1"/>
  <c r="H229" i="3" s="1"/>
  <c r="H230" i="3" s="1"/>
  <c r="H231" i="3" s="1"/>
  <c r="H232" i="3" s="1"/>
  <c r="H233" i="3" s="1"/>
  <c r="H234" i="3" s="1"/>
  <c r="H235" i="3" s="1"/>
  <c r="H236" i="3" s="1"/>
  <c r="H237" i="3" s="1"/>
  <c r="H238" i="3" s="1"/>
  <c r="H165" i="3"/>
  <c r="H166" i="3" s="1"/>
  <c r="H167" i="3" s="1"/>
  <c r="H168" i="3" s="1"/>
  <c r="H169" i="3" s="1"/>
  <c r="H170" i="3" s="1"/>
  <c r="H171" i="3" s="1"/>
  <c r="H172" i="3" s="1"/>
  <c r="H173" i="3" s="1"/>
  <c r="H174" i="3" s="1"/>
  <c r="H175" i="3" s="1"/>
  <c r="H176" i="3" s="1"/>
  <c r="H177" i="3" s="1"/>
  <c r="H178" i="3" s="1"/>
  <c r="H179" i="3" s="1"/>
  <c r="H180" i="3" s="1"/>
  <c r="H181" i="3" s="1"/>
  <c r="H182" i="3" s="1"/>
  <c r="H183" i="3" s="1"/>
  <c r="H184" i="3" s="1"/>
  <c r="H185" i="3" s="1"/>
  <c r="H186" i="3" s="1"/>
  <c r="H187" i="3" s="1"/>
  <c r="H188" i="3" s="1"/>
  <c r="H189" i="3" s="1"/>
  <c r="H190" i="3" s="1"/>
  <c r="H191" i="3" s="1"/>
  <c r="H192" i="3" s="1"/>
  <c r="H193" i="3" s="1"/>
  <c r="H194" i="3" s="1"/>
  <c r="H195" i="3" s="1"/>
  <c r="H196" i="3" s="1"/>
  <c r="H197" i="3" s="1"/>
  <c r="H198" i="3" s="1"/>
  <c r="H199" i="3" s="1"/>
  <c r="H200" i="3" s="1"/>
  <c r="H201" i="3" s="1"/>
  <c r="H275" i="3" l="1"/>
  <c r="AF163" i="3" l="1"/>
  <c r="AF147" i="3"/>
  <c r="AF125" i="3"/>
  <c r="AF109" i="3"/>
  <c r="AF87" i="3"/>
  <c r="AF71" i="3"/>
  <c r="R129" i="3"/>
  <c r="S129" i="3"/>
  <c r="T129" i="3"/>
  <c r="U129" i="3"/>
  <c r="V129" i="3"/>
  <c r="Q129" i="3"/>
  <c r="R92" i="3"/>
  <c r="S92" i="3"/>
  <c r="T92" i="3"/>
  <c r="U92" i="3"/>
  <c r="V92" i="3"/>
  <c r="Q92" i="3"/>
  <c r="R55" i="3"/>
  <c r="S55" i="3"/>
  <c r="T55" i="3"/>
  <c r="U55" i="3"/>
  <c r="V55" i="3"/>
  <c r="Q55" i="3"/>
  <c r="J125" i="3"/>
  <c r="J162" i="3" s="1"/>
  <c r="J199" i="3" s="1"/>
  <c r="J236" i="3" s="1"/>
  <c r="J273" i="3" s="1"/>
  <c r="J310" i="3" s="1"/>
  <c r="J347" i="3" s="1"/>
  <c r="J384" i="3" s="1"/>
  <c r="J421" i="3" s="1"/>
  <c r="J113" i="3"/>
  <c r="J150" i="3" s="1"/>
  <c r="J187" i="3" s="1"/>
  <c r="J224" i="3" s="1"/>
  <c r="J261" i="3" s="1"/>
  <c r="J298" i="3" s="1"/>
  <c r="J335" i="3" s="1"/>
  <c r="J372" i="3" s="1"/>
  <c r="J409" i="3" s="1"/>
  <c r="J112" i="3"/>
  <c r="J149" i="3" s="1"/>
  <c r="J186" i="3" s="1"/>
  <c r="J223" i="3" s="1"/>
  <c r="J260" i="3" s="1"/>
  <c r="J297" i="3" s="1"/>
  <c r="J334" i="3" s="1"/>
  <c r="J371" i="3" s="1"/>
  <c r="J408" i="3" s="1"/>
  <c r="P162" i="3"/>
  <c r="J151" i="3"/>
  <c r="X133" i="3"/>
  <c r="Y133" i="3"/>
  <c r="Z133" i="3"/>
  <c r="AA133" i="3"/>
  <c r="AB133" i="3"/>
  <c r="AB131" i="3"/>
  <c r="AA131" i="3"/>
  <c r="Z131" i="3"/>
  <c r="Y131" i="3"/>
  <c r="X131" i="3"/>
  <c r="H128" i="3" l="1"/>
  <c r="H129" i="3" s="1"/>
  <c r="H130" i="3" s="1"/>
  <c r="H131" i="3" s="1"/>
  <c r="H132" i="3" s="1"/>
  <c r="H133" i="3" s="1"/>
  <c r="H134" i="3" s="1"/>
  <c r="H135" i="3" s="1"/>
  <c r="H136" i="3" s="1"/>
  <c r="H137" i="3" s="1"/>
  <c r="H138" i="3" s="1"/>
  <c r="H139" i="3" s="1"/>
  <c r="H140" i="3" s="1"/>
  <c r="H141" i="3" s="1"/>
  <c r="H142" i="3" s="1"/>
  <c r="H143" i="3" s="1"/>
  <c r="H144" i="3" s="1"/>
  <c r="H145" i="3" s="1"/>
  <c r="H146" i="3" s="1"/>
  <c r="H147" i="3" s="1"/>
  <c r="H148" i="3" s="1"/>
  <c r="H149" i="3" s="1"/>
  <c r="H150" i="3" s="1"/>
  <c r="H151" i="3" s="1"/>
  <c r="H152" i="3" s="1"/>
  <c r="H153" i="3" s="1"/>
  <c r="H154" i="3" s="1"/>
  <c r="H155" i="3" s="1"/>
  <c r="H156" i="3" s="1"/>
  <c r="H157" i="3" s="1"/>
  <c r="H158" i="3" s="1"/>
  <c r="H159" i="3" s="1"/>
  <c r="H160" i="3" s="1"/>
  <c r="H161" i="3" s="1"/>
  <c r="H162" i="3" s="1"/>
  <c r="H91" i="3"/>
  <c r="H92" i="3" s="1"/>
  <c r="H93" i="3" s="1"/>
  <c r="H94" i="3" s="1"/>
  <c r="H95" i="3" s="1"/>
  <c r="H96" i="3" s="1"/>
  <c r="H97" i="3" s="1"/>
  <c r="H98" i="3" s="1"/>
  <c r="H99" i="3" s="1"/>
  <c r="H100" i="3" s="1"/>
  <c r="H101" i="3" s="1"/>
  <c r="H102" i="3" s="1"/>
  <c r="H103" i="3" s="1"/>
  <c r="H104" i="3" s="1"/>
  <c r="H105" i="3" s="1"/>
  <c r="H106" i="3" s="1"/>
  <c r="H107" i="3" s="1"/>
  <c r="H108" i="3" s="1"/>
  <c r="H109" i="3" s="1"/>
  <c r="H110" i="3" s="1"/>
  <c r="H111" i="3" s="1"/>
  <c r="H112" i="3" s="1"/>
  <c r="H113" i="3" s="1"/>
  <c r="H114" i="3" s="1"/>
  <c r="H115" i="3" s="1"/>
  <c r="H116" i="3" s="1"/>
  <c r="H117" i="3" s="1"/>
  <c r="H118" i="3" s="1"/>
  <c r="H119" i="3" s="1"/>
  <c r="H120" i="3" s="1"/>
  <c r="H121" i="3" s="1"/>
  <c r="H122" i="3" s="1"/>
  <c r="H123" i="3" s="1"/>
  <c r="H124" i="3" s="1"/>
  <c r="H125" i="3" s="1"/>
  <c r="H54" i="3"/>
  <c r="H55" i="3" s="1"/>
  <c r="H56" i="3" s="1"/>
  <c r="H57" i="3" s="1"/>
  <c r="H58" i="3" s="1"/>
  <c r="H59" i="3" s="1"/>
  <c r="H60" i="3" s="1"/>
  <c r="H61" i="3" s="1"/>
  <c r="H62" i="3" s="1"/>
  <c r="H63" i="3" s="1"/>
  <c r="H64" i="3" s="1"/>
  <c r="H65" i="3" s="1"/>
  <c r="H66" i="3" s="1"/>
  <c r="H67" i="3" s="1"/>
  <c r="H68" i="3" s="1"/>
  <c r="H69" i="3" s="1"/>
  <c r="H70" i="3" s="1"/>
  <c r="H71" i="3" s="1"/>
  <c r="H72" i="3" s="1"/>
  <c r="H73" i="3" s="1"/>
  <c r="H74" i="3" s="1"/>
  <c r="H75" i="3" s="1"/>
  <c r="H76" i="3" s="1"/>
  <c r="H77" i="3" s="1"/>
  <c r="H78" i="3" s="1"/>
  <c r="H79" i="3" s="1"/>
  <c r="H80" i="3" s="1"/>
  <c r="H81" i="3" s="1"/>
  <c r="H82" i="3" s="1"/>
  <c r="H83" i="3" s="1"/>
  <c r="H84" i="3" s="1"/>
  <c r="H85" i="3" s="1"/>
  <c r="H86" i="3" s="1"/>
  <c r="H87" i="3" s="1"/>
  <c r="H88" i="3" s="1"/>
  <c r="J95" i="3"/>
  <c r="J132" i="3" s="1"/>
  <c r="J96" i="3"/>
  <c r="J133" i="3" s="1"/>
  <c r="J97" i="3"/>
  <c r="J134" i="3" s="1"/>
  <c r="J98" i="3"/>
  <c r="J135" i="3" s="1"/>
  <c r="J99" i="3"/>
  <c r="J136" i="3" s="1"/>
  <c r="J100" i="3"/>
  <c r="J137" i="3" s="1"/>
  <c r="J101" i="3"/>
  <c r="J138" i="3" s="1"/>
  <c r="J102" i="3"/>
  <c r="J139" i="3" s="1"/>
  <c r="J103" i="3"/>
  <c r="J140" i="3" s="1"/>
  <c r="J104" i="3"/>
  <c r="J141" i="3" s="1"/>
  <c r="J94" i="3"/>
  <c r="J131" i="3" s="1"/>
  <c r="H126" i="3" l="1"/>
  <c r="H127" i="3" s="1"/>
  <c r="H163" i="3"/>
  <c r="H164" i="3" s="1"/>
  <c r="H89" i="3"/>
  <c r="H90" i="3" s="1"/>
  <c r="P124" i="3" l="1"/>
  <c r="Y94" i="3"/>
  <c r="X94" i="3"/>
  <c r="AA94" i="3"/>
  <c r="AB94" i="3"/>
  <c r="Z94" i="3"/>
  <c r="O40" i="3" l="1"/>
  <c r="F167" i="3"/>
  <c r="R388" i="3" l="1"/>
  <c r="S388" i="3"/>
  <c r="T388" i="3"/>
  <c r="U388" i="3"/>
  <c r="V388" i="3"/>
  <c r="X388" i="3"/>
  <c r="Q388" i="3"/>
  <c r="F389" i="3"/>
  <c r="F352" i="3"/>
  <c r="F315" i="3"/>
  <c r="F278" i="3"/>
  <c r="F241" i="3"/>
  <c r="F130" i="3"/>
  <c r="F204" i="3"/>
  <c r="F93" i="3"/>
  <c r="O46" i="3"/>
  <c r="O45" i="3"/>
  <c r="O44" i="3"/>
  <c r="O43" i="3"/>
  <c r="O42" i="3"/>
  <c r="O39" i="3"/>
  <c r="O41" i="3"/>
  <c r="O38" i="3"/>
  <c r="O240" i="3" l="1"/>
  <c r="F56" i="3"/>
  <c r="O37" i="3"/>
  <c r="O277" i="3" l="1"/>
  <c r="O314" i="3"/>
  <c r="O351" i="3"/>
  <c r="O388" i="3"/>
  <c r="O55" i="3"/>
  <c r="O129" i="3"/>
  <c r="O92" i="3"/>
  <c r="O166" i="3"/>
  <c r="O203" i="3"/>
  <c r="O266" i="3" l="1"/>
  <c r="O262" i="3"/>
  <c r="O267" i="3" s="1"/>
  <c r="O273" i="3"/>
  <c r="G51" i="3"/>
  <c r="H51" i="3" s="1"/>
  <c r="I51" i="3" s="1"/>
  <c r="J51" i="3" s="1"/>
  <c r="K51" i="3" s="1"/>
  <c r="L51" i="3" s="1"/>
  <c r="M51" i="3" s="1"/>
  <c r="N51" i="3" s="1"/>
  <c r="O51" i="3" s="1"/>
  <c r="I54" i="3"/>
  <c r="I55" i="3" s="1"/>
  <c r="I56" i="3" s="1"/>
  <c r="I59" i="3" s="1"/>
  <c r="O56" i="3"/>
  <c r="S56" i="3" s="1"/>
  <c r="J68" i="3"/>
  <c r="J105" i="3" s="1"/>
  <c r="J142" i="3" s="1"/>
  <c r="J179" i="3" s="1"/>
  <c r="J216" i="3" s="1"/>
  <c r="J253" i="3" s="1"/>
  <c r="J290" i="3" s="1"/>
  <c r="J327" i="3" s="1"/>
  <c r="J364" i="3" s="1"/>
  <c r="J401" i="3" s="1"/>
  <c r="J69" i="3"/>
  <c r="J106" i="3" s="1"/>
  <c r="J143" i="3" s="1"/>
  <c r="J70" i="3"/>
  <c r="J107" i="3" s="1"/>
  <c r="J144" i="3" s="1"/>
  <c r="J71" i="3"/>
  <c r="J108" i="3" s="1"/>
  <c r="J145" i="3" s="1"/>
  <c r="J72" i="3"/>
  <c r="J109" i="3" s="1"/>
  <c r="J146" i="3" s="1"/>
  <c r="J73" i="3"/>
  <c r="J110" i="3" s="1"/>
  <c r="J147" i="3" s="1"/>
  <c r="J74" i="3"/>
  <c r="J111" i="3" s="1"/>
  <c r="J148" i="3" s="1"/>
  <c r="P87" i="3"/>
  <c r="K93" i="3"/>
  <c r="K99" i="3"/>
  <c r="K100" i="3"/>
  <c r="K101" i="3"/>
  <c r="K102" i="3"/>
  <c r="K103" i="3"/>
  <c r="K104" i="3"/>
  <c r="I165" i="3"/>
  <c r="I166" i="3" s="1"/>
  <c r="I167" i="3" s="1"/>
  <c r="I168" i="3" s="1"/>
  <c r="I169" i="3" s="1"/>
  <c r="I171" i="3" s="1"/>
  <c r="I172" i="3" s="1"/>
  <c r="I173" i="3" s="1"/>
  <c r="I174" i="3" s="1"/>
  <c r="I175" i="3" s="1"/>
  <c r="I176" i="3" s="1"/>
  <c r="I177" i="3" s="1"/>
  <c r="I178" i="3" s="1"/>
  <c r="K167" i="3"/>
  <c r="J172" i="3"/>
  <c r="J173" i="3"/>
  <c r="K173" i="3"/>
  <c r="J174" i="3"/>
  <c r="K174" i="3"/>
  <c r="J175" i="3"/>
  <c r="K175" i="3"/>
  <c r="J176" i="3"/>
  <c r="K176" i="3"/>
  <c r="J177" i="3"/>
  <c r="K177" i="3"/>
  <c r="J178" i="3"/>
  <c r="K178" i="3"/>
  <c r="J180" i="3"/>
  <c r="J181" i="3"/>
  <c r="J182" i="3"/>
  <c r="J183" i="3"/>
  <c r="J184" i="3"/>
  <c r="J185" i="3"/>
  <c r="K204" i="3"/>
  <c r="X205" i="3"/>
  <c r="Y205" i="3"/>
  <c r="Z205" i="3"/>
  <c r="K210" i="3"/>
  <c r="K211" i="3"/>
  <c r="K212" i="3"/>
  <c r="K213" i="3"/>
  <c r="K214" i="3"/>
  <c r="K215" i="3"/>
  <c r="P235" i="3"/>
  <c r="I128" i="3"/>
  <c r="I129" i="3" s="1"/>
  <c r="I130" i="3" s="1"/>
  <c r="K130" i="3"/>
  <c r="K136" i="3"/>
  <c r="K137" i="3"/>
  <c r="K138" i="3"/>
  <c r="K139" i="3"/>
  <c r="K140" i="3"/>
  <c r="K141" i="3"/>
  <c r="I239" i="3"/>
  <c r="I240" i="3" s="1"/>
  <c r="I241" i="3" s="1"/>
  <c r="K241" i="3"/>
  <c r="K247" i="3"/>
  <c r="K248" i="3"/>
  <c r="K249" i="3"/>
  <c r="K250" i="3"/>
  <c r="K251" i="3"/>
  <c r="K252" i="3"/>
  <c r="P272" i="3"/>
  <c r="I276" i="3"/>
  <c r="I277" i="3" s="1"/>
  <c r="I278" i="3" s="1"/>
  <c r="I279" i="3" s="1"/>
  <c r="I280" i="3" s="1"/>
  <c r="I282" i="3" s="1"/>
  <c r="I283" i="3" s="1"/>
  <c r="I284" i="3" s="1"/>
  <c r="I285" i="3" s="1"/>
  <c r="I286" i="3" s="1"/>
  <c r="I287" i="3" s="1"/>
  <c r="I288" i="3" s="1"/>
  <c r="I289" i="3" s="1"/>
  <c r="I290" i="3" s="1"/>
  <c r="I291" i="3" s="1"/>
  <c r="I292" i="3" s="1"/>
  <c r="I293" i="3" s="1"/>
  <c r="I294" i="3" s="1"/>
  <c r="I295" i="3" s="1"/>
  <c r="I296" i="3" s="1"/>
  <c r="I297" i="3" s="1"/>
  <c r="I298" i="3" s="1"/>
  <c r="K278" i="3"/>
  <c r="X279" i="3"/>
  <c r="Y279" i="3"/>
  <c r="K284" i="3"/>
  <c r="K285" i="3"/>
  <c r="K286" i="3"/>
  <c r="K287" i="3"/>
  <c r="K288" i="3"/>
  <c r="K289" i="3"/>
  <c r="P309" i="3"/>
  <c r="I313" i="3"/>
  <c r="I314" i="3" s="1"/>
  <c r="I315" i="3" s="1"/>
  <c r="K315" i="3"/>
  <c r="K321" i="3"/>
  <c r="K322" i="3"/>
  <c r="K323" i="3"/>
  <c r="K324" i="3"/>
  <c r="K325" i="3"/>
  <c r="K326" i="3"/>
  <c r="X345" i="3"/>
  <c r="Y345" i="3"/>
  <c r="P346" i="3"/>
  <c r="K352" i="3"/>
  <c r="Z353" i="3"/>
  <c r="AA353" i="3"/>
  <c r="K358" i="3"/>
  <c r="K359" i="3"/>
  <c r="K360" i="3"/>
  <c r="K361" i="3"/>
  <c r="K362" i="3"/>
  <c r="K363" i="3"/>
  <c r="K389" i="3"/>
  <c r="K395" i="3"/>
  <c r="K396" i="3"/>
  <c r="K397" i="3"/>
  <c r="K398" i="3"/>
  <c r="K399" i="3"/>
  <c r="K400" i="3"/>
  <c r="O275" i="3" l="1"/>
  <c r="O263" i="3"/>
  <c r="O264" i="3" s="1"/>
  <c r="O269" i="3" s="1"/>
  <c r="O270" i="3" s="1"/>
  <c r="S167" i="3"/>
  <c r="S93" i="3"/>
  <c r="I91" i="3"/>
  <c r="I92" i="3" s="1"/>
  <c r="I93" i="3" s="1"/>
  <c r="I98" i="3" s="1"/>
  <c r="I99" i="3" s="1"/>
  <c r="I100" i="3" s="1"/>
  <c r="I101" i="3" s="1"/>
  <c r="I102" i="3" s="1"/>
  <c r="I103" i="3" s="1"/>
  <c r="I104" i="3" s="1"/>
  <c r="I350" i="3"/>
  <c r="I351" i="3" s="1"/>
  <c r="I352" i="3" s="1"/>
  <c r="I353" i="3" s="1"/>
  <c r="I354" i="3" s="1"/>
  <c r="I355" i="3" s="1"/>
  <c r="I356" i="3" s="1"/>
  <c r="I357" i="3" s="1"/>
  <c r="I358" i="3" s="1"/>
  <c r="I359" i="3" s="1"/>
  <c r="I360" i="3" s="1"/>
  <c r="I361" i="3" s="1"/>
  <c r="I362" i="3" s="1"/>
  <c r="I363" i="3" s="1"/>
  <c r="I316" i="3"/>
  <c r="I317" i="3" s="1"/>
  <c r="I319" i="3" s="1"/>
  <c r="I320" i="3"/>
  <c r="I321" i="3" s="1"/>
  <c r="I322" i="3" s="1"/>
  <c r="I323" i="3" s="1"/>
  <c r="I324" i="3" s="1"/>
  <c r="I325" i="3" s="1"/>
  <c r="I326" i="3" s="1"/>
  <c r="I327" i="3" s="1"/>
  <c r="I328" i="3" s="1"/>
  <c r="I329" i="3" s="1"/>
  <c r="I330" i="3" s="1"/>
  <c r="I331" i="3" s="1"/>
  <c r="I332" i="3" s="1"/>
  <c r="I333" i="3" s="1"/>
  <c r="I334" i="3" s="1"/>
  <c r="I335" i="3" s="1"/>
  <c r="I336" i="3" s="1"/>
  <c r="I337" i="3" s="1"/>
  <c r="I338" i="3" s="1"/>
  <c r="I339" i="3" s="1"/>
  <c r="I340" i="3" s="1"/>
  <c r="I341" i="3" s="1"/>
  <c r="I342" i="3" s="1"/>
  <c r="I343" i="3" s="1"/>
  <c r="I344" i="3" s="1"/>
  <c r="I345" i="3" s="1"/>
  <c r="I346" i="3" s="1"/>
  <c r="I347" i="3" s="1"/>
  <c r="I348" i="3" s="1"/>
  <c r="I387" i="3"/>
  <c r="I388" i="3" s="1"/>
  <c r="I389" i="3" s="1"/>
  <c r="I390" i="3" s="1"/>
  <c r="I391" i="3" s="1"/>
  <c r="I392" i="3" s="1"/>
  <c r="I393" i="3" s="1"/>
  <c r="I394" i="3" s="1"/>
  <c r="I395" i="3" s="1"/>
  <c r="I396" i="3" s="1"/>
  <c r="I397" i="3" s="1"/>
  <c r="I398" i="3" s="1"/>
  <c r="I399" i="3" s="1"/>
  <c r="I400" i="3" s="1"/>
  <c r="I401" i="3" s="1"/>
  <c r="I402" i="3" s="1"/>
  <c r="I403" i="3" s="1"/>
  <c r="I404" i="3" s="1"/>
  <c r="I405" i="3" s="1"/>
  <c r="I406" i="3" s="1"/>
  <c r="I407" i="3" s="1"/>
  <c r="I408" i="3" s="1"/>
  <c r="I409" i="3" s="1"/>
  <c r="I242" i="3"/>
  <c r="I243" i="3" s="1"/>
  <c r="I245" i="3" s="1"/>
  <c r="I246" i="3"/>
  <c r="I247" i="3" s="1"/>
  <c r="I248" i="3" s="1"/>
  <c r="I249" i="3" s="1"/>
  <c r="I250" i="3" s="1"/>
  <c r="I251" i="3" s="1"/>
  <c r="I252" i="3" s="1"/>
  <c r="I253" i="3" s="1"/>
  <c r="I254" i="3" s="1"/>
  <c r="I255" i="3" s="1"/>
  <c r="I256" i="3" s="1"/>
  <c r="I257" i="3" s="1"/>
  <c r="I258" i="3" s="1"/>
  <c r="I259" i="3" s="1"/>
  <c r="I260" i="3" s="1"/>
  <c r="I135" i="3"/>
  <c r="I136" i="3" s="1"/>
  <c r="I137" i="3" s="1"/>
  <c r="I138" i="3" s="1"/>
  <c r="I139" i="3" s="1"/>
  <c r="I140" i="3" s="1"/>
  <c r="I141" i="3" s="1"/>
  <c r="I131" i="3"/>
  <c r="I132" i="3" s="1"/>
  <c r="I134" i="3" s="1"/>
  <c r="I57" i="3"/>
  <c r="I60" i="3" s="1"/>
  <c r="I62" i="3" s="1"/>
  <c r="I64" i="3" s="1"/>
  <c r="I66" i="3" s="1"/>
  <c r="I58" i="3"/>
  <c r="I61" i="3" s="1"/>
  <c r="I63" i="3" s="1"/>
  <c r="I65" i="3" s="1"/>
  <c r="I67" i="3" s="1"/>
  <c r="O268" i="3" l="1"/>
  <c r="I94" i="3"/>
  <c r="I95" i="3" s="1"/>
  <c r="I97" i="3" s="1"/>
  <c r="I202" i="3" l="1"/>
  <c r="I203" i="3" s="1"/>
  <c r="I204" i="3" s="1"/>
  <c r="I205" i="3" l="1"/>
  <c r="I206" i="3" s="1"/>
  <c r="I208" i="3" s="1"/>
  <c r="I209" i="3"/>
  <c r="I210" i="3" s="1"/>
  <c r="I211" i="3" s="1"/>
  <c r="I212" i="3" s="1"/>
  <c r="I213" i="3" s="1"/>
  <c r="I214" i="3" s="1"/>
  <c r="I215" i="3" s="1"/>
  <c r="I216" i="3" s="1"/>
  <c r="I217" i="3" s="1"/>
  <c r="I218" i="3" s="1"/>
  <c r="I219" i="3" s="1"/>
  <c r="I220" i="3" s="1"/>
  <c r="I221" i="3" s="1"/>
  <c r="I222" i="3" s="1"/>
  <c r="I223" i="3" s="1"/>
  <c r="I224" i="3" s="1"/>
  <c r="I225" i="3" s="1"/>
  <c r="I226" i="3" s="1"/>
  <c r="I227" i="3" s="1"/>
  <c r="I228" i="3" s="1"/>
  <c r="I229" i="3" s="1"/>
  <c r="I230" i="3" s="1"/>
  <c r="I231" i="3" s="1"/>
  <c r="I232" i="3" s="1"/>
  <c r="I233" i="3" s="1"/>
  <c r="I234" i="3" s="1"/>
  <c r="I235" i="3" s="1"/>
  <c r="I236" i="3" s="1"/>
  <c r="I237" i="3" s="1"/>
  <c r="O155" i="3" l="1"/>
  <c r="O151" i="3"/>
  <c r="O225" i="3"/>
  <c r="O229" i="3"/>
  <c r="O192" i="3"/>
  <c r="O118" i="3"/>
  <c r="O199" i="3"/>
  <c r="O201" i="3" s="1"/>
  <c r="O188" i="3" l="1"/>
  <c r="O236" i="3"/>
  <c r="O238" i="3" s="1"/>
  <c r="O88" i="3"/>
  <c r="O90" i="3" s="1"/>
  <c r="O125" i="3"/>
  <c r="O127" i="3" s="1"/>
  <c r="O162" i="3"/>
  <c r="O164" i="3" s="1"/>
  <c r="O81" i="3"/>
  <c r="M58" i="3"/>
  <c r="O114" i="3"/>
  <c r="O119" i="3" s="1"/>
  <c r="O138" i="3"/>
  <c r="O140" i="3" s="1"/>
  <c r="O141" i="3" s="1"/>
  <c r="O128" i="3" s="1"/>
  <c r="O64" i="3"/>
  <c r="O66" i="3" s="1"/>
  <c r="O67" i="3" s="1"/>
  <c r="O54" i="3" s="1"/>
  <c r="O77" i="3"/>
  <c r="O175" i="3"/>
  <c r="O177" i="3" s="1"/>
  <c r="O178" i="3" s="1"/>
  <c r="O165" i="3" s="1"/>
  <c r="O249" i="3"/>
  <c r="O251" i="3" s="1"/>
  <c r="O252" i="3" s="1"/>
  <c r="O239" i="3" s="1"/>
  <c r="O101" i="3"/>
  <c r="O103" i="3" s="1"/>
  <c r="O104" i="3" s="1"/>
  <c r="O91" i="3" s="1"/>
  <c r="O212" i="3"/>
  <c r="O214" i="3" s="1"/>
  <c r="O215" i="3" s="1"/>
  <c r="O202" i="3" s="1"/>
  <c r="O226" i="3" l="1"/>
  <c r="O227" i="3" s="1"/>
  <c r="O189" i="3"/>
  <c r="O190" i="3" s="1"/>
  <c r="O152" i="3"/>
  <c r="O153" i="3" s="1"/>
  <c r="O230" i="3"/>
  <c r="O156" i="3"/>
  <c r="O115" i="3"/>
  <c r="O116" i="3" s="1"/>
  <c r="O121" i="3" s="1"/>
  <c r="O122" i="3" s="1"/>
  <c r="O78" i="3"/>
  <c r="O79" i="3" s="1"/>
  <c r="O82" i="3"/>
  <c r="O193" i="3"/>
  <c r="O120" i="3" l="1"/>
  <c r="O83" i="3"/>
  <c r="O84" i="3"/>
  <c r="O85" i="3" s="1"/>
  <c r="O194" i="3"/>
  <c r="O195" i="3"/>
  <c r="O196" i="3" s="1"/>
  <c r="O232" i="3"/>
  <c r="O233" i="3" s="1"/>
  <c r="O231" i="3"/>
  <c r="O157" i="3"/>
  <c r="O158" i="3"/>
  <c r="O159" i="3" s="1"/>
  <c r="Z172" i="3" l="1"/>
  <c r="AA290" i="3"/>
  <c r="AA260" i="3"/>
  <c r="AA287" i="3"/>
  <c r="Z179" i="3"/>
  <c r="Z171" i="3"/>
  <c r="X290" i="3"/>
  <c r="AB179" i="3"/>
  <c r="AB260" i="3"/>
  <c r="AA250" i="3"/>
  <c r="Z174" i="3"/>
  <c r="AB171" i="3"/>
  <c r="V355" i="3"/>
  <c r="V377" i="3" s="1"/>
  <c r="AA283" i="3"/>
  <c r="AA179" i="3"/>
  <c r="AA356" i="3"/>
  <c r="U192" i="3"/>
  <c r="Y324" i="3"/>
  <c r="Z287" i="3"/>
  <c r="Y283" i="3"/>
  <c r="Y179" i="3"/>
  <c r="Y260" i="3"/>
  <c r="X324" i="3"/>
  <c r="Y287" i="3"/>
  <c r="X283" i="3"/>
  <c r="X179" i="3"/>
  <c r="X260" i="3"/>
  <c r="Z181" i="3"/>
  <c r="X171" i="3"/>
  <c r="AA324" i="3"/>
  <c r="X287" i="3"/>
  <c r="V229" i="3"/>
  <c r="R192" i="3"/>
  <c r="AA292" i="3"/>
  <c r="U229" i="3"/>
  <c r="Z176" i="3"/>
  <c r="AB172" i="3"/>
  <c r="Q192" i="3"/>
  <c r="Z356" i="3"/>
  <c r="Y334" i="3"/>
  <c r="Y322" i="3"/>
  <c r="AA285" i="3"/>
  <c r="AA256" i="3"/>
  <c r="Z180" i="3"/>
  <c r="T384" i="3"/>
  <c r="T386" i="3" s="1"/>
  <c r="X334" i="3"/>
  <c r="X322" i="3"/>
  <c r="Z285" i="3"/>
  <c r="AB176" i="3"/>
  <c r="S192" i="3"/>
  <c r="S384" i="3"/>
  <c r="S386" i="3" s="1"/>
  <c r="AA334" i="3"/>
  <c r="AA322" i="3"/>
  <c r="X292" i="3"/>
  <c r="S273" i="3"/>
  <c r="Z213" i="3"/>
  <c r="Y172" i="3"/>
  <c r="Y346" i="3"/>
  <c r="R310" i="3"/>
  <c r="Z290" i="3"/>
  <c r="Y213" i="3"/>
  <c r="Q229" i="3"/>
  <c r="Z186" i="3"/>
  <c r="AB174" i="3"/>
  <c r="X172" i="3"/>
  <c r="Q355" i="3"/>
  <c r="Q377" i="3" s="1"/>
  <c r="U310" i="3"/>
  <c r="Z292" i="3"/>
  <c r="U273" i="3"/>
  <c r="AA253" i="3"/>
  <c r="T229" i="3"/>
  <c r="Y176" i="3"/>
  <c r="AA172" i="3"/>
  <c r="AA257" i="3"/>
  <c r="AA180" i="3"/>
  <c r="AB292" i="3"/>
  <c r="AB180" i="3"/>
  <c r="AB256" i="3"/>
  <c r="Z256" i="3"/>
  <c r="AA97" i="3"/>
  <c r="R392" i="3"/>
  <c r="R414" i="3" s="1"/>
  <c r="Z134" i="3"/>
  <c r="Y149" i="3"/>
  <c r="Z68" i="3"/>
  <c r="X68" i="3"/>
  <c r="AA112" i="3"/>
  <c r="S118" i="3"/>
  <c r="AB137" i="3"/>
  <c r="Y60" i="3"/>
  <c r="AB134" i="3"/>
  <c r="X73" i="3"/>
  <c r="AA137" i="3"/>
  <c r="Z100" i="3"/>
  <c r="AA105" i="3"/>
  <c r="AB142" i="3"/>
  <c r="Y137" i="3"/>
  <c r="AA68" i="3"/>
  <c r="R88" i="3"/>
  <c r="Z75" i="3"/>
  <c r="AA100" i="3"/>
  <c r="X97" i="3"/>
  <c r="AB102" i="3"/>
  <c r="Y68" i="3"/>
  <c r="X105" i="3"/>
  <c r="Z149" i="3"/>
  <c r="Y134" i="3"/>
  <c r="AA142" i="3"/>
  <c r="AB65" i="3"/>
  <c r="Z105" i="3"/>
  <c r="X96" i="3"/>
  <c r="AB112" i="3"/>
  <c r="Z137" i="3"/>
  <c r="AA149" i="3"/>
  <c r="Y97" i="3"/>
  <c r="Y73" i="3"/>
  <c r="AB144" i="3"/>
  <c r="T421" i="3"/>
  <c r="R421" i="3"/>
  <c r="U421" i="3"/>
  <c r="U423" i="3" s="1"/>
  <c r="Q392" i="3"/>
  <c r="V392" i="3"/>
  <c r="V414" i="3" s="1"/>
  <c r="U392" i="3"/>
  <c r="U414" i="3" s="1"/>
  <c r="Y98" i="3" l="1"/>
  <c r="R273" i="3"/>
  <c r="Y285" i="3"/>
  <c r="AB287" i="3"/>
  <c r="AB97" i="3"/>
  <c r="Z144" i="3"/>
  <c r="Y69" i="3"/>
  <c r="AB69" i="3"/>
  <c r="T192" i="3"/>
  <c r="AA143" i="3"/>
  <c r="Z184" i="3"/>
  <c r="Y211" i="3"/>
  <c r="X250" i="3"/>
  <c r="AA291" i="3"/>
  <c r="AA293" i="3"/>
  <c r="AA72" i="3"/>
  <c r="AB293" i="3"/>
  <c r="AB75" i="3"/>
  <c r="AA73" i="3"/>
  <c r="T392" i="3"/>
  <c r="T414" i="3" s="1"/>
  <c r="Y291" i="3"/>
  <c r="Z182" i="3"/>
  <c r="Y290" i="3"/>
  <c r="AA182" i="3"/>
  <c r="S421" i="3"/>
  <c r="S423" i="3"/>
  <c r="AA145" i="3"/>
  <c r="X98" i="3"/>
  <c r="Z102" i="3"/>
  <c r="X102" i="3"/>
  <c r="X65" i="3"/>
  <c r="AA65" i="3"/>
  <c r="Z69" i="3"/>
  <c r="X72" i="3"/>
  <c r="Z112" i="3"/>
  <c r="Y146" i="3"/>
  <c r="Y105" i="3"/>
  <c r="AA176" i="3"/>
  <c r="X256" i="3"/>
  <c r="AA63" i="3"/>
  <c r="AB60" i="3"/>
  <c r="Z60" i="3"/>
  <c r="S155" i="3"/>
  <c r="Z147" i="3"/>
  <c r="X285" i="3"/>
  <c r="R43" i="3"/>
  <c r="X147" i="3"/>
  <c r="T88" i="3"/>
  <c r="Z63" i="3"/>
  <c r="Z135" i="3"/>
  <c r="AB105" i="3"/>
  <c r="O373" i="3"/>
  <c r="O378" i="3" s="1"/>
  <c r="O360" i="3"/>
  <c r="O362" i="3" s="1"/>
  <c r="O363" i="3" s="1"/>
  <c r="T125" i="3"/>
  <c r="Z113" i="3"/>
  <c r="T90" i="3"/>
  <c r="Y111" i="3"/>
  <c r="U64" i="3"/>
  <c r="AA62" i="3"/>
  <c r="U77" i="3"/>
  <c r="R410" i="3"/>
  <c r="R397" i="3"/>
  <c r="R399" i="3" s="1"/>
  <c r="R400" i="3" s="1"/>
  <c r="Y181" i="3"/>
  <c r="O392" i="3"/>
  <c r="O414" i="3" s="1"/>
  <c r="T423" i="3"/>
  <c r="Z106" i="3"/>
  <c r="Q81" i="3"/>
  <c r="X58" i="3"/>
  <c r="Q151" i="3"/>
  <c r="X136" i="3"/>
  <c r="Q138" i="3"/>
  <c r="X107" i="3"/>
  <c r="X109" i="3"/>
  <c r="O410" i="3"/>
  <c r="O415" i="3" s="1"/>
  <c r="O397" i="3"/>
  <c r="O399" i="3" s="1"/>
  <c r="O400" i="3" s="1"/>
  <c r="V410" i="3"/>
  <c r="V397" i="3"/>
  <c r="V399" i="3" s="1"/>
  <c r="V400" i="3" s="1"/>
  <c r="U410" i="3"/>
  <c r="U397" i="3"/>
  <c r="U399" i="3" s="1"/>
  <c r="U400" i="3" s="1"/>
  <c r="X106" i="3"/>
  <c r="S162" i="3"/>
  <c r="S164" i="3" s="1"/>
  <c r="R138" i="3"/>
  <c r="Y136" i="3"/>
  <c r="R151" i="3"/>
  <c r="V64" i="3"/>
  <c r="AB62" i="3"/>
  <c r="V77" i="3"/>
  <c r="V138" i="3"/>
  <c r="AB136" i="3"/>
  <c r="V151" i="3"/>
  <c r="O355" i="3"/>
  <c r="O377" i="3" s="1"/>
  <c r="X145" i="3"/>
  <c r="AB331" i="3"/>
  <c r="Z331" i="3"/>
  <c r="R423" i="3"/>
  <c r="Y106" i="3"/>
  <c r="AA111" i="3"/>
  <c r="AA109" i="3"/>
  <c r="AA108" i="3"/>
  <c r="AA106" i="3"/>
  <c r="AA110" i="3"/>
  <c r="Q162" i="3"/>
  <c r="X150" i="3"/>
  <c r="R37" i="3"/>
  <c r="AB111" i="3"/>
  <c r="AB109" i="3"/>
  <c r="AB108" i="3"/>
  <c r="AB106" i="3"/>
  <c r="AB110" i="3"/>
  <c r="Z139" i="3"/>
  <c r="X59" i="3"/>
  <c r="Q410" i="3"/>
  <c r="Q397" i="3"/>
  <c r="Q399" i="3" s="1"/>
  <c r="Q400" i="3" s="1"/>
  <c r="Q387" i="3" s="1"/>
  <c r="Z145" i="3"/>
  <c r="R46" i="3"/>
  <c r="Y145" i="3"/>
  <c r="S77" i="3"/>
  <c r="S64" i="3"/>
  <c r="S66" i="3" s="1"/>
  <c r="S67" i="3" s="1"/>
  <c r="X99" i="3"/>
  <c r="Q114" i="3"/>
  <c r="Q101" i="3"/>
  <c r="V88" i="3"/>
  <c r="X75" i="3"/>
  <c r="Y62" i="3"/>
  <c r="R64" i="3"/>
  <c r="R77" i="3"/>
  <c r="O336" i="3"/>
  <c r="O323" i="3"/>
  <c r="O325" i="3" s="1"/>
  <c r="O326" i="3" s="1"/>
  <c r="O340" i="3"/>
  <c r="V421" i="3"/>
  <c r="T410" i="3"/>
  <c r="T397" i="3"/>
  <c r="T399" i="3" s="1"/>
  <c r="T400" i="3" s="1"/>
  <c r="AA146" i="3"/>
  <c r="Y63" i="3"/>
  <c r="Y132" i="3"/>
  <c r="R155" i="3"/>
  <c r="AB99" i="3"/>
  <c r="V101" i="3"/>
  <c r="V114" i="3"/>
  <c r="Z142" i="3"/>
  <c r="Z111" i="3"/>
  <c r="S88" i="3"/>
  <c r="Y59" i="3"/>
  <c r="V118" i="3"/>
  <c r="AB95" i="3"/>
  <c r="Z65" i="3"/>
  <c r="AA148" i="3"/>
  <c r="T155" i="3"/>
  <c r="Z132" i="3"/>
  <c r="S392" i="3"/>
  <c r="S414" i="3" s="1"/>
  <c r="S410" i="3"/>
  <c r="S397" i="3"/>
  <c r="S399" i="3" s="1"/>
  <c r="S400" i="3" s="1"/>
  <c r="Y71" i="3"/>
  <c r="X70" i="3"/>
  <c r="AB100" i="3"/>
  <c r="Z72" i="3"/>
  <c r="Z74" i="3"/>
  <c r="AB132" i="3"/>
  <c r="V155" i="3"/>
  <c r="X112" i="3"/>
  <c r="AB58" i="3"/>
  <c r="V81" i="3"/>
  <c r="AB149" i="3"/>
  <c r="Z98" i="3"/>
  <c r="R101" i="3"/>
  <c r="R114" i="3"/>
  <c r="Y99" i="3"/>
  <c r="AA102" i="3"/>
  <c r="AA59" i="3"/>
  <c r="X137" i="3"/>
  <c r="Y243" i="3"/>
  <c r="R266" i="3"/>
  <c r="AA280" i="3"/>
  <c r="T303" i="3"/>
  <c r="R336" i="3"/>
  <c r="R323" i="3"/>
  <c r="Y321" i="3"/>
  <c r="X253" i="3"/>
  <c r="R229" i="3"/>
  <c r="X206" i="3"/>
  <c r="R275" i="3"/>
  <c r="Y259" i="3"/>
  <c r="Y296" i="3"/>
  <c r="AA328" i="3"/>
  <c r="X181" i="3"/>
  <c r="Z291" i="3"/>
  <c r="Y293" i="3"/>
  <c r="R175" i="3"/>
  <c r="R188" i="3"/>
  <c r="Y173" i="3"/>
  <c r="V225" i="3"/>
  <c r="V212" i="3"/>
  <c r="V214" i="3" s="1"/>
  <c r="V215" i="3" s="1"/>
  <c r="X187" i="3"/>
  <c r="Q199" i="3"/>
  <c r="Z361" i="3"/>
  <c r="T225" i="3"/>
  <c r="T212" i="3"/>
  <c r="Z210" i="3"/>
  <c r="AB247" i="3"/>
  <c r="U262" i="3"/>
  <c r="U249" i="3"/>
  <c r="AA335" i="3"/>
  <c r="T347" i="3"/>
  <c r="V373" i="3"/>
  <c r="V360" i="3"/>
  <c r="V362" i="3" s="1"/>
  <c r="V363" i="3" s="1"/>
  <c r="U236" i="3"/>
  <c r="Q340" i="3"/>
  <c r="X317" i="3"/>
  <c r="Y257" i="3"/>
  <c r="Y180" i="3"/>
  <c r="X180" i="3"/>
  <c r="V175" i="3"/>
  <c r="V177" i="3" s="1"/>
  <c r="V178" i="3" s="1"/>
  <c r="V188" i="3"/>
  <c r="Z211" i="3"/>
  <c r="Y335" i="3"/>
  <c r="R347" i="3"/>
  <c r="U199" i="3"/>
  <c r="AB187" i="3"/>
  <c r="S236" i="3"/>
  <c r="S238" i="3" s="1"/>
  <c r="T188" i="3"/>
  <c r="AA173" i="3"/>
  <c r="T175" i="3"/>
  <c r="X211" i="3"/>
  <c r="X320" i="3"/>
  <c r="AA254" i="3"/>
  <c r="AA331" i="3"/>
  <c r="AA294" i="3"/>
  <c r="X284" i="3"/>
  <c r="Q286" i="3"/>
  <c r="Q299" i="3"/>
  <c r="Y327" i="3"/>
  <c r="AB185" i="3"/>
  <c r="Z260" i="3"/>
  <c r="R373" i="3"/>
  <c r="R360" i="3"/>
  <c r="Z358" i="3"/>
  <c r="AA171" i="3"/>
  <c r="S299" i="3"/>
  <c r="Z284" i="3"/>
  <c r="S286" i="3"/>
  <c r="AA333" i="3"/>
  <c r="AB186" i="3"/>
  <c r="T273" i="3"/>
  <c r="T310" i="3"/>
  <c r="AB146" i="3"/>
  <c r="S138" i="3"/>
  <c r="S140" i="3" s="1"/>
  <c r="S141" i="3" s="1"/>
  <c r="S151" i="3"/>
  <c r="V125" i="3"/>
  <c r="V127" i="3" s="1"/>
  <c r="AB113" i="3"/>
  <c r="U151" i="3"/>
  <c r="AA136" i="3"/>
  <c r="U138" i="3"/>
  <c r="T162" i="3"/>
  <c r="Z150" i="3"/>
  <c r="AB148" i="3"/>
  <c r="O421" i="3"/>
  <c r="O423" i="3" s="1"/>
  <c r="Q414" i="3"/>
  <c r="X69" i="3"/>
  <c r="X108" i="3"/>
  <c r="X111" i="3"/>
  <c r="AB68" i="3"/>
  <c r="AB135" i="3"/>
  <c r="U118" i="3"/>
  <c r="AA95" i="3"/>
  <c r="R118" i="3"/>
  <c r="Y95" i="3"/>
  <c r="Q155" i="3"/>
  <c r="X132" i="3"/>
  <c r="AA75" i="3"/>
  <c r="S101" i="3"/>
  <c r="S103" i="3" s="1"/>
  <c r="S104" i="3" s="1"/>
  <c r="S114" i="3"/>
  <c r="AB74" i="3"/>
  <c r="Y142" i="3"/>
  <c r="O347" i="3"/>
  <c r="O349" i="3" s="1"/>
  <c r="AB72" i="3"/>
  <c r="Z71" i="3"/>
  <c r="AA144" i="3"/>
  <c r="Y75" i="3"/>
  <c r="S125" i="3"/>
  <c r="R90" i="3"/>
  <c r="Y74" i="3"/>
  <c r="Y144" i="3"/>
  <c r="Y148" i="3"/>
  <c r="Y102" i="3"/>
  <c r="Z96" i="3"/>
  <c r="X60" i="3"/>
  <c r="AB63" i="3"/>
  <c r="Y61" i="3"/>
  <c r="AA134" i="3"/>
  <c r="Z148" i="3"/>
  <c r="AB328" i="3"/>
  <c r="Z328" i="3"/>
  <c r="R212" i="3"/>
  <c r="R225" i="3"/>
  <c r="X210" i="3"/>
  <c r="S262" i="3"/>
  <c r="Z247" i="3"/>
  <c r="S249" i="3"/>
  <c r="U286" i="3"/>
  <c r="AB284" i="3"/>
  <c r="U299" i="3"/>
  <c r="Y333" i="3"/>
  <c r="R312" i="3"/>
  <c r="Q249" i="3"/>
  <c r="X247" i="3"/>
  <c r="Q262" i="3"/>
  <c r="Z187" i="3"/>
  <c r="S199" i="3"/>
  <c r="Q236" i="3"/>
  <c r="Q238" i="3" s="1"/>
  <c r="AA329" i="3"/>
  <c r="Y332" i="3"/>
  <c r="X329" i="3"/>
  <c r="Z259" i="3"/>
  <c r="Z294" i="3"/>
  <c r="Z296" i="3"/>
  <c r="Z243" i="3"/>
  <c r="S266" i="3"/>
  <c r="U303" i="3"/>
  <c r="AB280" i="3"/>
  <c r="S323" i="3"/>
  <c r="S336" i="3"/>
  <c r="Z321" i="3"/>
  <c r="AB321" i="3"/>
  <c r="X259" i="3"/>
  <c r="U312" i="3"/>
  <c r="AB296" i="3"/>
  <c r="S373" i="3"/>
  <c r="S360" i="3"/>
  <c r="AA358" i="3"/>
  <c r="Z257" i="3"/>
  <c r="AB291" i="3"/>
  <c r="Z293" i="3"/>
  <c r="Z183" i="3"/>
  <c r="X328" i="3"/>
  <c r="AA185" i="3"/>
  <c r="Q360" i="3"/>
  <c r="Q362" i="3" s="1"/>
  <c r="Q363" i="3" s="1"/>
  <c r="Q373" i="3"/>
  <c r="Z322" i="3"/>
  <c r="AB322" i="3"/>
  <c r="R384" i="3"/>
  <c r="R386" i="3" s="1"/>
  <c r="Y185" i="3"/>
  <c r="AB259" i="3"/>
  <c r="AB283" i="3"/>
  <c r="X327" i="3"/>
  <c r="U384" i="3"/>
  <c r="U386" i="3" s="1"/>
  <c r="Y329" i="3"/>
  <c r="AA255" i="3"/>
  <c r="AA174" i="3"/>
  <c r="X213" i="3"/>
  <c r="AB250" i="3"/>
  <c r="X346" i="3"/>
  <c r="S340" i="3"/>
  <c r="Z317" i="3"/>
  <c r="AB317" i="3"/>
  <c r="Y174" i="3"/>
  <c r="Z250" i="3"/>
  <c r="S355" i="3"/>
  <c r="S377" i="3" s="1"/>
  <c r="AA354" i="3"/>
  <c r="Y171" i="3"/>
  <c r="S229" i="3"/>
  <c r="Y206" i="3"/>
  <c r="Z206" i="3"/>
  <c r="X243" i="3"/>
  <c r="Q266" i="3"/>
  <c r="Z280" i="3"/>
  <c r="S303" i="3"/>
  <c r="Q336" i="3"/>
  <c r="X321" i="3"/>
  <c r="Q323" i="3"/>
  <c r="Q325" i="3" s="1"/>
  <c r="Q326" i="3" s="1"/>
  <c r="X71" i="3"/>
  <c r="X110" i="3"/>
  <c r="AB96" i="3"/>
  <c r="R125" i="3"/>
  <c r="R127" i="3" s="1"/>
  <c r="Y113" i="3"/>
  <c r="Z70" i="3"/>
  <c r="U88" i="3"/>
  <c r="AA139" i="3"/>
  <c r="AB61" i="3"/>
  <c r="Y135" i="3"/>
  <c r="U125" i="3"/>
  <c r="AA113" i="3"/>
  <c r="Q64" i="3"/>
  <c r="X62" i="3"/>
  <c r="Q77" i="3"/>
  <c r="X148" i="3"/>
  <c r="O303" i="3"/>
  <c r="Q421" i="3"/>
  <c r="AA70" i="3"/>
  <c r="Z108" i="3"/>
  <c r="Z73" i="3"/>
  <c r="AA96" i="3"/>
  <c r="Q88" i="3"/>
  <c r="AB98" i="3"/>
  <c r="R81" i="3"/>
  <c r="Y58" i="3"/>
  <c r="T138" i="3"/>
  <c r="Z136" i="3"/>
  <c r="T151" i="3"/>
  <c r="AA147" i="3"/>
  <c r="Y72" i="3"/>
  <c r="X144" i="3"/>
  <c r="AA60" i="3"/>
  <c r="T118" i="3"/>
  <c r="Z95" i="3"/>
  <c r="AB139" i="3"/>
  <c r="Z58" i="3"/>
  <c r="T81" i="3"/>
  <c r="Z59" i="3"/>
  <c r="U81" i="3"/>
  <c r="AA58" i="3"/>
  <c r="Z146" i="3"/>
  <c r="AA135" i="3"/>
  <c r="Q125" i="3"/>
  <c r="Q127" i="3" s="1"/>
  <c r="X113" i="3"/>
  <c r="AB59" i="3"/>
  <c r="R162" i="3"/>
  <c r="Y150" i="3"/>
  <c r="Y294" i="3"/>
  <c r="X280" i="3"/>
  <c r="Q303" i="3"/>
  <c r="AB320" i="3"/>
  <c r="Z320" i="3"/>
  <c r="Y253" i="3"/>
  <c r="X296" i="3"/>
  <c r="U266" i="3"/>
  <c r="AB243" i="3"/>
  <c r="Y328" i="3"/>
  <c r="T199" i="3"/>
  <c r="AA187" i="3"/>
  <c r="R236" i="3"/>
  <c r="S225" i="3"/>
  <c r="S212" i="3"/>
  <c r="Y210" i="3"/>
  <c r="T249" i="3"/>
  <c r="AA247" i="3"/>
  <c r="T262" i="3"/>
  <c r="AB333" i="3"/>
  <c r="Z333" i="3"/>
  <c r="R199" i="3"/>
  <c r="R201" i="3" s="1"/>
  <c r="Y187" i="3"/>
  <c r="T340" i="3"/>
  <c r="AA317" i="3"/>
  <c r="U175" i="3"/>
  <c r="AB173" i="3"/>
  <c r="U188" i="3"/>
  <c r="X335" i="3"/>
  <c r="Q347" i="3"/>
  <c r="U360" i="3"/>
  <c r="U362" i="3" s="1"/>
  <c r="U363" i="3" s="1"/>
  <c r="U373" i="3"/>
  <c r="Y331" i="3"/>
  <c r="AB254" i="3"/>
  <c r="X293" i="3"/>
  <c r="V236" i="3"/>
  <c r="R340" i="3"/>
  <c r="Y317" i="3"/>
  <c r="S188" i="3"/>
  <c r="S175" i="3"/>
  <c r="Z173" i="3"/>
  <c r="AB285" i="3"/>
  <c r="Z334" i="3"/>
  <c r="AB334" i="3"/>
  <c r="V199" i="3"/>
  <c r="V201" i="3" s="1"/>
  <c r="T236" i="3"/>
  <c r="AA320" i="3"/>
  <c r="U355" i="3"/>
  <c r="U377" i="3" s="1"/>
  <c r="AA181" i="3"/>
  <c r="Y256" i="3"/>
  <c r="X257" i="3"/>
  <c r="Y186" i="3"/>
  <c r="Q273" i="3"/>
  <c r="Q310" i="3"/>
  <c r="Z283" i="3"/>
  <c r="AB324" i="3"/>
  <c r="Z324" i="3"/>
  <c r="S310" i="3"/>
  <c r="AA361" i="3"/>
  <c r="Q225" i="3"/>
  <c r="Q212" i="3"/>
  <c r="Q214" i="3" s="1"/>
  <c r="Q215" i="3" s="1"/>
  <c r="R262" i="3"/>
  <c r="R249" i="3"/>
  <c r="Y247" i="3"/>
  <c r="T299" i="3"/>
  <c r="AA284" i="3"/>
  <c r="T286" i="3"/>
  <c r="X333" i="3"/>
  <c r="O384" i="3"/>
  <c r="O386" i="3" s="1"/>
  <c r="O299" i="3"/>
  <c r="O286" i="3"/>
  <c r="O288" i="3" s="1"/>
  <c r="O289" i="3" s="1"/>
  <c r="Y70" i="3"/>
  <c r="U162" i="3"/>
  <c r="U164" i="3" s="1"/>
  <c r="AA150" i="3"/>
  <c r="Y100" i="3"/>
  <c r="X135" i="3"/>
  <c r="T101" i="3"/>
  <c r="Z99" i="3"/>
  <c r="T114" i="3"/>
  <c r="AB150" i="3"/>
  <c r="V162" i="3"/>
  <c r="Z61" i="3"/>
  <c r="AA74" i="3"/>
  <c r="O310" i="3"/>
  <c r="O312" i="3" s="1"/>
  <c r="AB147" i="3"/>
  <c r="X146" i="3"/>
  <c r="Z110" i="3"/>
  <c r="T64" i="3"/>
  <c r="Z62" i="3"/>
  <c r="T77" i="3"/>
  <c r="AA61" i="3"/>
  <c r="X100" i="3"/>
  <c r="Y139" i="3"/>
  <c r="Q118" i="3"/>
  <c r="X95" i="3"/>
  <c r="Y96" i="3"/>
  <c r="AA98" i="3"/>
  <c r="X74" i="3"/>
  <c r="X134" i="3"/>
  <c r="AB73" i="3"/>
  <c r="AB145" i="3"/>
  <c r="AA69" i="3"/>
  <c r="X149" i="3"/>
  <c r="AA99" i="3"/>
  <c r="U114" i="3"/>
  <c r="U101" i="3"/>
  <c r="X61" i="3"/>
  <c r="X142" i="3"/>
  <c r="X63" i="3"/>
  <c r="Y65" i="3"/>
  <c r="U155" i="3"/>
  <c r="AA132" i="3"/>
  <c r="Y112" i="3"/>
  <c r="X139" i="3"/>
  <c r="Z97" i="3"/>
  <c r="S81" i="3"/>
  <c r="Z254" i="3"/>
  <c r="Z329" i="3"/>
  <c r="AB329" i="3"/>
  <c r="AB294" i="3"/>
  <c r="X255" i="3"/>
  <c r="U275" i="3"/>
  <c r="Y284" i="3"/>
  <c r="R286" i="3"/>
  <c r="R299" i="3"/>
  <c r="AB327" i="3"/>
  <c r="Z327" i="3"/>
  <c r="AA186" i="3"/>
  <c r="S275" i="3"/>
  <c r="Q188" i="3"/>
  <c r="Q175" i="3"/>
  <c r="X173" i="3"/>
  <c r="U225" i="3"/>
  <c r="U212" i="3"/>
  <c r="U214" i="3" s="1"/>
  <c r="U215" i="3" s="1"/>
  <c r="U43" i="3"/>
  <c r="X291" i="3"/>
  <c r="AB181" i="3"/>
  <c r="Q384" i="3"/>
  <c r="Q386" i="3" s="1"/>
  <c r="AB253" i="3"/>
  <c r="R355" i="3"/>
  <c r="R377" i="3" s="1"/>
  <c r="Z354" i="3"/>
  <c r="AA243" i="3"/>
  <c r="T266" i="3"/>
  <c r="Z185" i="3"/>
  <c r="T373" i="3"/>
  <c r="T360" i="3"/>
  <c r="T362" i="3" s="1"/>
  <c r="T363" i="3" s="1"/>
  <c r="S46" i="3"/>
  <c r="AA330" i="3"/>
  <c r="AA183" i="3"/>
  <c r="X331" i="3"/>
  <c r="X185" i="3"/>
  <c r="AA258" i="3"/>
  <c r="AA259" i="3"/>
  <c r="AA295" i="3"/>
  <c r="AA296" i="3"/>
  <c r="V192" i="3"/>
  <c r="AA327" i="3"/>
  <c r="V384" i="3"/>
  <c r="V386" i="3" s="1"/>
  <c r="X186" i="3"/>
  <c r="AB257" i="3"/>
  <c r="AB255" i="3"/>
  <c r="X332" i="3"/>
  <c r="Y292" i="3"/>
  <c r="Y320" i="3"/>
  <c r="X174" i="3"/>
  <c r="Y250" i="3"/>
  <c r="AB335" i="3"/>
  <c r="S347" i="3"/>
  <c r="Z335" i="3"/>
  <c r="R303" i="3"/>
  <c r="Y280" i="3"/>
  <c r="T323" i="3"/>
  <c r="AA321" i="3"/>
  <c r="T336" i="3"/>
  <c r="X176" i="3"/>
  <c r="Z253" i="3"/>
  <c r="AB290" i="3"/>
  <c r="T355" i="3"/>
  <c r="T377" i="3" s="1"/>
  <c r="AB182" i="3" l="1"/>
  <c r="Z143" i="3"/>
  <c r="Y184" i="3"/>
  <c r="AB107" i="3"/>
  <c r="X143" i="3"/>
  <c r="Z107" i="3"/>
  <c r="Y182" i="3"/>
  <c r="X182" i="3"/>
  <c r="AA184" i="3"/>
  <c r="Y143" i="3"/>
  <c r="X184" i="3"/>
  <c r="AB143" i="3"/>
  <c r="AA107" i="3"/>
  <c r="AB184" i="3"/>
  <c r="T201" i="3"/>
  <c r="AA332" i="3"/>
  <c r="O374" i="3"/>
  <c r="O375" i="3" s="1"/>
  <c r="O411" i="3"/>
  <c r="O412" i="3" s="1"/>
  <c r="Z109" i="3"/>
  <c r="Y254" i="3"/>
  <c r="Y109" i="3"/>
  <c r="Y147" i="3"/>
  <c r="X254" i="3"/>
  <c r="AB70" i="3"/>
  <c r="Y183" i="3"/>
  <c r="S349" i="3"/>
  <c r="Y347" i="3"/>
  <c r="T341" i="3"/>
  <c r="T337" i="3"/>
  <c r="T338" i="3" s="1"/>
  <c r="X258" i="3"/>
  <c r="Q45" i="3"/>
  <c r="X175" i="3"/>
  <c r="Q177" i="3"/>
  <c r="U115" i="3"/>
  <c r="U116" i="3" s="1"/>
  <c r="U119" i="3"/>
  <c r="T66" i="3"/>
  <c r="Z64" i="3"/>
  <c r="V39" i="3"/>
  <c r="V164" i="3"/>
  <c r="T103" i="3"/>
  <c r="Z101" i="3"/>
  <c r="R267" i="3"/>
  <c r="R263" i="3"/>
  <c r="R264" i="3" s="1"/>
  <c r="S43" i="3"/>
  <c r="S312" i="3"/>
  <c r="Q43" i="3"/>
  <c r="Q312" i="3"/>
  <c r="T41" i="3"/>
  <c r="T238" i="3"/>
  <c r="Z188" i="3"/>
  <c r="S189" i="3"/>
  <c r="S190" i="3" s="1"/>
  <c r="S193" i="3"/>
  <c r="Q44" i="3"/>
  <c r="Q349" i="3"/>
  <c r="AB175" i="3"/>
  <c r="U177" i="3"/>
  <c r="Q41" i="3"/>
  <c r="Q337" i="3"/>
  <c r="Q338" i="3" s="1"/>
  <c r="Q341" i="3"/>
  <c r="Z258" i="3"/>
  <c r="Q378" i="3"/>
  <c r="Q374" i="3"/>
  <c r="Q375" i="3" s="1"/>
  <c r="X323" i="3"/>
  <c r="S325" i="3"/>
  <c r="AB323" i="3"/>
  <c r="Z323" i="3"/>
  <c r="Q267" i="3"/>
  <c r="Q263" i="3"/>
  <c r="Q264" i="3" s="1"/>
  <c r="U304" i="3"/>
  <c r="U300" i="3"/>
  <c r="U301" i="3" s="1"/>
  <c r="U306" i="3" s="1"/>
  <c r="U307" i="3" s="1"/>
  <c r="R214" i="3"/>
  <c r="R215" i="3" s="1"/>
  <c r="X212" i="3"/>
  <c r="S38" i="3"/>
  <c r="S127" i="3"/>
  <c r="AA138" i="3"/>
  <c r="U140" i="3"/>
  <c r="R362" i="3"/>
  <c r="Z360" i="3"/>
  <c r="X183" i="3"/>
  <c r="S40" i="3"/>
  <c r="U41" i="3"/>
  <c r="U238" i="3"/>
  <c r="Q40" i="3"/>
  <c r="Q201" i="3"/>
  <c r="Y258" i="3"/>
  <c r="R341" i="3"/>
  <c r="X341" i="3" s="1"/>
  <c r="R337" i="3"/>
  <c r="X336" i="3"/>
  <c r="R78" i="3"/>
  <c r="R79" i="3" s="1"/>
  <c r="R82" i="3"/>
  <c r="V37" i="3"/>
  <c r="V90" i="3"/>
  <c r="V78" i="3"/>
  <c r="V79" i="3" s="1"/>
  <c r="V82" i="3"/>
  <c r="U411" i="3"/>
  <c r="U412" i="3" s="1"/>
  <c r="U415" i="3"/>
  <c r="V411" i="3"/>
  <c r="V412" i="3" s="1"/>
  <c r="V415" i="3"/>
  <c r="Q152" i="3"/>
  <c r="Q153" i="3" s="1"/>
  <c r="Q156" i="3"/>
  <c r="Y108" i="3"/>
  <c r="T127" i="3"/>
  <c r="O379" i="3"/>
  <c r="O380" i="3"/>
  <c r="O381" i="3" s="1"/>
  <c r="U230" i="3"/>
  <c r="U226" i="3"/>
  <c r="X188" i="3"/>
  <c r="Q189" i="3"/>
  <c r="Q190" i="3" s="1"/>
  <c r="Q193" i="3"/>
  <c r="T304" i="3"/>
  <c r="T300" i="3"/>
  <c r="Q42" i="3"/>
  <c r="Q275" i="3"/>
  <c r="X295" i="3"/>
  <c r="T267" i="3"/>
  <c r="T263" i="3"/>
  <c r="T264" i="3" s="1"/>
  <c r="S214" i="3"/>
  <c r="S215" i="3" s="1"/>
  <c r="Y212" i="3"/>
  <c r="V40" i="3"/>
  <c r="T156" i="3"/>
  <c r="T152" i="3"/>
  <c r="T153" i="3" s="1"/>
  <c r="Q82" i="3"/>
  <c r="Q78" i="3"/>
  <c r="Q79" i="3" s="1"/>
  <c r="U38" i="3"/>
  <c r="U127" i="3"/>
  <c r="U37" i="3"/>
  <c r="U90" i="3"/>
  <c r="T45" i="3"/>
  <c r="Y255" i="3"/>
  <c r="S267" i="3"/>
  <c r="S263" i="3"/>
  <c r="S264" i="3" s="1"/>
  <c r="S156" i="3"/>
  <c r="S152" i="3"/>
  <c r="S304" i="3"/>
  <c r="S300" i="3"/>
  <c r="S301" i="3" s="1"/>
  <c r="R378" i="3"/>
  <c r="R374" i="3"/>
  <c r="R375" i="3" s="1"/>
  <c r="U40" i="3"/>
  <c r="T177" i="3"/>
  <c r="T178" i="3" s="1"/>
  <c r="AA175" i="3"/>
  <c r="U251" i="3"/>
  <c r="AB249" i="3"/>
  <c r="T214" i="3"/>
  <c r="T215" i="3" s="1"/>
  <c r="Z212" i="3"/>
  <c r="R193" i="3"/>
  <c r="R189" i="3"/>
  <c r="R190" i="3" s="1"/>
  <c r="Y188" i="3"/>
  <c r="AB332" i="3"/>
  <c r="Z332" i="3"/>
  <c r="R40" i="3"/>
  <c r="X294" i="3"/>
  <c r="S411" i="3"/>
  <c r="S412" i="3" s="1"/>
  <c r="S415" i="3"/>
  <c r="S90" i="3"/>
  <c r="V115" i="3"/>
  <c r="V116" i="3" s="1"/>
  <c r="V119" i="3"/>
  <c r="Y64" i="3"/>
  <c r="R66" i="3"/>
  <c r="V152" i="3"/>
  <c r="V153" i="3" s="1"/>
  <c r="V156" i="3"/>
  <c r="R140" i="3"/>
  <c r="Y138" i="3"/>
  <c r="Q39" i="3"/>
  <c r="R411" i="3"/>
  <c r="R412" i="3" s="1"/>
  <c r="R415" i="3"/>
  <c r="U78" i="3"/>
  <c r="U79" i="3" s="1"/>
  <c r="U82" i="3"/>
  <c r="Y107" i="3"/>
  <c r="AB71" i="3"/>
  <c r="Z330" i="3"/>
  <c r="AB330" i="3"/>
  <c r="U46" i="3"/>
  <c r="T378" i="3"/>
  <c r="T374" i="3"/>
  <c r="T375" i="3" s="1"/>
  <c r="S45" i="3"/>
  <c r="R304" i="3"/>
  <c r="R300" i="3"/>
  <c r="R301" i="3" s="1"/>
  <c r="T82" i="3"/>
  <c r="T78" i="3"/>
  <c r="T79" i="3" s="1"/>
  <c r="T115" i="3"/>
  <c r="T116" i="3" s="1"/>
  <c r="T119" i="3"/>
  <c r="Q226" i="3"/>
  <c r="Q227" i="3" s="1"/>
  <c r="Q230" i="3"/>
  <c r="U374" i="3"/>
  <c r="U375" i="3" s="1"/>
  <c r="U378" i="3"/>
  <c r="U193" i="3"/>
  <c r="AB188" i="3"/>
  <c r="U189" i="3"/>
  <c r="U190" i="3" s="1"/>
  <c r="S230" i="3"/>
  <c r="S226" i="3"/>
  <c r="S227" i="3" s="1"/>
  <c r="R39" i="3"/>
  <c r="R164" i="3"/>
  <c r="X387" i="3"/>
  <c r="Q46" i="3"/>
  <c r="Q423" i="3"/>
  <c r="AB258" i="3"/>
  <c r="S362" i="3"/>
  <c r="AA360" i="3"/>
  <c r="AB183" i="3"/>
  <c r="S201" i="3"/>
  <c r="Q251" i="3"/>
  <c r="X249" i="3"/>
  <c r="U288" i="3"/>
  <c r="AB286" i="3"/>
  <c r="S115" i="3"/>
  <c r="S116" i="3" s="1"/>
  <c r="S119" i="3"/>
  <c r="U156" i="3"/>
  <c r="U152" i="3"/>
  <c r="U153" i="3" s="1"/>
  <c r="T312" i="3"/>
  <c r="Q300" i="3"/>
  <c r="Q301" i="3" s="1"/>
  <c r="Q304" i="3"/>
  <c r="U201" i="3"/>
  <c r="V193" i="3"/>
  <c r="V189" i="3"/>
  <c r="V374" i="3"/>
  <c r="V375" i="3" s="1"/>
  <c r="V378" i="3"/>
  <c r="U263" i="3"/>
  <c r="U264" i="3" s="1"/>
  <c r="U267" i="3"/>
  <c r="T230" i="3"/>
  <c r="T226" i="3"/>
  <c r="R177" i="3"/>
  <c r="Y175" i="3"/>
  <c r="X330" i="3"/>
  <c r="R115" i="3"/>
  <c r="R116" i="3" s="1"/>
  <c r="R119" i="3"/>
  <c r="AB101" i="3"/>
  <c r="V103" i="3"/>
  <c r="T411" i="3"/>
  <c r="T412" i="3" s="1"/>
  <c r="T415" i="3"/>
  <c r="X101" i="3"/>
  <c r="Q103" i="3"/>
  <c r="S82" i="3"/>
  <c r="S78" i="3"/>
  <c r="S79" i="3" s="1"/>
  <c r="R45" i="3"/>
  <c r="AA71" i="3"/>
  <c r="Q411" i="3"/>
  <c r="Q412" i="3" s="1"/>
  <c r="Q415" i="3"/>
  <c r="S39" i="3"/>
  <c r="AB64" i="3"/>
  <c r="V66" i="3"/>
  <c r="Z295" i="3"/>
  <c r="X138" i="3"/>
  <c r="Q140" i="3"/>
  <c r="Y110" i="3"/>
  <c r="T37" i="3"/>
  <c r="T325" i="3"/>
  <c r="AA323" i="3"/>
  <c r="Q37" i="3"/>
  <c r="R38" i="3"/>
  <c r="AB295" i="3"/>
  <c r="R288" i="3"/>
  <c r="Y286" i="3"/>
  <c r="Y295" i="3"/>
  <c r="U103" i="3"/>
  <c r="AA101" i="3"/>
  <c r="O304" i="3"/>
  <c r="O300" i="3"/>
  <c r="O301" i="3" s="1"/>
  <c r="T288" i="3"/>
  <c r="AA286" i="3"/>
  <c r="R251" i="3"/>
  <c r="Y249" i="3"/>
  <c r="S177" i="3"/>
  <c r="Z175" i="3"/>
  <c r="V41" i="3"/>
  <c r="V238" i="3"/>
  <c r="Y348" i="3"/>
  <c r="T251" i="3"/>
  <c r="AA249" i="3"/>
  <c r="R41" i="3"/>
  <c r="R238" i="3"/>
  <c r="Y330" i="3"/>
  <c r="T140" i="3"/>
  <c r="Z138" i="3"/>
  <c r="Q90" i="3"/>
  <c r="X64" i="3"/>
  <c r="Q66" i="3"/>
  <c r="U45" i="3"/>
  <c r="S378" i="3"/>
  <c r="S374" i="3"/>
  <c r="S375" i="3" s="1"/>
  <c r="S337" i="3"/>
  <c r="S341" i="3"/>
  <c r="Y336" i="3"/>
  <c r="X348" i="3"/>
  <c r="Z249" i="3"/>
  <c r="S251" i="3"/>
  <c r="R230" i="3"/>
  <c r="R226" i="3"/>
  <c r="R227" i="3" s="1"/>
  <c r="T39" i="3"/>
  <c r="T164" i="3"/>
  <c r="R42" i="3"/>
  <c r="T275" i="3"/>
  <c r="Z286" i="3"/>
  <c r="S288" i="3"/>
  <c r="Q288" i="3"/>
  <c r="X286" i="3"/>
  <c r="T193" i="3"/>
  <c r="AA188" i="3"/>
  <c r="T189" i="3"/>
  <c r="T190" i="3" s="1"/>
  <c r="R44" i="3"/>
  <c r="R349" i="3"/>
  <c r="X347" i="3"/>
  <c r="T44" i="3"/>
  <c r="T349" i="3"/>
  <c r="V230" i="3"/>
  <c r="V226" i="3"/>
  <c r="V227" i="3" s="1"/>
  <c r="R325" i="3"/>
  <c r="Y323" i="3"/>
  <c r="R103" i="3"/>
  <c r="Y101" i="3"/>
  <c r="V46" i="3"/>
  <c r="V423" i="3"/>
  <c r="O337" i="3"/>
  <c r="O338" i="3" s="1"/>
  <c r="O341" i="3"/>
  <c r="Q119" i="3"/>
  <c r="Q115" i="3"/>
  <c r="Q116" i="3" s="1"/>
  <c r="Q164" i="3"/>
  <c r="V140" i="3"/>
  <c r="AB138" i="3"/>
  <c r="R152" i="3"/>
  <c r="R153" i="3" s="1"/>
  <c r="R156" i="3"/>
  <c r="Z255" i="3"/>
  <c r="O417" i="3"/>
  <c r="O418" i="3" s="1"/>
  <c r="O416" i="3"/>
  <c r="U66" i="3"/>
  <c r="AA64" i="3"/>
  <c r="S194" i="3" l="1"/>
  <c r="R269" i="3"/>
  <c r="R270" i="3" s="1"/>
  <c r="T268" i="3"/>
  <c r="Q121" i="3"/>
  <c r="Q122" i="3" s="1"/>
  <c r="T343" i="3"/>
  <c r="T344" i="3" s="1"/>
  <c r="T194" i="3"/>
  <c r="S380" i="3"/>
  <c r="S381" i="3" s="1"/>
  <c r="S231" i="3"/>
  <c r="U195" i="3"/>
  <c r="U196" i="3" s="1"/>
  <c r="T83" i="3"/>
  <c r="S305" i="3"/>
  <c r="S269" i="3"/>
  <c r="S270" i="3" s="1"/>
  <c r="V231" i="3"/>
  <c r="R232" i="3"/>
  <c r="R233" i="3" s="1"/>
  <c r="T158" i="3"/>
  <c r="T159" i="3" s="1"/>
  <c r="U158" i="3"/>
  <c r="U159" i="3" s="1"/>
  <c r="R306" i="3"/>
  <c r="R307" i="3" s="1"/>
  <c r="T380" i="3"/>
  <c r="T381" i="3" s="1"/>
  <c r="U305" i="3"/>
  <c r="X140" i="3"/>
  <c r="Q141" i="3"/>
  <c r="Q417" i="3"/>
  <c r="Q418" i="3" s="1"/>
  <c r="Q416" i="3"/>
  <c r="T121" i="3"/>
  <c r="T122" i="3" s="1"/>
  <c r="T120" i="3"/>
  <c r="U416" i="3"/>
  <c r="U417" i="3"/>
  <c r="U418" i="3" s="1"/>
  <c r="V84" i="3"/>
  <c r="V85" i="3" s="1"/>
  <c r="V83" i="3"/>
  <c r="U141" i="3"/>
  <c r="AA140" i="3"/>
  <c r="U157" i="3"/>
  <c r="AB288" i="3"/>
  <c r="U289" i="3"/>
  <c r="S363" i="3"/>
  <c r="AA362" i="3"/>
  <c r="Q38" i="3"/>
  <c r="S157" i="3"/>
  <c r="S153" i="3"/>
  <c r="S158" i="3" s="1"/>
  <c r="S159" i="3" s="1"/>
  <c r="U231" i="3"/>
  <c r="U227" i="3"/>
  <c r="U232" i="3" s="1"/>
  <c r="U233" i="3" s="1"/>
  <c r="V416" i="3"/>
  <c r="V417" i="3"/>
  <c r="V418" i="3" s="1"/>
  <c r="AA66" i="3"/>
  <c r="U67" i="3"/>
  <c r="Y103" i="3"/>
  <c r="R104" i="3"/>
  <c r="T195" i="3"/>
  <c r="T196" i="3" s="1"/>
  <c r="Q289" i="3"/>
  <c r="X288" i="3"/>
  <c r="T42" i="3"/>
  <c r="S252" i="3"/>
  <c r="Z251" i="3"/>
  <c r="Q83" i="3"/>
  <c r="Q84" i="3"/>
  <c r="Q85" i="3" s="1"/>
  <c r="T157" i="3"/>
  <c r="T305" i="3"/>
  <c r="T301" i="3"/>
  <c r="T306" i="3" s="1"/>
  <c r="T307" i="3" s="1"/>
  <c r="Q195" i="3"/>
  <c r="Q196" i="3" s="1"/>
  <c r="Q194" i="3"/>
  <c r="T38" i="3"/>
  <c r="S44" i="3"/>
  <c r="S342" i="3"/>
  <c r="Y341" i="3"/>
  <c r="T252" i="3"/>
  <c r="AA251" i="3"/>
  <c r="T289" i="3"/>
  <c r="AA288" i="3"/>
  <c r="AA325" i="3"/>
  <c r="T326" i="3"/>
  <c r="V141" i="3"/>
  <c r="AB140" i="3"/>
  <c r="Q120" i="3"/>
  <c r="R231" i="3"/>
  <c r="S338" i="3"/>
  <c r="Y338" i="3" s="1"/>
  <c r="Y337" i="3"/>
  <c r="AA177" i="3"/>
  <c r="Z177" i="3"/>
  <c r="S178" i="3"/>
  <c r="Y288" i="3"/>
  <c r="R289" i="3"/>
  <c r="V45" i="3"/>
  <c r="T40" i="3"/>
  <c r="R416" i="3"/>
  <c r="R417" i="3"/>
  <c r="R418" i="3" s="1"/>
  <c r="Y140" i="3"/>
  <c r="R141" i="3"/>
  <c r="R157" i="3"/>
  <c r="R158" i="3"/>
  <c r="R159" i="3" s="1"/>
  <c r="Q67" i="3"/>
  <c r="X66" i="3"/>
  <c r="Y251" i="3"/>
  <c r="R252" i="3"/>
  <c r="O306" i="3"/>
  <c r="O307" i="3" s="1"/>
  <c r="O305" i="3"/>
  <c r="AA103" i="3"/>
  <c r="U104" i="3"/>
  <c r="S84" i="3"/>
  <c r="S85" i="3" s="1"/>
  <c r="S83" i="3"/>
  <c r="AB103" i="3"/>
  <c r="V104" i="3"/>
  <c r="T231" i="3"/>
  <c r="T227" i="3"/>
  <c r="T232" i="3" s="1"/>
  <c r="T233" i="3" s="1"/>
  <c r="V379" i="3"/>
  <c r="V380" i="3"/>
  <c r="V381" i="3" s="1"/>
  <c r="V194" i="3"/>
  <c r="V190" i="3"/>
  <c r="V195" i="3" s="1"/>
  <c r="V196" i="3" s="1"/>
  <c r="S41" i="3"/>
  <c r="V158" i="3"/>
  <c r="V159" i="3" s="1"/>
  <c r="V157" i="3"/>
  <c r="S416" i="3"/>
  <c r="S417" i="3"/>
  <c r="S418" i="3" s="1"/>
  <c r="R194" i="3"/>
  <c r="R195" i="3"/>
  <c r="R196" i="3" s="1"/>
  <c r="U252" i="3"/>
  <c r="AB251" i="3"/>
  <c r="S268" i="3"/>
  <c r="R342" i="3"/>
  <c r="R338" i="3"/>
  <c r="X337" i="3"/>
  <c r="X215" i="3"/>
  <c r="Q269" i="3"/>
  <c r="Q270" i="3" s="1"/>
  <c r="Q268" i="3"/>
  <c r="Q380" i="3"/>
  <c r="Q381" i="3" s="1"/>
  <c r="Q379" i="3"/>
  <c r="Z103" i="3"/>
  <c r="T104" i="3"/>
  <c r="T67" i="3"/>
  <c r="Z66" i="3"/>
  <c r="O343" i="3"/>
  <c r="O344" i="3" s="1"/>
  <c r="O342" i="3"/>
  <c r="R326" i="3"/>
  <c r="Y325" i="3"/>
  <c r="V232" i="3"/>
  <c r="V233" i="3" s="1"/>
  <c r="S289" i="3"/>
  <c r="Z288" i="3"/>
  <c r="S379" i="3"/>
  <c r="T141" i="3"/>
  <c r="Z140" i="3"/>
  <c r="Q104" i="3"/>
  <c r="X103" i="3"/>
  <c r="T43" i="3"/>
  <c r="X251" i="3"/>
  <c r="Q252" i="3"/>
  <c r="S232" i="3"/>
  <c r="S233" i="3" s="1"/>
  <c r="U194" i="3"/>
  <c r="S42" i="3"/>
  <c r="Q231" i="3"/>
  <c r="Q232" i="3"/>
  <c r="Q233" i="3" s="1"/>
  <c r="T84" i="3"/>
  <c r="T85" i="3" s="1"/>
  <c r="R305" i="3"/>
  <c r="T379" i="3"/>
  <c r="U84" i="3"/>
  <c r="U85" i="3" s="1"/>
  <c r="U83" i="3"/>
  <c r="Y66" i="3"/>
  <c r="R67" i="3"/>
  <c r="S37" i="3"/>
  <c r="AA178" i="3"/>
  <c r="R380" i="3"/>
  <c r="R381" i="3" s="1"/>
  <c r="R379" i="3"/>
  <c r="Y215" i="3"/>
  <c r="V38" i="3"/>
  <c r="S195" i="3"/>
  <c r="S196" i="3" s="1"/>
  <c r="R268" i="3"/>
  <c r="U121" i="3"/>
  <c r="U122" i="3" s="1"/>
  <c r="U120" i="3"/>
  <c r="X177" i="3"/>
  <c r="Q178" i="3"/>
  <c r="U42" i="3"/>
  <c r="AB66" i="3"/>
  <c r="V67" i="3"/>
  <c r="T417" i="3"/>
  <c r="T418" i="3" s="1"/>
  <c r="T416" i="3"/>
  <c r="R121" i="3"/>
  <c r="R122" i="3" s="1"/>
  <c r="R120" i="3"/>
  <c r="R178" i="3"/>
  <c r="Y177" i="3"/>
  <c r="U268" i="3"/>
  <c r="U269" i="3"/>
  <c r="U270" i="3" s="1"/>
  <c r="Q305" i="3"/>
  <c r="Q306" i="3"/>
  <c r="Q307" i="3" s="1"/>
  <c r="S120" i="3"/>
  <c r="S121" i="3"/>
  <c r="S122" i="3" s="1"/>
  <c r="U379" i="3"/>
  <c r="U380" i="3"/>
  <c r="U381" i="3" s="1"/>
  <c r="T46" i="3"/>
  <c r="V121" i="3"/>
  <c r="V122" i="3" s="1"/>
  <c r="V120" i="3"/>
  <c r="T202" i="3"/>
  <c r="Z215" i="3"/>
  <c r="S306" i="3"/>
  <c r="S307" i="3" s="1"/>
  <c r="T269" i="3"/>
  <c r="T270" i="3" s="1"/>
  <c r="U39" i="3"/>
  <c r="Q157" i="3"/>
  <c r="Q158" i="3"/>
  <c r="Q159" i="3" s="1"/>
  <c r="R84" i="3"/>
  <c r="R85" i="3" s="1"/>
  <c r="R83" i="3"/>
  <c r="R363" i="3"/>
  <c r="Z362" i="3"/>
  <c r="X325" i="3"/>
  <c r="AB325" i="3"/>
  <c r="S326" i="3"/>
  <c r="Z325" i="3"/>
  <c r="Q343" i="3"/>
  <c r="Q344" i="3" s="1"/>
  <c r="Q342" i="3"/>
  <c r="AB177" i="3"/>
  <c r="U178" i="3"/>
  <c r="T342" i="3"/>
  <c r="T165" i="3" l="1"/>
  <c r="V387" i="3"/>
  <c r="S54" i="3"/>
  <c r="R165" i="3"/>
  <c r="Y178" i="3"/>
  <c r="S276" i="3"/>
  <c r="Z289" i="3"/>
  <c r="V350" i="3"/>
  <c r="Q350" i="3"/>
  <c r="U91" i="3"/>
  <c r="AA104" i="3"/>
  <c r="T313" i="3"/>
  <c r="AA326" i="3"/>
  <c r="V165" i="3"/>
  <c r="Q276" i="3"/>
  <c r="X289" i="3"/>
  <c r="R91" i="3"/>
  <c r="Y104" i="3"/>
  <c r="AA67" i="3"/>
  <c r="U54" i="3"/>
  <c r="O387" i="3"/>
  <c r="O350" i="3"/>
  <c r="S350" i="3"/>
  <c r="AA363" i="3"/>
  <c r="R313" i="3"/>
  <c r="Y326" i="3"/>
  <c r="T54" i="3"/>
  <c r="Z67" i="3"/>
  <c r="R202" i="3"/>
  <c r="U350" i="3"/>
  <c r="R343" i="3"/>
  <c r="X338" i="3"/>
  <c r="V91" i="3"/>
  <c r="AB104" i="3"/>
  <c r="R276" i="3"/>
  <c r="Y289" i="3"/>
  <c r="AA252" i="3"/>
  <c r="T239" i="3"/>
  <c r="Y342" i="3"/>
  <c r="S128" i="3"/>
  <c r="S239" i="3"/>
  <c r="Z252" i="3"/>
  <c r="U276" i="3"/>
  <c r="AB289" i="3"/>
  <c r="U128" i="3"/>
  <c r="AA141" i="3"/>
  <c r="Q202" i="3"/>
  <c r="X178" i="3"/>
  <c r="Q165" i="3"/>
  <c r="V54" i="3"/>
  <c r="AB67" i="3"/>
  <c r="T387" i="3"/>
  <c r="X104" i="3"/>
  <c r="Q91" i="3"/>
  <c r="T128" i="3"/>
  <c r="Z141" i="3"/>
  <c r="O276" i="3"/>
  <c r="T91" i="3"/>
  <c r="Z104" i="3"/>
  <c r="X342" i="3"/>
  <c r="T350" i="3"/>
  <c r="R239" i="3"/>
  <c r="Y252" i="3"/>
  <c r="R128" i="3"/>
  <c r="Y141" i="3"/>
  <c r="S343" i="3"/>
  <c r="O313" i="3"/>
  <c r="X141" i="3"/>
  <c r="Q128" i="3"/>
  <c r="AB326" i="3"/>
  <c r="Z326" i="3"/>
  <c r="S313" i="3"/>
  <c r="X326" i="3"/>
  <c r="S91" i="3"/>
  <c r="S202" i="3"/>
  <c r="U387" i="3"/>
  <c r="U165" i="3"/>
  <c r="AB178" i="3"/>
  <c r="R350" i="3"/>
  <c r="Z363" i="3"/>
  <c r="R387" i="3"/>
  <c r="Y67" i="3"/>
  <c r="R54" i="3"/>
  <c r="Q239" i="3"/>
  <c r="X252" i="3"/>
  <c r="V202" i="3"/>
  <c r="U239" i="3"/>
  <c r="AB252" i="3"/>
  <c r="X67" i="3"/>
  <c r="Q54" i="3"/>
  <c r="Z178" i="3"/>
  <c r="S165" i="3"/>
  <c r="V128" i="3"/>
  <c r="AB141" i="3"/>
  <c r="T276" i="3"/>
  <c r="AA289" i="3"/>
  <c r="Q313" i="3"/>
  <c r="S387" i="3"/>
  <c r="U202" i="3"/>
  <c r="R344" i="3" l="1"/>
  <c r="X344" i="3" s="1"/>
  <c r="X343" i="3"/>
  <c r="S344" i="3"/>
  <c r="Y344" i="3" s="1"/>
  <c r="Y343" i="3"/>
</calcChain>
</file>

<file path=xl/sharedStrings.xml><?xml version="1.0" encoding="utf-8"?>
<sst xmlns="http://schemas.openxmlformats.org/spreadsheetml/2006/main" count="1905" uniqueCount="233">
  <si>
    <t>reg+prem+dod5</t>
  </si>
  <si>
    <t>reg+prem+dod4</t>
  </si>
  <si>
    <t>reg+prem+dod3</t>
  </si>
  <si>
    <t>reg+prem+dod1</t>
  </si>
  <si>
    <t>Stranski pridelki</t>
  </si>
  <si>
    <t>STROŠKI SKUPAJ</t>
  </si>
  <si>
    <t xml:space="preserve"> delo</t>
  </si>
  <si>
    <t>Kg/ha</t>
  </si>
  <si>
    <t>Intenzivnost pridelave</t>
  </si>
  <si>
    <t>Prid (neto za LC v analitični)</t>
  </si>
  <si>
    <t xml:space="preserve">              KMETIJSKI INŠTITUT SLOVENIJE</t>
  </si>
  <si>
    <t>Amortizacija</t>
  </si>
  <si>
    <t>Kupljen material in storitve</t>
  </si>
  <si>
    <t>SUM element</t>
  </si>
  <si>
    <t>vred glav prid</t>
  </si>
  <si>
    <t>Pc</t>
  </si>
  <si>
    <t>jabolka</t>
  </si>
  <si>
    <t>krompir</t>
  </si>
  <si>
    <t>EUR/uro</t>
  </si>
  <si>
    <t>Neto dodana vrednost/uro</t>
  </si>
  <si>
    <t>EUR/ha</t>
  </si>
  <si>
    <t>Neto dodana vrednost</t>
  </si>
  <si>
    <t xml:space="preserve">Bruto dodana vrednost </t>
  </si>
  <si>
    <t xml:space="preserve">  Stroški domačega dela in kapitala</t>
  </si>
  <si>
    <t xml:space="preserve">  Amortizacija</t>
  </si>
  <si>
    <t xml:space="preserve">  Stroški kupljenega blaga in storitev</t>
  </si>
  <si>
    <t>Stroški zmanjšani za interno realizacijo</t>
  </si>
  <si>
    <t>Vrednost finalne proizvodnje skupaj</t>
  </si>
  <si>
    <t>OBRAČUN DOHODKA</t>
  </si>
  <si>
    <t xml:space="preserve">  Od tega interna realizacija</t>
  </si>
  <si>
    <t>Vrednost proizvodnje skupaj</t>
  </si>
  <si>
    <t>EUR/kg</t>
  </si>
  <si>
    <t>Prodajna cena</t>
  </si>
  <si>
    <t>Stroški, zmanjšani za subvencije/kg</t>
  </si>
  <si>
    <t>Stroški, zmanjšani za subvencije</t>
  </si>
  <si>
    <t>Subvencije</t>
  </si>
  <si>
    <t>Stroški glavnega pridelka</t>
  </si>
  <si>
    <t>Stroški skupaj</t>
  </si>
  <si>
    <t xml:space="preserve">  Od tega: domače delo neto</t>
  </si>
  <si>
    <t>Stroški domačega dela in kapitala</t>
  </si>
  <si>
    <t xml:space="preserve">                 domače strojne storitve</t>
  </si>
  <si>
    <t xml:space="preserve">                 zavarovanje</t>
  </si>
  <si>
    <t xml:space="preserve">                 najete storitve</t>
  </si>
  <si>
    <t xml:space="preserve">                 sredstva za varstvo</t>
  </si>
  <si>
    <t xml:space="preserve">                 gnojila</t>
  </si>
  <si>
    <t xml:space="preserve">  Od tega: seme</t>
  </si>
  <si>
    <t>Stroški blaga in storitev</t>
  </si>
  <si>
    <t>IZVLEČEK ANALITIČNE KALKULACIJE</t>
  </si>
  <si>
    <t>Enota</t>
  </si>
  <si>
    <t>Indeks</t>
  </si>
  <si>
    <t>◄ izbor kalkulacije</t>
  </si>
  <si>
    <t>KONTROLA</t>
  </si>
  <si>
    <t>"Brez dajatev in pravic iz dela" vključujejo: a + e</t>
  </si>
  <si>
    <t>"Minimalne obveznosti iz dela"  vključujejo: a + b + e</t>
  </si>
  <si>
    <t xml:space="preserve">d. pravice iz dela (plačani bolniški in redni letni dopust, regres, regres za malico), </t>
  </si>
  <si>
    <t>"Polne dajatve in pravice iz dela" vključujejo:</t>
  </si>
  <si>
    <t>RAZLIČNE RAVNI PARITETNEGA DOHODKA</t>
  </si>
  <si>
    <t>Število/ha</t>
  </si>
  <si>
    <t>Število trsov</t>
  </si>
  <si>
    <t>Kg/trs</t>
  </si>
  <si>
    <t>t/ha</t>
  </si>
  <si>
    <t>M4</t>
  </si>
  <si>
    <t>M 6</t>
  </si>
  <si>
    <t>M 5</t>
  </si>
  <si>
    <t>M 4</t>
  </si>
  <si>
    <t>M 3</t>
  </si>
  <si>
    <t>M 2</t>
  </si>
  <si>
    <t>M 1</t>
  </si>
  <si>
    <t>Model</t>
  </si>
  <si>
    <t>M3</t>
  </si>
  <si>
    <t>M2</t>
  </si>
  <si>
    <t>M1</t>
  </si>
  <si>
    <t>Indeks: M 1 =100</t>
  </si>
  <si>
    <t>ha</t>
  </si>
  <si>
    <t>Velikost poljine</t>
  </si>
  <si>
    <t>vel parcele</t>
  </si>
  <si>
    <t>Indeks: M 2 =100</t>
  </si>
  <si>
    <t>Indeks: M 3 =100</t>
  </si>
  <si>
    <t>Stranski pridelek</t>
  </si>
  <si>
    <t>str1_kg</t>
  </si>
  <si>
    <t>Glavni pridelek</t>
  </si>
  <si>
    <t>M5</t>
  </si>
  <si>
    <t>e. davke iz KD in stroške kapitala</t>
  </si>
  <si>
    <t>Pšenica</t>
  </si>
  <si>
    <t>EKONOMSKI KAZALCI PRI RAZLIČNI INTENZIVNOSTI IN VELIKOSTI PARCELE</t>
  </si>
  <si>
    <t>Odkupna cena; vir podatkov SURS; preračuni KIS</t>
  </si>
  <si>
    <t>sivo</t>
  </si>
  <si>
    <t>Brez dajatev in pravic iz dela</t>
  </si>
  <si>
    <t>Minimalne obveznosti iz dela</t>
  </si>
  <si>
    <t>Polne dajatve in pravice iz dela</t>
  </si>
  <si>
    <t>stroški-vse dajatve</t>
  </si>
  <si>
    <t>stroški-obv dajatve</t>
  </si>
  <si>
    <t>stroški vsi</t>
  </si>
  <si>
    <t>Regresi</t>
  </si>
  <si>
    <t>Zdrav dodatno</t>
  </si>
  <si>
    <t>Pokoj dodatno</t>
  </si>
  <si>
    <t>Zdrav obvezno</t>
  </si>
  <si>
    <t>Pokoj obvezno</t>
  </si>
  <si>
    <t>psenica</t>
  </si>
  <si>
    <t>psenicaA</t>
  </si>
  <si>
    <t>psenicaB</t>
  </si>
  <si>
    <t>psenicaC</t>
  </si>
  <si>
    <t>jecmenT</t>
  </si>
  <si>
    <t>koruza</t>
  </si>
  <si>
    <t>oljrep</t>
  </si>
  <si>
    <t>hruske</t>
  </si>
  <si>
    <t>breskve</t>
  </si>
  <si>
    <t>grozpod</t>
  </si>
  <si>
    <t>grozpri</t>
  </si>
  <si>
    <t>grozpriA</t>
  </si>
  <si>
    <t>grozpriB</t>
  </si>
  <si>
    <t>grozpriC</t>
  </si>
  <si>
    <t>grozpriD</t>
  </si>
  <si>
    <t>grozpriE</t>
  </si>
  <si>
    <t>grozpriF</t>
  </si>
  <si>
    <t>grozpodA</t>
  </si>
  <si>
    <t>grozpodB</t>
  </si>
  <si>
    <t>grozpodC</t>
  </si>
  <si>
    <t>breskveA</t>
  </si>
  <si>
    <t>breskveB</t>
  </si>
  <si>
    <t>hruskeA</t>
  </si>
  <si>
    <t>hruskeB</t>
  </si>
  <si>
    <t>jabolkaA</t>
  </si>
  <si>
    <t>jabolkaB</t>
  </si>
  <si>
    <t>jabolkaC</t>
  </si>
  <si>
    <t>oljrepB</t>
  </si>
  <si>
    <t>oljrepA</t>
  </si>
  <si>
    <t>krompirA</t>
  </si>
  <si>
    <t>krompirB</t>
  </si>
  <si>
    <t>jecmenTA</t>
  </si>
  <si>
    <t>jecmenTB</t>
  </si>
  <si>
    <t>KMETIJSKI INŠTITUT SLOVENIJE</t>
  </si>
  <si>
    <t>Oddelek za ekonomiko kmetijstva</t>
  </si>
  <si>
    <t>oljrepC</t>
  </si>
  <si>
    <t>koruzaA</t>
  </si>
  <si>
    <t>koruzaB</t>
  </si>
  <si>
    <t>koruzaC</t>
  </si>
  <si>
    <t>koruzaD</t>
  </si>
  <si>
    <t>krompirC</t>
  </si>
  <si>
    <t>psenicaD</t>
  </si>
  <si>
    <t>psenicaE</t>
  </si>
  <si>
    <t>M6</t>
  </si>
  <si>
    <t>psenicaF</t>
  </si>
  <si>
    <t>Indeks: M 3 = 100</t>
  </si>
  <si>
    <t>Legenda:</t>
  </si>
  <si>
    <t>jecmenTE</t>
  </si>
  <si>
    <t>jecmenTD</t>
  </si>
  <si>
    <t>jecmenTC</t>
  </si>
  <si>
    <t>jecmenTF</t>
  </si>
  <si>
    <t>Indeks: M 2 = 100</t>
  </si>
  <si>
    <t>Bruto dodana vrednost</t>
  </si>
  <si>
    <t>Velikost parcele</t>
  </si>
  <si>
    <t>davek_a</t>
  </si>
  <si>
    <r>
      <t xml:space="preserve">Slika 1: Cenovne meje doseganja paritetnega dohodka - </t>
    </r>
    <r>
      <rPr>
        <b/>
        <sz val="9"/>
        <color theme="6" tint="-0.499984740745262"/>
        <rFont val="Arial"/>
        <family val="2"/>
        <charset val="238"/>
      </rPr>
      <t>PŠENICA</t>
    </r>
    <r>
      <rPr>
        <sz val="9"/>
        <rFont val="Arial"/>
        <family val="2"/>
        <charset val="238"/>
      </rPr>
      <t>,</t>
    </r>
  </si>
  <si>
    <r>
      <t xml:space="preserve">Slika 2: Kazalniki modelne ocene dohodka - </t>
    </r>
    <r>
      <rPr>
        <b/>
        <sz val="9"/>
        <color theme="6" tint="-0.499984740745262"/>
        <rFont val="Arial"/>
        <family val="2"/>
        <charset val="238"/>
      </rPr>
      <t>PŠENICA</t>
    </r>
    <r>
      <rPr>
        <b/>
        <sz val="9"/>
        <rFont val="Arial"/>
        <family val="2"/>
        <charset val="238"/>
      </rPr>
      <t>,</t>
    </r>
  </si>
  <si>
    <t>oljrepD</t>
  </si>
  <si>
    <t>oljrepE</t>
  </si>
  <si>
    <t>oljrepF</t>
  </si>
  <si>
    <r>
      <t xml:space="preserve">Slika 2: Kazalniki modelne ocene dohodka - </t>
    </r>
    <r>
      <rPr>
        <b/>
        <sz val="9"/>
        <color theme="6" tint="-0.499984740745262"/>
        <rFont val="Arial"/>
        <family val="2"/>
        <charset val="238"/>
      </rPr>
      <t>JEČMEN - tržni</t>
    </r>
    <r>
      <rPr>
        <b/>
        <sz val="9"/>
        <rFont val="Arial"/>
        <family val="2"/>
        <charset val="238"/>
      </rPr>
      <t>,</t>
    </r>
  </si>
  <si>
    <r>
      <t>Slika 1: Cenovne meje doseganja paritetnega dohodka -</t>
    </r>
    <r>
      <rPr>
        <b/>
        <sz val="9"/>
        <color theme="6" tint="-0.499984740745262"/>
        <rFont val="Arial"/>
        <family val="2"/>
        <charset val="238"/>
      </rPr>
      <t xml:space="preserve"> JEČMEN - tržni</t>
    </r>
    <r>
      <rPr>
        <sz val="9"/>
        <rFont val="Arial"/>
        <family val="2"/>
        <charset val="238"/>
      </rPr>
      <t>,</t>
    </r>
  </si>
  <si>
    <r>
      <t>Slika 1: Cenovne meje doseganja paritetnega dohodka -</t>
    </r>
    <r>
      <rPr>
        <b/>
        <sz val="9"/>
        <color theme="6" tint="-0.499984740745262"/>
        <rFont val="Arial"/>
        <family val="2"/>
        <charset val="238"/>
      </rPr>
      <t xml:space="preserve"> OLJNA OGRŠČICA</t>
    </r>
    <r>
      <rPr>
        <sz val="9"/>
        <rFont val="Arial"/>
        <family val="2"/>
        <charset val="238"/>
      </rPr>
      <t>,</t>
    </r>
  </si>
  <si>
    <r>
      <t xml:space="preserve">Slika 2: Kazalniki modelne ocene dohodka - </t>
    </r>
    <r>
      <rPr>
        <b/>
        <sz val="9"/>
        <color theme="6" tint="-0.499984740745262"/>
        <rFont val="Arial"/>
        <family val="2"/>
        <charset val="238"/>
      </rPr>
      <t xml:space="preserve"> OLJNA OGRŠČICA</t>
    </r>
    <r>
      <rPr>
        <b/>
        <sz val="9"/>
        <rFont val="Arial"/>
        <family val="2"/>
        <charset val="238"/>
      </rPr>
      <t>,</t>
    </r>
  </si>
  <si>
    <t>KAZALNIKI DOHODKA</t>
  </si>
  <si>
    <t>"Subvencije" vključujejo:</t>
  </si>
  <si>
    <t xml:space="preserve"> - vračilo trošarine</t>
  </si>
  <si>
    <t xml:space="preserve"> - vrednost plačilne pravice</t>
  </si>
  <si>
    <t xml:space="preserve"> - plačilo za zeleno komponento</t>
  </si>
  <si>
    <t xml:space="preserve"> - proizvodno vezano plačilo pri strnem žitu</t>
  </si>
  <si>
    <t>Vrednost pridelave_tržna</t>
  </si>
  <si>
    <t>"Vrednost pridelave_tržna" vključujeje:</t>
  </si>
  <si>
    <t>b. prispevke iz naslova zdravstvenega in pokojninskega zavarovanja kmetov (osnova minimalna plača),</t>
  </si>
  <si>
    <t xml:space="preserve">c. prispevke iz naslova zdravstvenega in pokojninskega zavarovanja kmetov, ki zagotavljajo z delavci primerljivo raven pravic (osnova povprečna plača), </t>
  </si>
  <si>
    <t>LEGENDA</t>
  </si>
  <si>
    <t>Neto dodana vrednsot</t>
  </si>
  <si>
    <r>
      <t xml:space="preserve">Slika 2: Kazalniki modelne ocene dohodka - </t>
    </r>
    <r>
      <rPr>
        <b/>
        <sz val="9"/>
        <color theme="6" tint="-0.499984740745262"/>
        <rFont val="Arial"/>
        <family val="2"/>
        <charset val="238"/>
      </rPr>
      <t>JEČMEN - tržni</t>
    </r>
    <r>
      <rPr>
        <sz val="9"/>
        <rFont val="Arial"/>
        <family val="2"/>
        <charset val="238"/>
      </rPr>
      <t>,</t>
    </r>
  </si>
  <si>
    <t xml:space="preserve"> Vrednost pridelave_tržna + Subvencije – Stroški kupljenega blaga in storitev</t>
  </si>
  <si>
    <t>"Bruto dodana vrednost" =</t>
  </si>
  <si>
    <t>a. neto plačo v višini povprečne neto plače v Republiki Sloveniji,</t>
  </si>
  <si>
    <t>glavni in stranski</t>
  </si>
  <si>
    <t xml:space="preserve"> - vrednost glavenga in stranskega pridelka</t>
  </si>
  <si>
    <t>koruzaE</t>
  </si>
  <si>
    <t>koruzaF</t>
  </si>
  <si>
    <t>semenski material</t>
  </si>
  <si>
    <t>krompirD</t>
  </si>
  <si>
    <t>krompirE</t>
  </si>
  <si>
    <t>krompirF</t>
  </si>
  <si>
    <t>Pridelek na trs</t>
  </si>
  <si>
    <t>jabolkaD</t>
  </si>
  <si>
    <t>jabolkaE</t>
  </si>
  <si>
    <t>Kos/ha</t>
  </si>
  <si>
    <t>Število dreves</t>
  </si>
  <si>
    <t>hruskeC</t>
  </si>
  <si>
    <t>hruskeD</t>
  </si>
  <si>
    <t>hruskeE</t>
  </si>
  <si>
    <t>breskveC</t>
  </si>
  <si>
    <t>breskveD</t>
  </si>
  <si>
    <t>breskveE</t>
  </si>
  <si>
    <t>grozpodE</t>
  </si>
  <si>
    <t>grozpodD</t>
  </si>
  <si>
    <t>grozpodF</t>
  </si>
  <si>
    <t>Indeks: M 4 = 100</t>
  </si>
  <si>
    <t>Indeks: M 4 =100</t>
  </si>
  <si>
    <t>BRUTO DODANA VREDNOST</t>
  </si>
  <si>
    <r>
      <t>Slika 1: Cenovne meje doseganja paritetnega dohodka -</t>
    </r>
    <r>
      <rPr>
        <b/>
        <sz val="9"/>
        <color theme="6" tint="-0.499984740745262"/>
        <rFont val="Arial"/>
        <family val="2"/>
        <charset val="238"/>
      </rPr>
      <t xml:space="preserve"> KORUZA ZA ZRNJE</t>
    </r>
    <r>
      <rPr>
        <sz val="9"/>
        <rFont val="Arial"/>
        <family val="2"/>
        <charset val="238"/>
      </rPr>
      <t>,</t>
    </r>
  </si>
  <si>
    <r>
      <t>Slika 1: Cenovne meje doseganja paritetnega dohodka -</t>
    </r>
    <r>
      <rPr>
        <b/>
        <sz val="9"/>
        <color theme="6" tint="-0.499984740745262"/>
        <rFont val="Arial"/>
        <family val="2"/>
        <charset val="238"/>
      </rPr>
      <t xml:space="preserve"> KROMPIR POZNI</t>
    </r>
    <r>
      <rPr>
        <sz val="9"/>
        <rFont val="Arial"/>
        <family val="2"/>
        <charset val="238"/>
      </rPr>
      <t>,</t>
    </r>
  </si>
  <si>
    <r>
      <t>Slika 1: Cenovne meje doseganja paritetnega dohodka -</t>
    </r>
    <r>
      <rPr>
        <b/>
        <sz val="9"/>
        <color theme="6" tint="-0.499984740745262"/>
        <rFont val="Arial"/>
        <family val="2"/>
        <charset val="238"/>
      </rPr>
      <t xml:space="preserve"> NAMIZNA JABOLKA</t>
    </r>
    <r>
      <rPr>
        <sz val="9"/>
        <rFont val="Arial"/>
        <family val="2"/>
        <charset val="238"/>
      </rPr>
      <t>,</t>
    </r>
  </si>
  <si>
    <r>
      <t>Slika 1: Cenovne meje doseganja paritetnega dohodka -</t>
    </r>
    <r>
      <rPr>
        <b/>
        <sz val="9"/>
        <color theme="6" tint="-0.499984740745262"/>
        <rFont val="Arial"/>
        <family val="2"/>
        <charset val="238"/>
      </rPr>
      <t xml:space="preserve"> NAMIZNE HRUŠKE</t>
    </r>
    <r>
      <rPr>
        <sz val="9"/>
        <rFont val="Arial"/>
        <family val="2"/>
        <charset val="238"/>
      </rPr>
      <t>,</t>
    </r>
  </si>
  <si>
    <r>
      <t>Slika 1: Cenovne meje doseganja paritetnega dohodka -</t>
    </r>
    <r>
      <rPr>
        <b/>
        <sz val="9"/>
        <color theme="6" tint="-0.499984740745262"/>
        <rFont val="Arial"/>
        <family val="2"/>
        <charset val="238"/>
      </rPr>
      <t xml:space="preserve"> NAMIZNE BRESKVE</t>
    </r>
    <r>
      <rPr>
        <sz val="9"/>
        <rFont val="Arial"/>
        <family val="2"/>
        <charset val="238"/>
      </rPr>
      <t>,</t>
    </r>
  </si>
  <si>
    <r>
      <t>Slika 1: Cenovne meje doseganja paritetnega dohodka -</t>
    </r>
    <r>
      <rPr>
        <b/>
        <sz val="9"/>
        <color theme="6" tint="-0.499984740745262"/>
        <rFont val="Arial"/>
        <family val="2"/>
        <charset val="238"/>
      </rPr>
      <t xml:space="preserve"> GROZDJE VERTIKALA</t>
    </r>
    <r>
      <rPr>
        <sz val="9"/>
        <rFont val="Arial"/>
        <family val="2"/>
        <charset val="238"/>
      </rPr>
      <t>,</t>
    </r>
  </si>
  <si>
    <r>
      <t xml:space="preserve">Slika 2: Kazalniki modelne ocene dohodka - </t>
    </r>
    <r>
      <rPr>
        <b/>
        <sz val="9"/>
        <color theme="6" tint="-0.499984740745262"/>
        <rFont val="Arial"/>
        <family val="2"/>
        <charset val="238"/>
      </rPr>
      <t>GROZDJE VERTIKALA</t>
    </r>
    <r>
      <rPr>
        <b/>
        <sz val="9"/>
        <rFont val="Arial"/>
        <family val="2"/>
        <charset val="238"/>
      </rPr>
      <t>,</t>
    </r>
  </si>
  <si>
    <r>
      <t xml:space="preserve">Slika 2: Kazalniki modelne ocene dohodka - </t>
    </r>
    <r>
      <rPr>
        <b/>
        <sz val="9"/>
        <color theme="6" tint="-0.499984740745262"/>
        <rFont val="Arial"/>
        <family val="2"/>
        <charset val="238"/>
      </rPr>
      <t>NAMIZNE BRESKVE</t>
    </r>
    <r>
      <rPr>
        <b/>
        <sz val="9"/>
        <rFont val="Arial"/>
        <family val="2"/>
        <charset val="238"/>
      </rPr>
      <t>,</t>
    </r>
  </si>
  <si>
    <r>
      <t xml:space="preserve">Slika 2: Kazalniki modelne ocene dohodka - </t>
    </r>
    <r>
      <rPr>
        <b/>
        <sz val="9"/>
        <color theme="6" tint="-0.499984740745262"/>
        <rFont val="Arial"/>
        <family val="2"/>
        <charset val="238"/>
      </rPr>
      <t>NAMIZNE HRUŠKE</t>
    </r>
    <r>
      <rPr>
        <b/>
        <sz val="9"/>
        <rFont val="Arial"/>
        <family val="2"/>
        <charset val="238"/>
      </rPr>
      <t>,</t>
    </r>
  </si>
  <si>
    <r>
      <t xml:space="preserve">Slika 2: Kazalniki modelne ocene dohodka - </t>
    </r>
    <r>
      <rPr>
        <b/>
        <sz val="9"/>
        <color theme="6" tint="-0.499984740745262"/>
        <rFont val="Arial"/>
        <family val="2"/>
        <charset val="238"/>
      </rPr>
      <t>NAMIZNA JABOLKA</t>
    </r>
    <r>
      <rPr>
        <b/>
        <sz val="9"/>
        <rFont val="Arial"/>
        <family val="2"/>
        <charset val="238"/>
      </rPr>
      <t>,</t>
    </r>
  </si>
  <si>
    <r>
      <t xml:space="preserve">Slika 2: Kazalniki modelne ocene dohodka - </t>
    </r>
    <r>
      <rPr>
        <b/>
        <sz val="9"/>
        <color theme="6" tint="-0.499984740745262"/>
        <rFont val="Arial"/>
        <family val="2"/>
        <charset val="238"/>
      </rPr>
      <t>KROMPIR POZNI</t>
    </r>
    <r>
      <rPr>
        <b/>
        <sz val="9"/>
        <rFont val="Arial"/>
        <family val="2"/>
        <charset val="238"/>
      </rPr>
      <t>,</t>
    </r>
  </si>
  <si>
    <r>
      <t xml:space="preserve">Slika 2: Kazalniki modelne ocene dohodka - </t>
    </r>
    <r>
      <rPr>
        <b/>
        <sz val="9"/>
        <color theme="6" tint="-0.499984740745262"/>
        <rFont val="Arial"/>
        <family val="2"/>
        <charset val="238"/>
      </rPr>
      <t>KORUZA ZA ZRNJE</t>
    </r>
    <r>
      <rPr>
        <b/>
        <sz val="9"/>
        <rFont val="Arial"/>
        <family val="2"/>
        <charset val="238"/>
      </rPr>
      <t>,</t>
    </r>
  </si>
  <si>
    <r>
      <t xml:space="preserve">Slika 2: Kazalniki modelne ocene dohodka - </t>
    </r>
    <r>
      <rPr>
        <b/>
        <sz val="9"/>
        <color theme="6" tint="-0.499984740745262"/>
        <rFont val="Arial"/>
        <family val="2"/>
        <charset val="238"/>
      </rPr>
      <t>OLJNA OGRŠČICA</t>
    </r>
    <r>
      <rPr>
        <b/>
        <sz val="9"/>
        <rFont val="Arial"/>
        <family val="2"/>
        <charset val="238"/>
      </rPr>
      <t>,</t>
    </r>
  </si>
  <si>
    <r>
      <t>Slika 1: Cenovne meje doseganja paritetnega dohodka -</t>
    </r>
    <r>
      <rPr>
        <b/>
        <sz val="9"/>
        <color theme="6" tint="-0.499984740745262"/>
        <rFont val="Arial"/>
        <family val="2"/>
        <charset val="238"/>
      </rPr>
      <t xml:space="preserve"> GROZDJE TERASE</t>
    </r>
    <r>
      <rPr>
        <sz val="9"/>
        <rFont val="Arial"/>
        <family val="2"/>
        <charset val="238"/>
      </rPr>
      <t>,</t>
    </r>
  </si>
  <si>
    <r>
      <t xml:space="preserve">Slika 2: Kazalniki modelne ocene dohodka - </t>
    </r>
    <r>
      <rPr>
        <b/>
        <sz val="9"/>
        <color theme="6" tint="-0.499984740745262"/>
        <rFont val="Arial"/>
        <family val="2"/>
        <charset val="238"/>
      </rPr>
      <t>GROZDJE TERASE</t>
    </r>
    <r>
      <rPr>
        <b/>
        <sz val="9"/>
        <rFont val="Arial"/>
        <family val="2"/>
        <charset val="238"/>
      </rPr>
      <t>,</t>
    </r>
  </si>
  <si>
    <t>XX</t>
  </si>
  <si>
    <t>Odkupna cena; ocena KIS</t>
  </si>
  <si>
    <t>GRAFI TU LE ZA ANALIZO, IZPIS NA leto!</t>
  </si>
  <si>
    <t>Indeks 2019/18</t>
  </si>
  <si>
    <t>2019, upoštevani stroški zmanjšani za subvencije</t>
  </si>
  <si>
    <t>Ječmen tržni</t>
  </si>
  <si>
    <t>Oljna ogrščica</t>
  </si>
  <si>
    <t>Koruza za zrnje</t>
  </si>
  <si>
    <t>Indeks 2019/2018</t>
  </si>
  <si>
    <t>Krompir pozni</t>
  </si>
  <si>
    <t>Jabolka namizna</t>
  </si>
  <si>
    <t>Hruške namizne</t>
  </si>
  <si>
    <t>Breskve namizne</t>
  </si>
  <si>
    <t>Grozdje-vertikala podravska</t>
  </si>
  <si>
    <t>Grozdje-terase primorska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</si>
</sst>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&quot;€&quot;* #,##0.00_);_(&quot;€&quot;* \(#,##0.00\);_(&quot;€&quot;* &quot;-&quot;??_);_(@_)"/>
    <numFmt numFmtId="165" formatCode="#,##0.0"/>
    <numFmt numFmtId="166" formatCode="#,##0.000"/>
    <numFmt numFmtId="167" formatCode="0.000"/>
    <numFmt numFmtId="168" formatCode="0.0000"/>
    <numFmt numFmtId="169" formatCode="0.0"/>
    <numFmt numFmtId="170" formatCode="#,##0.0000"/>
  </numFmts>
  <fonts count="124" x14ac:knownFonts="1">
    <font>
      <sz val="10"/>
      <name val="Times New Roman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color rgb="FF7030A0"/>
      <name val="Arial"/>
      <family val="2"/>
      <charset val="238"/>
    </font>
    <font>
      <b/>
      <sz val="8"/>
      <name val="Arial"/>
      <family val="2"/>
      <charset val="238"/>
    </font>
    <font>
      <sz val="10"/>
      <name val="Times New Roman"/>
      <family val="1"/>
      <charset val="238"/>
    </font>
    <font>
      <b/>
      <i/>
      <sz val="8"/>
      <name val="Arial"/>
      <family val="2"/>
      <charset val="238"/>
    </font>
    <font>
      <b/>
      <i/>
      <sz val="8"/>
      <color rgb="FF0070C0"/>
      <name val="Arial"/>
      <family val="2"/>
      <charset val="238"/>
    </font>
    <font>
      <sz val="8"/>
      <color rgb="FF0070C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rgb="FF0070C0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  <font>
      <sz val="8"/>
      <color theme="4" tint="-0.249977111117893"/>
      <name val="Arial"/>
      <family val="2"/>
      <charset val="238"/>
    </font>
    <font>
      <b/>
      <sz val="8"/>
      <color theme="4" tint="-0.249977111117893"/>
      <name val="Arial"/>
      <family val="2"/>
      <charset val="238"/>
    </font>
    <font>
      <b/>
      <sz val="12"/>
      <name val="Arial"/>
      <family val="2"/>
      <charset val="238"/>
    </font>
    <font>
      <b/>
      <i/>
      <sz val="8"/>
      <color rgb="FFFF0000"/>
      <name val="Arial"/>
      <family val="2"/>
      <charset val="238"/>
    </font>
    <font>
      <i/>
      <sz val="8"/>
      <color rgb="FF0070C0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sz val="9"/>
      <name val="Arial CE"/>
      <charset val="238"/>
    </font>
    <font>
      <sz val="8"/>
      <color theme="0"/>
      <name val="Arial"/>
      <family val="2"/>
      <charset val="238"/>
    </font>
    <font>
      <b/>
      <sz val="8"/>
      <color theme="0"/>
      <name val="Arial"/>
      <family val="2"/>
      <charset val="238"/>
    </font>
    <font>
      <sz val="9"/>
      <name val="Arial"/>
      <family val="2"/>
      <charset val="238"/>
    </font>
    <font>
      <sz val="8"/>
      <color indexed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b/>
      <sz val="8"/>
      <color theme="6" tint="-0.499984740745262"/>
      <name val="Arial"/>
      <family val="2"/>
      <charset val="238"/>
    </font>
    <font>
      <sz val="8"/>
      <color theme="3"/>
      <name val="Arial"/>
      <family val="2"/>
      <charset val="238"/>
    </font>
    <font>
      <sz val="9"/>
      <color rgb="FF0070C0"/>
      <name val="Arial"/>
      <family val="2"/>
      <charset val="238"/>
    </font>
    <font>
      <b/>
      <sz val="9"/>
      <color theme="6" tint="-0.499984740745262"/>
      <name val="Arial"/>
      <family val="2"/>
      <charset val="238"/>
    </font>
    <font>
      <b/>
      <sz val="9"/>
      <color rgb="FF0070C0"/>
      <name val="Arial"/>
      <family val="2"/>
      <charset val="238"/>
    </font>
    <font>
      <b/>
      <i/>
      <sz val="9"/>
      <color rgb="FF0070C0"/>
      <name val="Arial"/>
      <family val="2"/>
      <charset val="238"/>
    </font>
    <font>
      <i/>
      <sz val="9"/>
      <name val="Arial"/>
      <family val="2"/>
      <charset val="238"/>
    </font>
    <font>
      <b/>
      <sz val="9"/>
      <color indexed="12"/>
      <name val="Arial"/>
      <family val="2"/>
      <charset val="238"/>
    </font>
    <font>
      <i/>
      <sz val="9"/>
      <color rgb="FF7030A0"/>
      <name val="Arial"/>
      <family val="2"/>
      <charset val="238"/>
    </font>
    <font>
      <sz val="9"/>
      <color theme="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u/>
      <sz val="7.5"/>
      <color indexed="12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2"/>
      <name val="Courier"/>
      <family val="1"/>
      <charset val="238"/>
    </font>
    <font>
      <sz val="11"/>
      <color indexed="60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9"/>
      <color rgb="FFFF0000"/>
      <name val="Arial"/>
      <family val="2"/>
      <charset val="238"/>
    </font>
    <font>
      <sz val="8"/>
      <color theme="6" tint="-0.249977111117893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20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sz val="11"/>
      <color indexed="8"/>
      <name val="Arial"/>
      <family val="2"/>
      <charset val="238"/>
    </font>
    <font>
      <sz val="11"/>
      <color indexed="9"/>
      <name val="Arial"/>
      <family val="2"/>
      <charset val="238"/>
    </font>
    <font>
      <sz val="11"/>
      <color indexed="17"/>
      <name val="Arial"/>
      <family val="2"/>
      <charset val="238"/>
    </font>
    <font>
      <b/>
      <sz val="11"/>
      <color indexed="63"/>
      <name val="Arial"/>
      <family val="2"/>
      <charset val="238"/>
    </font>
    <font>
      <b/>
      <sz val="15"/>
      <color indexed="56"/>
      <name val="Arial"/>
      <family val="2"/>
      <charset val="238"/>
    </font>
    <font>
      <b/>
      <sz val="13"/>
      <color indexed="56"/>
      <name val="Arial"/>
      <family val="2"/>
      <charset val="238"/>
    </font>
    <font>
      <b/>
      <sz val="11"/>
      <color indexed="56"/>
      <name val="Arial"/>
      <family val="2"/>
      <charset val="238"/>
    </font>
    <font>
      <sz val="11"/>
      <color indexed="60"/>
      <name val="Arial"/>
      <family val="2"/>
      <charset val="238"/>
    </font>
    <font>
      <sz val="11"/>
      <color indexed="10"/>
      <name val="Arial"/>
      <family val="2"/>
      <charset val="238"/>
    </font>
    <font>
      <i/>
      <sz val="11"/>
      <color indexed="23"/>
      <name val="Arial"/>
      <family val="2"/>
      <charset val="238"/>
    </font>
    <font>
      <sz val="11"/>
      <color indexed="52"/>
      <name val="Arial"/>
      <family val="2"/>
      <charset val="238"/>
    </font>
    <font>
      <b/>
      <sz val="11"/>
      <color indexed="9"/>
      <name val="Arial"/>
      <family val="2"/>
      <charset val="238"/>
    </font>
    <font>
      <b/>
      <sz val="11"/>
      <color indexed="52"/>
      <name val="Arial"/>
      <family val="2"/>
      <charset val="238"/>
    </font>
    <font>
      <sz val="11"/>
      <color indexed="20"/>
      <name val="Arial"/>
      <family val="2"/>
      <charset val="238"/>
    </font>
    <font>
      <sz val="11"/>
      <color indexed="62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0"/>
      <color theme="6" tint="-0.499984740745262"/>
      <name val="Arial"/>
      <family val="2"/>
      <charset val="238"/>
    </font>
    <font>
      <b/>
      <sz val="9"/>
      <color theme="5" tint="-0.499984740745262"/>
      <name val="Arial"/>
      <family val="2"/>
      <charset val="238"/>
    </font>
    <font>
      <sz val="8"/>
      <color theme="6" tint="-0.499984740745262"/>
      <name val="Arial"/>
      <family val="2"/>
      <charset val="238"/>
    </font>
    <font>
      <sz val="9"/>
      <name val="Times New Roman"/>
      <family val="1"/>
      <charset val="238"/>
    </font>
    <font>
      <b/>
      <sz val="9"/>
      <color theme="0"/>
      <name val="Arial"/>
      <family val="2"/>
      <charset val="238"/>
    </font>
    <font>
      <b/>
      <sz val="12"/>
      <color theme="0"/>
      <name val="Arial"/>
      <family val="2"/>
      <charset val="238"/>
    </font>
    <font>
      <sz val="12"/>
      <color theme="0"/>
      <name val="Arial"/>
      <family val="2"/>
      <charset val="238"/>
    </font>
    <font>
      <sz val="9"/>
      <color theme="7" tint="-0.499984740745262"/>
      <name val="Arial"/>
      <family val="2"/>
      <charset val="238"/>
    </font>
    <font>
      <i/>
      <sz val="9"/>
      <color rgb="FF0070C0"/>
      <name val="Arial"/>
      <family val="2"/>
      <charset val="238"/>
    </font>
    <font>
      <b/>
      <sz val="9"/>
      <color theme="0"/>
      <name val="Times New Roman"/>
      <family val="1"/>
      <charset val="238"/>
    </font>
    <font>
      <i/>
      <sz val="9"/>
      <color theme="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9"/>
      <name val="Times New Roman"/>
      <family val="1"/>
      <charset val="238"/>
    </font>
    <font>
      <i/>
      <sz val="9"/>
      <color rgb="FFFF0000"/>
      <name val="Arial"/>
      <family val="2"/>
      <charset val="238"/>
    </font>
    <font>
      <sz val="12"/>
      <color theme="6" tint="-0.499984740745262"/>
      <name val="Arial"/>
      <family val="2"/>
      <charset val="238"/>
    </font>
    <font>
      <b/>
      <sz val="9"/>
      <color theme="6" tint="-0.499984740745262"/>
      <name val="Arial CE"/>
      <charset val="238"/>
    </font>
    <font>
      <sz val="9"/>
      <color theme="4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indexed="9"/>
      <name val="Arial"/>
      <family val="2"/>
      <charset val="238"/>
    </font>
    <font>
      <sz val="9"/>
      <color theme="5" tint="-0.499984740745262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b/>
      <i/>
      <sz val="9"/>
      <color rgb="FFFF0000"/>
      <name val="Arial"/>
      <family val="2"/>
      <charset val="238"/>
    </font>
    <font>
      <b/>
      <i/>
      <sz val="9"/>
      <color theme="3" tint="0.39997558519241921"/>
      <name val="Arial"/>
      <family val="2"/>
      <charset val="238"/>
    </font>
    <font>
      <b/>
      <sz val="9"/>
      <color theme="3" tint="0.39997558519241921"/>
      <name val="Arial"/>
      <family val="2"/>
      <charset val="238"/>
    </font>
    <font>
      <sz val="9"/>
      <color theme="6" tint="-0.499984740745262"/>
      <name val="Arial"/>
      <family val="2"/>
      <charset val="238"/>
    </font>
    <font>
      <b/>
      <u/>
      <sz val="9"/>
      <color rgb="FF0070C0"/>
      <name val="Arial"/>
      <family val="2"/>
      <charset val="238"/>
    </font>
    <font>
      <b/>
      <sz val="16"/>
      <name val="Arial"/>
      <family val="2"/>
      <charset val="238"/>
    </font>
    <font>
      <b/>
      <sz val="16"/>
      <name val="Times New Roman"/>
      <family val="1"/>
      <charset val="238"/>
    </font>
  </fonts>
  <fills count="3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9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</fills>
  <borders count="1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</borders>
  <cellStyleXfs count="313">
    <xf numFmtId="0" fontId="0" fillId="0" borderId="0"/>
    <xf numFmtId="0" fontId="9" fillId="0" borderId="0"/>
    <xf numFmtId="0" fontId="16" fillId="0" borderId="0"/>
    <xf numFmtId="0" fontId="16" fillId="0" borderId="0"/>
    <xf numFmtId="0" fontId="5" fillId="0" borderId="0"/>
    <xf numFmtId="0" fontId="4" fillId="0" borderId="0"/>
    <xf numFmtId="0" fontId="3" fillId="0" borderId="0"/>
    <xf numFmtId="0" fontId="42" fillId="10" borderId="0" applyNumberFormat="0" applyBorder="0" applyAlignment="0" applyProtection="0"/>
    <xf numFmtId="0" fontId="42" fillId="11" borderId="0" applyNumberFormat="0" applyBorder="0" applyAlignment="0" applyProtection="0"/>
    <xf numFmtId="0" fontId="42" fillId="12" borderId="0" applyNumberFormat="0" applyBorder="0" applyAlignment="0" applyProtection="0"/>
    <xf numFmtId="0" fontId="42" fillId="13" borderId="0" applyNumberFormat="0" applyBorder="0" applyAlignment="0" applyProtection="0"/>
    <xf numFmtId="0" fontId="42" fillId="14" borderId="0" applyNumberFormat="0" applyBorder="0" applyAlignment="0" applyProtection="0"/>
    <xf numFmtId="0" fontId="42" fillId="15" borderId="0" applyNumberFormat="0" applyBorder="0" applyAlignment="0" applyProtection="0"/>
    <xf numFmtId="0" fontId="42" fillId="16" borderId="0" applyNumberFormat="0" applyBorder="0" applyAlignment="0" applyProtection="0"/>
    <xf numFmtId="0" fontId="42" fillId="17" borderId="0" applyNumberFormat="0" applyBorder="0" applyAlignment="0" applyProtection="0"/>
    <xf numFmtId="0" fontId="42" fillId="18" borderId="0" applyNumberFormat="0" applyBorder="0" applyAlignment="0" applyProtection="0"/>
    <xf numFmtId="0" fontId="42" fillId="13" borderId="0" applyNumberFormat="0" applyBorder="0" applyAlignment="0" applyProtection="0"/>
    <xf numFmtId="0" fontId="42" fillId="16" borderId="0" applyNumberFormat="0" applyBorder="0" applyAlignment="0" applyProtection="0"/>
    <xf numFmtId="0" fontId="42" fillId="19" borderId="0" applyNumberFormat="0" applyBorder="0" applyAlignment="0" applyProtection="0"/>
    <xf numFmtId="0" fontId="43" fillId="20" borderId="0" applyNumberFormat="0" applyBorder="0" applyAlignment="0" applyProtection="0"/>
    <xf numFmtId="0" fontId="43" fillId="17" borderId="0" applyNumberFormat="0" applyBorder="0" applyAlignment="0" applyProtection="0"/>
    <xf numFmtId="0" fontId="43" fillId="18" borderId="0" applyNumberFormat="0" applyBorder="0" applyAlignment="0" applyProtection="0"/>
    <xf numFmtId="0" fontId="43" fillId="21" borderId="0" applyNumberFormat="0" applyBorder="0" applyAlignment="0" applyProtection="0"/>
    <xf numFmtId="0" fontId="43" fillId="22" borderId="0" applyNumberFormat="0" applyBorder="0" applyAlignment="0" applyProtection="0"/>
    <xf numFmtId="0" fontId="43" fillId="23" borderId="0" applyNumberFormat="0" applyBorder="0" applyAlignment="0" applyProtection="0"/>
    <xf numFmtId="0" fontId="44" fillId="12" borderId="0" applyNumberFormat="0" applyBorder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0" fontId="46" fillId="24" borderId="1" applyNumberFormat="0" applyAlignment="0" applyProtection="0"/>
    <xf numFmtId="0" fontId="47" fillId="0" borderId="0" applyNumberFormat="0" applyFill="0" applyBorder="0" applyAlignment="0" applyProtection="0"/>
    <xf numFmtId="0" fontId="48" fillId="0" borderId="2" applyNumberFormat="0" applyFill="0" applyAlignment="0" applyProtection="0"/>
    <xf numFmtId="0" fontId="49" fillId="0" borderId="3" applyNumberFormat="0" applyFill="0" applyAlignment="0" applyProtection="0"/>
    <xf numFmtId="0" fontId="50" fillId="0" borderId="4" applyNumberFormat="0" applyFill="0" applyAlignment="0" applyProtection="0"/>
    <xf numFmtId="0" fontId="50" fillId="0" borderId="0" applyNumberFormat="0" applyFill="0" applyBorder="0" applyAlignment="0" applyProtection="0"/>
    <xf numFmtId="0" fontId="51" fillId="0" borderId="0"/>
    <xf numFmtId="0" fontId="51" fillId="0" borderId="0"/>
    <xf numFmtId="0" fontId="42" fillId="0" borderId="0"/>
    <xf numFmtId="0" fontId="42" fillId="0" borderId="0"/>
    <xf numFmtId="0" fontId="52" fillId="25" borderId="0" applyNumberFormat="0" applyBorder="0" applyAlignment="0" applyProtection="0"/>
    <xf numFmtId="0" fontId="16" fillId="26" borderId="5" applyNumberFormat="0" applyFont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3" fillId="27" borderId="0" applyNumberFormat="0" applyBorder="0" applyAlignment="0" applyProtection="0"/>
    <xf numFmtId="0" fontId="43" fillId="28" borderId="0" applyNumberFormat="0" applyBorder="0" applyAlignment="0" applyProtection="0"/>
    <xf numFmtId="0" fontId="43" fillId="29" borderId="0" applyNumberFormat="0" applyBorder="0" applyAlignment="0" applyProtection="0"/>
    <xf numFmtId="0" fontId="43" fillId="21" borderId="0" applyNumberFormat="0" applyBorder="0" applyAlignment="0" applyProtection="0"/>
    <xf numFmtId="0" fontId="43" fillId="22" borderId="0" applyNumberFormat="0" applyBorder="0" applyAlignment="0" applyProtection="0"/>
    <xf numFmtId="0" fontId="43" fillId="30" borderId="0" applyNumberFormat="0" applyBorder="0" applyAlignment="0" applyProtection="0"/>
    <xf numFmtId="0" fontId="55" fillId="0" borderId="6" applyNumberFormat="0" applyFill="0" applyAlignment="0" applyProtection="0"/>
    <xf numFmtId="0" fontId="56" fillId="31" borderId="7" applyNumberFormat="0" applyAlignment="0" applyProtection="0"/>
    <xf numFmtId="0" fontId="57" fillId="24" borderId="8" applyNumberFormat="0" applyAlignment="0" applyProtection="0"/>
    <xf numFmtId="0" fontId="58" fillId="11" borderId="0" applyNumberFormat="0" applyBorder="0" applyAlignment="0" applyProtection="0"/>
    <xf numFmtId="0" fontId="59" fillId="15" borderId="8" applyNumberFormat="0" applyAlignment="0" applyProtection="0"/>
    <xf numFmtId="0" fontId="60" fillId="0" borderId="9" applyNumberFormat="0" applyFill="0" applyAlignment="0" applyProtection="0"/>
    <xf numFmtId="0" fontId="9" fillId="0" borderId="0"/>
    <xf numFmtId="0" fontId="63" fillId="0" borderId="0"/>
    <xf numFmtId="0" fontId="63" fillId="10" borderId="0" applyNumberFormat="0" applyBorder="0" applyAlignment="0" applyProtection="0"/>
    <xf numFmtId="0" fontId="63" fillId="11" borderId="0" applyNumberFormat="0" applyBorder="0" applyAlignment="0" applyProtection="0"/>
    <xf numFmtId="0" fontId="63" fillId="12" borderId="0" applyNumberFormat="0" applyBorder="0" applyAlignment="0" applyProtection="0"/>
    <xf numFmtId="0" fontId="63" fillId="13" borderId="0" applyNumberFormat="0" applyBorder="0" applyAlignment="0" applyProtection="0"/>
    <xf numFmtId="0" fontId="63" fillId="14" borderId="0" applyNumberFormat="0" applyBorder="0" applyAlignment="0" applyProtection="0"/>
    <xf numFmtId="0" fontId="63" fillId="15" borderId="0" applyNumberFormat="0" applyBorder="0" applyAlignment="0" applyProtection="0"/>
    <xf numFmtId="0" fontId="63" fillId="16" borderId="0" applyNumberFormat="0" applyBorder="0" applyAlignment="0" applyProtection="0"/>
    <xf numFmtId="0" fontId="63" fillId="17" borderId="0" applyNumberFormat="0" applyBorder="0" applyAlignment="0" applyProtection="0"/>
    <xf numFmtId="0" fontId="63" fillId="18" borderId="0" applyNumberFormat="0" applyBorder="0" applyAlignment="0" applyProtection="0"/>
    <xf numFmtId="0" fontId="63" fillId="13" borderId="0" applyNumberFormat="0" applyBorder="0" applyAlignment="0" applyProtection="0"/>
    <xf numFmtId="0" fontId="63" fillId="16" borderId="0" applyNumberFormat="0" applyBorder="0" applyAlignment="0" applyProtection="0"/>
    <xf numFmtId="0" fontId="63" fillId="19" borderId="0" applyNumberFormat="0" applyBorder="0" applyAlignment="0" applyProtection="0"/>
    <xf numFmtId="0" fontId="64" fillId="20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21" borderId="0" applyNumberFormat="0" applyBorder="0" applyAlignment="0" applyProtection="0"/>
    <xf numFmtId="0" fontId="64" fillId="22" borderId="0" applyNumberFormat="0" applyBorder="0" applyAlignment="0" applyProtection="0"/>
    <xf numFmtId="0" fontId="64" fillId="23" borderId="0" applyNumberFormat="0" applyBorder="0" applyAlignment="0" applyProtection="0"/>
    <xf numFmtId="0" fontId="65" fillId="12" borderId="0" applyNumberFormat="0" applyBorder="0" applyAlignment="0" applyProtection="0"/>
    <xf numFmtId="0" fontId="66" fillId="24" borderId="1" applyNumberFormat="0" applyAlignment="0" applyProtection="0"/>
    <xf numFmtId="0" fontId="67" fillId="0" borderId="0" applyNumberFormat="0" applyFill="0" applyBorder="0" applyAlignment="0" applyProtection="0"/>
    <xf numFmtId="0" fontId="68" fillId="0" borderId="2" applyNumberFormat="0" applyFill="0" applyAlignment="0" applyProtection="0"/>
    <xf numFmtId="0" fontId="69" fillId="0" borderId="3" applyNumberFormat="0" applyFill="0" applyAlignment="0" applyProtection="0"/>
    <xf numFmtId="0" fontId="70" fillId="0" borderId="4" applyNumberFormat="0" applyFill="0" applyAlignment="0" applyProtection="0"/>
    <xf numFmtId="0" fontId="70" fillId="0" borderId="0" applyNumberFormat="0" applyFill="0" applyBorder="0" applyAlignment="0" applyProtection="0"/>
    <xf numFmtId="0" fontId="71" fillId="25" borderId="0" applyNumberFormat="0" applyBorder="0" applyAlignment="0" applyProtection="0"/>
    <xf numFmtId="0" fontId="63" fillId="26" borderId="5" applyNumberFormat="0" applyFont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64" fillId="27" borderId="0" applyNumberFormat="0" applyBorder="0" applyAlignment="0" applyProtection="0"/>
    <xf numFmtId="0" fontId="64" fillId="28" borderId="0" applyNumberFormat="0" applyBorder="0" applyAlignment="0" applyProtection="0"/>
    <xf numFmtId="0" fontId="64" fillId="29" borderId="0" applyNumberFormat="0" applyBorder="0" applyAlignment="0" applyProtection="0"/>
    <xf numFmtId="0" fontId="64" fillId="21" borderId="0" applyNumberFormat="0" applyBorder="0" applyAlignment="0" applyProtection="0"/>
    <xf numFmtId="0" fontId="64" fillId="22" borderId="0" applyNumberFormat="0" applyBorder="0" applyAlignment="0" applyProtection="0"/>
    <xf numFmtId="0" fontId="64" fillId="30" borderId="0" applyNumberFormat="0" applyBorder="0" applyAlignment="0" applyProtection="0"/>
    <xf numFmtId="0" fontId="74" fillId="0" borderId="6" applyNumberFormat="0" applyFill="0" applyAlignment="0" applyProtection="0"/>
    <xf numFmtId="0" fontId="75" fillId="31" borderId="7" applyNumberFormat="0" applyAlignment="0" applyProtection="0"/>
    <xf numFmtId="0" fontId="76" fillId="24" borderId="8" applyNumberFormat="0" applyAlignment="0" applyProtection="0"/>
    <xf numFmtId="0" fontId="77" fillId="11" borderId="0" applyNumberFormat="0" applyBorder="0" applyAlignment="0" applyProtection="0"/>
    <xf numFmtId="0" fontId="78" fillId="15" borderId="8" applyNumberFormat="0" applyAlignment="0" applyProtection="0"/>
    <xf numFmtId="0" fontId="79" fillId="0" borderId="9" applyNumberFormat="0" applyFill="0" applyAlignment="0" applyProtection="0"/>
    <xf numFmtId="0" fontId="16" fillId="0" borderId="0"/>
    <xf numFmtId="0" fontId="63" fillId="10" borderId="0" applyNumberFormat="0" applyBorder="0" applyAlignment="0" applyProtection="0"/>
    <xf numFmtId="0" fontId="63" fillId="11" borderId="0" applyNumberFormat="0" applyBorder="0" applyAlignment="0" applyProtection="0"/>
    <xf numFmtId="0" fontId="63" fillId="12" borderId="0" applyNumberFormat="0" applyBorder="0" applyAlignment="0" applyProtection="0"/>
    <xf numFmtId="0" fontId="63" fillId="13" borderId="0" applyNumberFormat="0" applyBorder="0" applyAlignment="0" applyProtection="0"/>
    <xf numFmtId="0" fontId="63" fillId="14" borderId="0" applyNumberFormat="0" applyBorder="0" applyAlignment="0" applyProtection="0"/>
    <xf numFmtId="0" fontId="63" fillId="15" borderId="0" applyNumberFormat="0" applyBorder="0" applyAlignment="0" applyProtection="0"/>
    <xf numFmtId="0" fontId="63" fillId="16" borderId="0" applyNumberFormat="0" applyBorder="0" applyAlignment="0" applyProtection="0"/>
    <xf numFmtId="0" fontId="63" fillId="17" borderId="0" applyNumberFormat="0" applyBorder="0" applyAlignment="0" applyProtection="0"/>
    <xf numFmtId="0" fontId="63" fillId="18" borderId="0" applyNumberFormat="0" applyBorder="0" applyAlignment="0" applyProtection="0"/>
    <xf numFmtId="0" fontId="63" fillId="13" borderId="0" applyNumberFormat="0" applyBorder="0" applyAlignment="0" applyProtection="0"/>
    <xf numFmtId="0" fontId="63" fillId="16" borderId="0" applyNumberFormat="0" applyBorder="0" applyAlignment="0" applyProtection="0"/>
    <xf numFmtId="0" fontId="63" fillId="19" borderId="0" applyNumberFormat="0" applyBorder="0" applyAlignment="0" applyProtection="0"/>
    <xf numFmtId="0" fontId="64" fillId="20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21" borderId="0" applyNumberFormat="0" applyBorder="0" applyAlignment="0" applyProtection="0"/>
    <xf numFmtId="0" fontId="64" fillId="22" borderId="0" applyNumberFormat="0" applyBorder="0" applyAlignment="0" applyProtection="0"/>
    <xf numFmtId="0" fontId="64" fillId="23" borderId="0" applyNumberFormat="0" applyBorder="0" applyAlignment="0" applyProtection="0"/>
    <xf numFmtId="0" fontId="65" fillId="12" borderId="0" applyNumberFormat="0" applyBorder="0" applyAlignment="0" applyProtection="0"/>
    <xf numFmtId="0" fontId="66" fillId="24" borderId="1" applyNumberFormat="0" applyAlignment="0" applyProtection="0"/>
    <xf numFmtId="0" fontId="67" fillId="0" borderId="0" applyNumberFormat="0" applyFill="0" applyBorder="0" applyAlignment="0" applyProtection="0"/>
    <xf numFmtId="0" fontId="68" fillId="0" borderId="2" applyNumberFormat="0" applyFill="0" applyAlignment="0" applyProtection="0"/>
    <xf numFmtId="0" fontId="69" fillId="0" borderId="3" applyNumberFormat="0" applyFill="0" applyAlignment="0" applyProtection="0"/>
    <xf numFmtId="0" fontId="70" fillId="0" borderId="4" applyNumberFormat="0" applyFill="0" applyAlignment="0" applyProtection="0"/>
    <xf numFmtId="0" fontId="70" fillId="0" borderId="0" applyNumberFormat="0" applyFill="0" applyBorder="0" applyAlignment="0" applyProtection="0"/>
    <xf numFmtId="0" fontId="71" fillId="25" borderId="0" applyNumberFormat="0" applyBorder="0" applyAlignment="0" applyProtection="0"/>
    <xf numFmtId="0" fontId="63" fillId="26" borderId="5" applyNumberFormat="0" applyFont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64" fillId="27" borderId="0" applyNumberFormat="0" applyBorder="0" applyAlignment="0" applyProtection="0"/>
    <xf numFmtId="0" fontId="64" fillId="28" borderId="0" applyNumberFormat="0" applyBorder="0" applyAlignment="0" applyProtection="0"/>
    <xf numFmtId="0" fontId="64" fillId="29" borderId="0" applyNumberFormat="0" applyBorder="0" applyAlignment="0" applyProtection="0"/>
    <xf numFmtId="0" fontId="64" fillId="21" borderId="0" applyNumberFormat="0" applyBorder="0" applyAlignment="0" applyProtection="0"/>
    <xf numFmtId="0" fontId="64" fillId="22" borderId="0" applyNumberFormat="0" applyBorder="0" applyAlignment="0" applyProtection="0"/>
    <xf numFmtId="0" fontId="64" fillId="30" borderId="0" applyNumberFormat="0" applyBorder="0" applyAlignment="0" applyProtection="0"/>
    <xf numFmtId="0" fontId="74" fillId="0" borderId="6" applyNumberFormat="0" applyFill="0" applyAlignment="0" applyProtection="0"/>
    <xf numFmtId="0" fontId="75" fillId="31" borderId="7" applyNumberFormat="0" applyAlignment="0" applyProtection="0"/>
    <xf numFmtId="0" fontId="76" fillId="24" borderId="8" applyNumberFormat="0" applyAlignment="0" applyProtection="0"/>
    <xf numFmtId="0" fontId="77" fillId="11" borderId="0" applyNumberFormat="0" applyBorder="0" applyAlignment="0" applyProtection="0"/>
    <xf numFmtId="0" fontId="78" fillId="15" borderId="8" applyNumberFormat="0" applyAlignment="0" applyProtection="0"/>
    <xf numFmtId="0" fontId="79" fillId="0" borderId="9" applyNumberFormat="0" applyFill="0" applyAlignment="0" applyProtection="0"/>
    <xf numFmtId="0" fontId="57" fillId="24" borderId="8" applyNumberFormat="0" applyAlignment="0" applyProtection="0"/>
    <xf numFmtId="164" fontId="63" fillId="0" borderId="0" applyFont="0" applyFill="0" applyBorder="0" applyAlignment="0" applyProtection="0"/>
    <xf numFmtId="0" fontId="59" fillId="15" borderId="8" applyNumberFormat="0" applyAlignment="0" applyProtection="0"/>
    <xf numFmtId="0" fontId="2" fillId="0" borderId="0"/>
    <xf numFmtId="0" fontId="63" fillId="0" borderId="0"/>
    <xf numFmtId="0" fontId="42" fillId="0" borderId="0"/>
    <xf numFmtId="0" fontId="80" fillId="10" borderId="0" applyNumberFormat="0" applyBorder="0" applyAlignment="0" applyProtection="0"/>
    <xf numFmtId="0" fontId="80" fillId="11" borderId="0" applyNumberFormat="0" applyBorder="0" applyAlignment="0" applyProtection="0"/>
    <xf numFmtId="0" fontId="80" fillId="12" borderId="0" applyNumberFormat="0" applyBorder="0" applyAlignment="0" applyProtection="0"/>
    <xf numFmtId="0" fontId="80" fillId="13" borderId="0" applyNumberFormat="0" applyBorder="0" applyAlignment="0" applyProtection="0"/>
    <xf numFmtId="0" fontId="80" fillId="14" borderId="0" applyNumberFormat="0" applyBorder="0" applyAlignment="0" applyProtection="0"/>
    <xf numFmtId="0" fontId="80" fillId="15" borderId="0" applyNumberFormat="0" applyBorder="0" applyAlignment="0" applyProtection="0"/>
    <xf numFmtId="0" fontId="80" fillId="16" borderId="0" applyNumberFormat="0" applyBorder="0" applyAlignment="0" applyProtection="0"/>
    <xf numFmtId="0" fontId="80" fillId="17" borderId="0" applyNumberFormat="0" applyBorder="0" applyAlignment="0" applyProtection="0"/>
    <xf numFmtId="0" fontId="80" fillId="18" borderId="0" applyNumberFormat="0" applyBorder="0" applyAlignment="0" applyProtection="0"/>
    <xf numFmtId="0" fontId="80" fillId="13" borderId="0" applyNumberFormat="0" applyBorder="0" applyAlignment="0" applyProtection="0"/>
    <xf numFmtId="0" fontId="80" fillId="16" borderId="0" applyNumberFormat="0" applyBorder="0" applyAlignment="0" applyProtection="0"/>
    <xf numFmtId="0" fontId="80" fillId="19" borderId="0" applyNumberFormat="0" applyBorder="0" applyAlignment="0" applyProtection="0"/>
    <xf numFmtId="0" fontId="81" fillId="20" borderId="0" applyNumberFormat="0" applyBorder="0" applyAlignment="0" applyProtection="0"/>
    <xf numFmtId="0" fontId="81" fillId="17" borderId="0" applyNumberFormat="0" applyBorder="0" applyAlignment="0" applyProtection="0"/>
    <xf numFmtId="0" fontId="81" fillId="18" borderId="0" applyNumberFormat="0" applyBorder="0" applyAlignment="0" applyProtection="0"/>
    <xf numFmtId="0" fontId="81" fillId="21" borderId="0" applyNumberFormat="0" applyBorder="0" applyAlignment="0" applyProtection="0"/>
    <xf numFmtId="0" fontId="81" fillId="22" borderId="0" applyNumberFormat="0" applyBorder="0" applyAlignment="0" applyProtection="0"/>
    <xf numFmtId="0" fontId="81" fillId="23" borderId="0" applyNumberFormat="0" applyBorder="0" applyAlignment="0" applyProtection="0"/>
    <xf numFmtId="0" fontId="82" fillId="12" borderId="0" applyNumberFormat="0" applyBorder="0" applyAlignment="0" applyProtection="0"/>
    <xf numFmtId="0" fontId="83" fillId="24" borderId="1" applyNumberFormat="0" applyAlignment="0" applyProtection="0"/>
    <xf numFmtId="0" fontId="84" fillId="0" borderId="2" applyNumberFormat="0" applyFill="0" applyAlignment="0" applyProtection="0"/>
    <xf numFmtId="0" fontId="85" fillId="0" borderId="3" applyNumberFormat="0" applyFill="0" applyAlignment="0" applyProtection="0"/>
    <xf numFmtId="0" fontId="86" fillId="0" borderId="4" applyNumberFormat="0" applyFill="0" applyAlignment="0" applyProtection="0"/>
    <xf numFmtId="0" fontId="86" fillId="0" borderId="0" applyNumberFormat="0" applyFill="0" applyBorder="0" applyAlignment="0" applyProtection="0"/>
    <xf numFmtId="0" fontId="87" fillId="25" borderId="0" applyNumberFormat="0" applyBorder="0" applyAlignment="0" applyProtection="0"/>
    <xf numFmtId="0" fontId="42" fillId="26" borderId="5" applyNumberFormat="0" applyFont="0" applyAlignment="0" applyProtection="0"/>
    <xf numFmtId="0" fontId="88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1" fillId="27" borderId="0" applyNumberFormat="0" applyBorder="0" applyAlignment="0" applyProtection="0"/>
    <xf numFmtId="0" fontId="81" fillId="28" borderId="0" applyNumberFormat="0" applyBorder="0" applyAlignment="0" applyProtection="0"/>
    <xf numFmtId="0" fontId="81" fillId="29" borderId="0" applyNumberFormat="0" applyBorder="0" applyAlignment="0" applyProtection="0"/>
    <xf numFmtId="0" fontId="81" fillId="21" borderId="0" applyNumberFormat="0" applyBorder="0" applyAlignment="0" applyProtection="0"/>
    <xf numFmtId="0" fontId="81" fillId="22" borderId="0" applyNumberFormat="0" applyBorder="0" applyAlignment="0" applyProtection="0"/>
    <xf numFmtId="0" fontId="81" fillId="30" borderId="0" applyNumberFormat="0" applyBorder="0" applyAlignment="0" applyProtection="0"/>
    <xf numFmtId="0" fontId="90" fillId="0" borderId="6" applyNumberFormat="0" applyFill="0" applyAlignment="0" applyProtection="0"/>
    <xf numFmtId="0" fontId="91" fillId="31" borderId="7" applyNumberFormat="0" applyAlignment="0" applyProtection="0"/>
    <xf numFmtId="0" fontId="92" fillId="24" borderId="8" applyNumberFormat="0" applyAlignment="0" applyProtection="0"/>
    <xf numFmtId="0" fontId="93" fillId="11" borderId="0" applyNumberFormat="0" applyBorder="0" applyAlignment="0" applyProtection="0"/>
    <xf numFmtId="0" fontId="94" fillId="15" borderId="8" applyNumberFormat="0" applyAlignment="0" applyProtection="0"/>
    <xf numFmtId="0" fontId="95" fillId="0" borderId="9" applyNumberFormat="0" applyFill="0" applyAlignment="0" applyProtection="0"/>
    <xf numFmtId="0" fontId="16" fillId="26" borderId="5" applyNumberFormat="0" applyFont="0" applyAlignment="0" applyProtection="0"/>
    <xf numFmtId="0" fontId="46" fillId="24" borderId="1" applyNumberFormat="0" applyAlignment="0" applyProtection="0"/>
    <xf numFmtId="0" fontId="60" fillId="0" borderId="9" applyNumberFormat="0" applyFill="0" applyAlignment="0" applyProtection="0"/>
    <xf numFmtId="0" fontId="66" fillId="24" borderId="1" applyNumberFormat="0" applyAlignment="0" applyProtection="0"/>
    <xf numFmtId="0" fontId="63" fillId="26" borderId="5" applyNumberFormat="0" applyFont="0" applyAlignment="0" applyProtection="0"/>
    <xf numFmtId="0" fontId="76" fillId="24" borderId="8" applyNumberFormat="0" applyAlignment="0" applyProtection="0"/>
    <xf numFmtId="0" fontId="78" fillId="15" borderId="8" applyNumberFormat="0" applyAlignment="0" applyProtection="0"/>
    <xf numFmtId="0" fontId="79" fillId="0" borderId="9" applyNumberFormat="0" applyFill="0" applyAlignment="0" applyProtection="0"/>
    <xf numFmtId="0" fontId="46" fillId="24" borderId="1" applyNumberFormat="0" applyAlignment="0" applyProtection="0"/>
    <xf numFmtId="0" fontId="16" fillId="26" borderId="5" applyNumberFormat="0" applyFont="0" applyAlignment="0" applyProtection="0"/>
    <xf numFmtId="0" fontId="57" fillId="24" borderId="8" applyNumberFormat="0" applyAlignment="0" applyProtection="0"/>
    <xf numFmtId="0" fontId="59" fillId="15" borderId="8" applyNumberFormat="0" applyAlignment="0" applyProtection="0"/>
    <xf numFmtId="0" fontId="60" fillId="0" borderId="9" applyNumberFormat="0" applyFill="0" applyAlignment="0" applyProtection="0"/>
    <xf numFmtId="0" fontId="16" fillId="0" borderId="0"/>
    <xf numFmtId="0" fontId="2" fillId="0" borderId="0"/>
    <xf numFmtId="0" fontId="83" fillId="24" borderId="1" applyNumberFormat="0" applyAlignment="0" applyProtection="0"/>
    <xf numFmtId="0" fontId="2" fillId="0" borderId="0"/>
    <xf numFmtId="0" fontId="63" fillId="0" borderId="0"/>
    <xf numFmtId="0" fontId="51" fillId="0" borderId="0"/>
    <xf numFmtId="0" fontId="46" fillId="24" borderId="1" applyNumberFormat="0" applyAlignment="0" applyProtection="0"/>
    <xf numFmtId="0" fontId="66" fillId="24" borderId="1" applyNumberFormat="0" applyAlignment="0" applyProtection="0"/>
    <xf numFmtId="0" fontId="16" fillId="26" borderId="5" applyNumberFormat="0" applyFont="0" applyAlignment="0" applyProtection="0"/>
    <xf numFmtId="0" fontId="63" fillId="26" borderId="5" applyNumberFormat="0" applyFont="0" applyAlignment="0" applyProtection="0"/>
    <xf numFmtId="0" fontId="57" fillId="24" borderId="8" applyNumberFormat="0" applyAlignment="0" applyProtection="0"/>
    <xf numFmtId="0" fontId="76" fillId="24" borderId="8" applyNumberFormat="0" applyAlignment="0" applyProtection="0"/>
    <xf numFmtId="0" fontId="59" fillId="15" borderId="8" applyNumberFormat="0" applyAlignment="0" applyProtection="0"/>
    <xf numFmtId="0" fontId="78" fillId="15" borderId="8" applyNumberFormat="0" applyAlignment="0" applyProtection="0"/>
    <xf numFmtId="0" fontId="60" fillId="0" borderId="9" applyNumberFormat="0" applyFill="0" applyAlignment="0" applyProtection="0"/>
    <xf numFmtId="0" fontId="79" fillId="0" borderId="9" applyNumberFormat="0" applyFill="0" applyAlignment="0" applyProtection="0"/>
    <xf numFmtId="0" fontId="66" fillId="24" borderId="1" applyNumberFormat="0" applyAlignment="0" applyProtection="0"/>
    <xf numFmtId="0" fontId="16" fillId="0" borderId="0"/>
    <xf numFmtId="0" fontId="63" fillId="26" borderId="5" applyNumberFormat="0" applyFont="0" applyAlignment="0" applyProtection="0"/>
    <xf numFmtId="0" fontId="76" fillId="24" borderId="8" applyNumberFormat="0" applyAlignment="0" applyProtection="0"/>
    <xf numFmtId="0" fontId="78" fillId="15" borderId="8" applyNumberFormat="0" applyAlignment="0" applyProtection="0"/>
    <xf numFmtId="0" fontId="79" fillId="0" borderId="9" applyNumberFormat="0" applyFill="0" applyAlignment="0" applyProtection="0"/>
    <xf numFmtId="0" fontId="16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46" fillId="24" borderId="10" applyNumberFormat="0" applyAlignment="0" applyProtection="0"/>
    <xf numFmtId="0" fontId="50" fillId="0" borderId="4" applyNumberFormat="0" applyFill="0" applyAlignment="0" applyProtection="0"/>
    <xf numFmtId="0" fontId="16" fillId="26" borderId="5" applyNumberFormat="0" applyFont="0" applyAlignment="0" applyProtection="0"/>
    <xf numFmtId="0" fontId="57" fillId="24" borderId="8" applyNumberFormat="0" applyAlignment="0" applyProtection="0"/>
    <xf numFmtId="0" fontId="59" fillId="15" borderId="8" applyNumberFormat="0" applyAlignment="0" applyProtection="0"/>
    <xf numFmtId="0" fontId="60" fillId="0" borderId="9" applyNumberFormat="0" applyFill="0" applyAlignment="0" applyProtection="0"/>
    <xf numFmtId="0" fontId="9" fillId="0" borderId="0"/>
    <xf numFmtId="0" fontId="66" fillId="24" borderId="10" applyNumberFormat="0" applyAlignment="0" applyProtection="0"/>
    <xf numFmtId="0" fontId="66" fillId="24" borderId="10" applyNumberFormat="0" applyAlignment="0" applyProtection="0"/>
    <xf numFmtId="0" fontId="1" fillId="0" borderId="0"/>
    <xf numFmtId="0" fontId="83" fillId="24" borderId="10" applyNumberFormat="0" applyAlignment="0" applyProtection="0"/>
    <xf numFmtId="0" fontId="46" fillId="24" borderId="10" applyNumberFormat="0" applyAlignment="0" applyProtection="0"/>
    <xf numFmtId="0" fontId="66" fillId="24" borderId="10" applyNumberFormat="0" applyAlignment="0" applyProtection="0"/>
    <xf numFmtId="0" fontId="46" fillId="24" borderId="10" applyNumberFormat="0" applyAlignment="0" applyProtection="0"/>
    <xf numFmtId="0" fontId="1" fillId="0" borderId="0"/>
    <xf numFmtId="0" fontId="83" fillId="24" borderId="10" applyNumberFormat="0" applyAlignment="0" applyProtection="0"/>
    <xf numFmtId="0" fontId="1" fillId="0" borderId="0"/>
    <xf numFmtId="0" fontId="46" fillId="24" borderId="10" applyNumberFormat="0" applyAlignment="0" applyProtection="0"/>
    <xf numFmtId="0" fontId="66" fillId="24" borderId="10" applyNumberFormat="0" applyAlignment="0" applyProtection="0"/>
    <xf numFmtId="0" fontId="66" fillId="24" borderId="10" applyNumberFormat="0" applyAlignment="0" applyProtection="0"/>
    <xf numFmtId="0" fontId="1" fillId="0" borderId="0"/>
    <xf numFmtId="0" fontId="1" fillId="0" borderId="0"/>
    <xf numFmtId="0" fontId="1" fillId="0" borderId="0"/>
    <xf numFmtId="0" fontId="46" fillId="24" borderId="14" applyNumberFormat="0" applyAlignment="0" applyProtection="0"/>
    <xf numFmtId="0" fontId="50" fillId="0" borderId="15" applyNumberFormat="0" applyFill="0" applyAlignment="0" applyProtection="0"/>
    <xf numFmtId="0" fontId="83" fillId="24" borderId="14" applyNumberFormat="0" applyAlignment="0" applyProtection="0"/>
    <xf numFmtId="0" fontId="1" fillId="0" borderId="0"/>
    <xf numFmtId="0" fontId="1" fillId="0" borderId="0"/>
    <xf numFmtId="0" fontId="1" fillId="0" borderId="0"/>
    <xf numFmtId="0" fontId="16" fillId="26" borderId="5" applyNumberFormat="0" applyFont="0" applyAlignment="0" applyProtection="0"/>
    <xf numFmtId="0" fontId="16" fillId="26" borderId="5" applyNumberFormat="0" applyFont="0" applyAlignment="0" applyProtection="0"/>
    <xf numFmtId="0" fontId="63" fillId="26" borderId="5" applyNumberFormat="0" applyFont="0" applyAlignment="0" applyProtection="0"/>
    <xf numFmtId="0" fontId="92" fillId="24" borderId="8" applyNumberFormat="0" applyAlignment="0" applyProtection="0"/>
    <xf numFmtId="0" fontId="94" fillId="15" borderId="8" applyNumberFormat="0" applyAlignment="0" applyProtection="0"/>
    <xf numFmtId="0" fontId="95" fillId="0" borderId="9" applyNumberFormat="0" applyFill="0" applyAlignment="0" applyProtection="0"/>
    <xf numFmtId="0" fontId="16" fillId="0" borderId="0"/>
    <xf numFmtId="0" fontId="1" fillId="0" borderId="0"/>
    <xf numFmtId="0" fontId="1" fillId="0" borderId="0"/>
    <xf numFmtId="0" fontId="1" fillId="0" borderId="0"/>
    <xf numFmtId="0" fontId="42" fillId="26" borderId="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66" fillId="24" borderId="14" applyNumberFormat="0" applyAlignment="0" applyProtection="0"/>
    <xf numFmtId="0" fontId="70" fillId="0" borderId="15" applyNumberFormat="0" applyFill="0" applyAlignment="0" applyProtection="0"/>
    <xf numFmtId="0" fontId="66" fillId="24" borderId="14" applyNumberFormat="0" applyAlignment="0" applyProtection="0"/>
    <xf numFmtId="0" fontId="70" fillId="0" borderId="15" applyNumberFormat="0" applyFill="0" applyAlignment="0" applyProtection="0"/>
    <xf numFmtId="0" fontId="63" fillId="26" borderId="5" applyNumberFormat="0" applyFont="0" applyAlignment="0" applyProtection="0"/>
    <xf numFmtId="0" fontId="76" fillId="24" borderId="8" applyNumberFormat="0" applyAlignment="0" applyProtection="0"/>
    <xf numFmtId="0" fontId="78" fillId="15" borderId="8" applyNumberFormat="0" applyAlignment="0" applyProtection="0"/>
    <xf numFmtId="0" fontId="79" fillId="0" borderId="9" applyNumberFormat="0" applyFill="0" applyAlignment="0" applyProtection="0"/>
    <xf numFmtId="0" fontId="57" fillId="24" borderId="8" applyNumberFormat="0" applyAlignment="0" applyProtection="0"/>
    <xf numFmtId="0" fontId="59" fillId="15" borderId="8" applyNumberFormat="0" applyAlignment="0" applyProtection="0"/>
    <xf numFmtId="0" fontId="1" fillId="0" borderId="0"/>
    <xf numFmtId="0" fontId="86" fillId="0" borderId="15" applyNumberFormat="0" applyFill="0" applyAlignment="0" applyProtection="0"/>
    <xf numFmtId="0" fontId="46" fillId="24" borderId="14" applyNumberFormat="0" applyAlignment="0" applyProtection="0"/>
    <xf numFmtId="0" fontId="60" fillId="0" borderId="9" applyNumberFormat="0" applyFill="0" applyAlignment="0" applyProtection="0"/>
    <xf numFmtId="0" fontId="66" fillId="24" borderId="14" applyNumberFormat="0" applyAlignment="0" applyProtection="0"/>
    <xf numFmtId="0" fontId="76" fillId="24" borderId="8" applyNumberFormat="0" applyAlignment="0" applyProtection="0"/>
    <xf numFmtId="0" fontId="78" fillId="15" borderId="8" applyNumberFormat="0" applyAlignment="0" applyProtection="0"/>
    <xf numFmtId="0" fontId="79" fillId="0" borderId="9" applyNumberFormat="0" applyFill="0" applyAlignment="0" applyProtection="0"/>
    <xf numFmtId="0" fontId="46" fillId="24" borderId="14" applyNumberFormat="0" applyAlignment="0" applyProtection="0"/>
    <xf numFmtId="0" fontId="57" fillId="24" borderId="8" applyNumberFormat="0" applyAlignment="0" applyProtection="0"/>
    <xf numFmtId="0" fontId="59" fillId="15" borderId="8" applyNumberFormat="0" applyAlignment="0" applyProtection="0"/>
    <xf numFmtId="0" fontId="60" fillId="0" borderId="9" applyNumberFormat="0" applyFill="0" applyAlignment="0" applyProtection="0"/>
    <xf numFmtId="0" fontId="1" fillId="0" borderId="0"/>
    <xf numFmtId="0" fontId="83" fillId="24" borderId="14" applyNumberFormat="0" applyAlignment="0" applyProtection="0"/>
    <xf numFmtId="0" fontId="1" fillId="0" borderId="0"/>
    <xf numFmtId="0" fontId="66" fillId="24" borderId="14" applyNumberFormat="0" applyAlignment="0" applyProtection="0"/>
    <xf numFmtId="0" fontId="76" fillId="24" borderId="8" applyNumberFormat="0" applyAlignment="0" applyProtection="0"/>
    <xf numFmtId="0" fontId="78" fillId="15" borderId="8" applyNumberFormat="0" applyAlignment="0" applyProtection="0"/>
    <xf numFmtId="0" fontId="79" fillId="0" borderId="9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46" fillId="24" borderId="14" applyNumberFormat="0" applyAlignment="0" applyProtection="0"/>
    <xf numFmtId="0" fontId="66" fillId="24" borderId="14" applyNumberFormat="0" applyAlignment="0" applyProtection="0"/>
    <xf numFmtId="0" fontId="46" fillId="24" borderId="16" applyNumberFormat="0" applyAlignment="0" applyProtection="0"/>
    <xf numFmtId="0" fontId="83" fillId="24" borderId="16" applyNumberFormat="0" applyAlignment="0" applyProtection="0"/>
    <xf numFmtId="0" fontId="66" fillId="24" borderId="16" applyNumberFormat="0" applyAlignment="0" applyProtection="0"/>
    <xf numFmtId="0" fontId="66" fillId="24" borderId="16" applyNumberFormat="0" applyAlignment="0" applyProtection="0"/>
    <xf numFmtId="0" fontId="70" fillId="0" borderId="4" applyNumberFormat="0" applyFill="0" applyAlignment="0" applyProtection="0"/>
    <xf numFmtId="0" fontId="86" fillId="0" borderId="4" applyNumberFormat="0" applyFill="0" applyAlignment="0" applyProtection="0"/>
    <xf numFmtId="0" fontId="46" fillId="24" borderId="16" applyNumberFormat="0" applyAlignment="0" applyProtection="0"/>
    <xf numFmtId="0" fontId="66" fillId="24" borderId="16" applyNumberFormat="0" applyAlignment="0" applyProtection="0"/>
    <xf numFmtId="0" fontId="46" fillId="24" borderId="16" applyNumberFormat="0" applyAlignment="0" applyProtection="0"/>
    <xf numFmtId="0" fontId="83" fillId="24" borderId="16" applyNumberFormat="0" applyAlignment="0" applyProtection="0"/>
    <xf numFmtId="0" fontId="66" fillId="24" borderId="16" applyNumberFormat="0" applyAlignment="0" applyProtection="0"/>
  </cellStyleXfs>
  <cellXfs count="422">
    <xf numFmtId="0" fontId="0" fillId="0" borderId="0" xfId="0"/>
    <xf numFmtId="0" fontId="6" fillId="0" borderId="0" xfId="0" applyFont="1" applyFill="1"/>
    <xf numFmtId="0" fontId="6" fillId="0" borderId="0" xfId="0" applyFont="1" applyFill="1" applyAlignment="1">
      <alignment horizontal="right"/>
    </xf>
    <xf numFmtId="0" fontId="6" fillId="0" borderId="0" xfId="0" applyFont="1" applyAlignment="1"/>
    <xf numFmtId="0" fontId="11" fillId="0" borderId="0" xfId="0" applyFont="1" applyFill="1"/>
    <xf numFmtId="0" fontId="12" fillId="0" borderId="0" xfId="0" applyFont="1" applyFill="1"/>
    <xf numFmtId="165" fontId="8" fillId="2" borderId="0" xfId="0" applyNumberFormat="1" applyFont="1" applyFill="1"/>
    <xf numFmtId="165" fontId="6" fillId="2" borderId="0" xfId="0" applyNumberFormat="1" applyFont="1" applyFill="1"/>
    <xf numFmtId="165" fontId="8" fillId="0" borderId="0" xfId="0" applyNumberFormat="1" applyFont="1" applyFill="1" applyAlignment="1"/>
    <xf numFmtId="0" fontId="8" fillId="0" borderId="0" xfId="0" applyFont="1" applyAlignment="1"/>
    <xf numFmtId="0" fontId="15" fillId="0" borderId="0" xfId="0" applyFont="1" applyFill="1"/>
    <xf numFmtId="3" fontId="8" fillId="2" borderId="0" xfId="0" applyNumberFormat="1" applyFont="1" applyFill="1"/>
    <xf numFmtId="0" fontId="7" fillId="4" borderId="0" xfId="0" applyFont="1" applyFill="1"/>
    <xf numFmtId="0" fontId="8" fillId="2" borderId="0" xfId="0" applyFont="1" applyFill="1" applyBorder="1"/>
    <xf numFmtId="0" fontId="6" fillId="0" borderId="0" xfId="0" applyFont="1" applyAlignment="1">
      <alignment horizontal="right"/>
    </xf>
    <xf numFmtId="165" fontId="10" fillId="0" borderId="0" xfId="0" applyNumberFormat="1" applyFont="1" applyFill="1" applyAlignment="1"/>
    <xf numFmtId="166" fontId="10" fillId="0" borderId="0" xfId="0" applyNumberFormat="1" applyFont="1" applyFill="1" applyAlignment="1"/>
    <xf numFmtId="0" fontId="10" fillId="0" borderId="0" xfId="0" applyFont="1" applyAlignment="1"/>
    <xf numFmtId="165" fontId="19" fillId="0" borderId="0" xfId="0" applyNumberFormat="1" applyFont="1" applyFill="1" applyAlignment="1"/>
    <xf numFmtId="165" fontId="20" fillId="0" borderId="0" xfId="0" applyNumberFormat="1" applyFont="1" applyFill="1" applyAlignment="1"/>
    <xf numFmtId="0" fontId="18" fillId="0" borderId="0" xfId="0" applyFont="1" applyAlignment="1"/>
    <xf numFmtId="3" fontId="6" fillId="2" borderId="0" xfId="0" applyNumberFormat="1" applyFont="1" applyFill="1"/>
    <xf numFmtId="0" fontId="6" fillId="0" borderId="0" xfId="0" applyFont="1" applyFill="1" applyAlignment="1"/>
    <xf numFmtId="0" fontId="14" fillId="0" borderId="0" xfId="0" applyFont="1" applyAlignment="1"/>
    <xf numFmtId="169" fontId="6" fillId="0" borderId="0" xfId="0" applyNumberFormat="1" applyFont="1" applyFill="1" applyAlignment="1"/>
    <xf numFmtId="0" fontId="6" fillId="2" borderId="0" xfId="0" applyFont="1" applyFill="1" applyAlignment="1"/>
    <xf numFmtId="0" fontId="14" fillId="2" borderId="0" xfId="0" applyFont="1" applyFill="1" applyAlignment="1"/>
    <xf numFmtId="2" fontId="6" fillId="0" borderId="0" xfId="0" applyNumberFormat="1" applyFont="1" applyFill="1" applyAlignment="1"/>
    <xf numFmtId="2" fontId="8" fillId="0" borderId="0" xfId="0" applyNumberFormat="1" applyFont="1" applyFill="1" applyAlignment="1"/>
    <xf numFmtId="167" fontId="10" fillId="0" borderId="0" xfId="0" applyNumberFormat="1" applyFont="1" applyFill="1" applyAlignment="1"/>
    <xf numFmtId="0" fontId="13" fillId="0" borderId="0" xfId="0" applyFont="1" applyFill="1" applyAlignment="1">
      <alignment horizontal="left"/>
    </xf>
    <xf numFmtId="167" fontId="26" fillId="0" borderId="0" xfId="0" applyNumberFormat="1" applyFont="1" applyFill="1"/>
    <xf numFmtId="167" fontId="27" fillId="0" borderId="0" xfId="0" applyNumberFormat="1" applyFont="1" applyFill="1" applyAlignment="1"/>
    <xf numFmtId="167" fontId="26" fillId="0" borderId="0" xfId="0" applyNumberFormat="1" applyFont="1" applyFill="1" applyAlignment="1"/>
    <xf numFmtId="166" fontId="8" fillId="0" borderId="0" xfId="0" applyNumberFormat="1" applyFont="1" applyFill="1"/>
    <xf numFmtId="165" fontId="6" fillId="0" borderId="0" xfId="0" applyNumberFormat="1" applyFont="1" applyFill="1" applyAlignment="1">
      <alignment horizontal="right"/>
    </xf>
    <xf numFmtId="165" fontId="6" fillId="3" borderId="0" xfId="0" applyNumberFormat="1" applyFont="1" applyFill="1" applyAlignment="1">
      <alignment horizontal="right"/>
    </xf>
    <xf numFmtId="165" fontId="6" fillId="3" borderId="0" xfId="0" applyNumberFormat="1" applyFont="1" applyFill="1"/>
    <xf numFmtId="165" fontId="14" fillId="0" borderId="0" xfId="0" applyNumberFormat="1" applyFont="1" applyFill="1" applyAlignment="1">
      <alignment horizontal="right"/>
    </xf>
    <xf numFmtId="165" fontId="8" fillId="0" borderId="0" xfId="0" applyNumberFormat="1" applyFont="1" applyFill="1" applyAlignment="1">
      <alignment horizontal="right"/>
    </xf>
    <xf numFmtId="165" fontId="13" fillId="0" borderId="0" xfId="0" applyNumberFormat="1" applyFont="1" applyFill="1" applyAlignment="1">
      <alignment horizontal="right"/>
    </xf>
    <xf numFmtId="0" fontId="8" fillId="0" borderId="0" xfId="0" applyFont="1" applyFill="1"/>
    <xf numFmtId="0" fontId="17" fillId="0" borderId="0" xfId="0" applyFont="1"/>
    <xf numFmtId="0" fontId="28" fillId="0" borderId="0" xfId="0" applyFont="1" applyFill="1"/>
    <xf numFmtId="165" fontId="6" fillId="2" borderId="0" xfId="0" applyNumberFormat="1" applyFont="1" applyFill="1" applyAlignment="1">
      <alignment horizontal="right"/>
    </xf>
    <xf numFmtId="0" fontId="17" fillId="0" borderId="0" xfId="0" applyFont="1" applyFill="1"/>
    <xf numFmtId="166" fontId="8" fillId="2" borderId="0" xfId="0" applyNumberFormat="1" applyFont="1" applyFill="1" applyAlignment="1">
      <alignment horizontal="right"/>
    </xf>
    <xf numFmtId="166" fontId="10" fillId="0" borderId="0" xfId="0" applyNumberFormat="1" applyFont="1" applyFill="1" applyAlignment="1">
      <alignment horizontal="right"/>
    </xf>
    <xf numFmtId="165" fontId="22" fillId="0" borderId="0" xfId="0" applyNumberFormat="1" applyFont="1" applyFill="1" applyAlignment="1">
      <alignment horizontal="right"/>
    </xf>
    <xf numFmtId="0" fontId="10" fillId="0" borderId="0" xfId="0" applyFont="1" applyFill="1"/>
    <xf numFmtId="165" fontId="19" fillId="0" borderId="0" xfId="0" applyNumberFormat="1" applyFont="1" applyFill="1" applyAlignment="1">
      <alignment horizontal="right"/>
    </xf>
    <xf numFmtId="165" fontId="8" fillId="2" borderId="0" xfId="0" applyNumberFormat="1" applyFont="1" applyFill="1" applyAlignment="1">
      <alignment horizontal="right"/>
    </xf>
    <xf numFmtId="165" fontId="20" fillId="0" borderId="0" xfId="0" applyNumberFormat="1" applyFont="1" applyFill="1" applyAlignment="1">
      <alignment horizontal="right"/>
    </xf>
    <xf numFmtId="0" fontId="29" fillId="0" borderId="0" xfId="0" applyFont="1" applyFill="1" applyAlignment="1">
      <alignment horizontal="right"/>
    </xf>
    <xf numFmtId="0" fontId="14" fillId="0" borderId="0" xfId="0" applyFont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13" fillId="0" borderId="0" xfId="0" applyNumberFormat="1" applyFont="1" applyFill="1" applyAlignment="1">
      <alignment horizontal="right"/>
    </xf>
    <xf numFmtId="4" fontId="8" fillId="0" borderId="0" xfId="0" applyNumberFormat="1" applyFont="1" applyFill="1" applyAlignment="1">
      <alignment horizontal="right"/>
    </xf>
    <xf numFmtId="169" fontId="8" fillId="0" borderId="0" xfId="0" applyNumberFormat="1" applyFont="1" applyFill="1" applyAlignment="1">
      <alignment horizontal="right"/>
    </xf>
    <xf numFmtId="4" fontId="13" fillId="0" borderId="0" xfId="0" applyNumberFormat="1" applyFont="1" applyFill="1" applyAlignment="1">
      <alignment horizontal="right"/>
    </xf>
    <xf numFmtId="3" fontId="6" fillId="0" borderId="0" xfId="0" applyNumberFormat="1" applyFont="1" applyFill="1" applyAlignment="1">
      <alignment horizontal="right"/>
    </xf>
    <xf numFmtId="3" fontId="6" fillId="2" borderId="0" xfId="0" applyNumberFormat="1" applyFont="1" applyFill="1" applyAlignment="1">
      <alignment horizontal="right"/>
    </xf>
    <xf numFmtId="0" fontId="8" fillId="0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Fill="1" applyAlignment="1">
      <alignment horizontal="left"/>
    </xf>
    <xf numFmtId="0" fontId="12" fillId="8" borderId="0" xfId="0" applyFont="1" applyFill="1" applyAlignment="1"/>
    <xf numFmtId="0" fontId="12" fillId="2" borderId="0" xfId="0" applyFont="1" applyFill="1" applyAlignment="1"/>
    <xf numFmtId="4" fontId="6" fillId="3" borderId="0" xfId="0" applyNumberFormat="1" applyFont="1" applyFill="1"/>
    <xf numFmtId="165" fontId="14" fillId="0" borderId="0" xfId="0" applyNumberFormat="1" applyFont="1" applyFill="1" applyAlignment="1"/>
    <xf numFmtId="165" fontId="13" fillId="0" borderId="0" xfId="0" applyNumberFormat="1" applyFont="1" applyFill="1" applyAlignment="1"/>
    <xf numFmtId="0" fontId="23" fillId="0" borderId="0" xfId="0" applyFont="1" applyFill="1"/>
    <xf numFmtId="0" fontId="18" fillId="0" borderId="0" xfId="0" applyFont="1" applyFill="1"/>
    <xf numFmtId="0" fontId="31" fillId="0" borderId="0" xfId="0" applyFont="1" applyFill="1"/>
    <xf numFmtId="169" fontId="10" fillId="0" borderId="0" xfId="0" applyNumberFormat="1" applyFont="1" applyFill="1" applyAlignment="1"/>
    <xf numFmtId="166" fontId="8" fillId="2" borderId="0" xfId="0" applyNumberFormat="1" applyFont="1" applyFill="1"/>
    <xf numFmtId="165" fontId="22" fillId="0" borderId="0" xfId="0" applyNumberFormat="1" applyFont="1" applyFill="1" applyAlignment="1"/>
    <xf numFmtId="0" fontId="6" fillId="0" borderId="0" xfId="0" applyFont="1" applyFill="1" applyAlignment="1">
      <alignment horizontal="center"/>
    </xf>
    <xf numFmtId="0" fontId="29" fillId="0" borderId="0" xfId="0" applyFont="1" applyFill="1" applyAlignment="1">
      <alignment horizontal="center"/>
    </xf>
    <xf numFmtId="3" fontId="8" fillId="0" borderId="0" xfId="0" applyNumberFormat="1" applyFont="1" applyFill="1" applyAlignment="1">
      <alignment horizontal="center"/>
    </xf>
    <xf numFmtId="165" fontId="8" fillId="0" borderId="0" xfId="0" applyNumberFormat="1" applyFont="1" applyFill="1" applyAlignment="1">
      <alignment horizontal="center"/>
    </xf>
    <xf numFmtId="3" fontId="13" fillId="0" borderId="0" xfId="0" applyNumberFormat="1" applyFont="1" applyFill="1" applyAlignment="1">
      <alignment horizontal="center"/>
    </xf>
    <xf numFmtId="4" fontId="8" fillId="0" borderId="0" xfId="0" applyNumberFormat="1" applyFont="1" applyFill="1" applyAlignment="1">
      <alignment horizontal="center"/>
    </xf>
    <xf numFmtId="169" fontId="8" fillId="0" borderId="0" xfId="0" applyNumberFormat="1" applyFont="1" applyFill="1" applyAlignment="1">
      <alignment horizontal="center"/>
    </xf>
    <xf numFmtId="4" fontId="13" fillId="0" borderId="0" xfId="0" applyNumberFormat="1" applyFont="1" applyFill="1" applyAlignment="1">
      <alignment horizontal="center"/>
    </xf>
    <xf numFmtId="169" fontId="8" fillId="0" borderId="0" xfId="0" applyNumberFormat="1" applyFont="1" applyFill="1" applyAlignment="1"/>
    <xf numFmtId="0" fontId="12" fillId="0" borderId="0" xfId="0" applyFont="1" applyFill="1" applyAlignment="1">
      <alignment shrinkToFit="1"/>
    </xf>
    <xf numFmtId="169" fontId="13" fillId="0" borderId="0" xfId="0" applyNumberFormat="1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18" fillId="0" borderId="0" xfId="0" applyFont="1" applyFill="1" applyAlignment="1"/>
    <xf numFmtId="0" fontId="10" fillId="0" borderId="0" xfId="0" applyFont="1" applyFill="1" applyAlignment="1"/>
    <xf numFmtId="0" fontId="8" fillId="0" borderId="0" xfId="0" applyFont="1" applyFill="1" applyAlignment="1"/>
    <xf numFmtId="0" fontId="12" fillId="0" borderId="0" xfId="0" applyFont="1" applyFill="1" applyAlignment="1"/>
    <xf numFmtId="0" fontId="14" fillId="0" borderId="0" xfId="0" applyFont="1" applyFill="1" applyAlignment="1"/>
    <xf numFmtId="0" fontId="25" fillId="0" borderId="0" xfId="0" applyFont="1" applyFill="1" applyBorder="1"/>
    <xf numFmtId="165" fontId="6" fillId="6" borderId="0" xfId="0" applyNumberFormat="1" applyFont="1" applyFill="1"/>
    <xf numFmtId="0" fontId="6" fillId="8" borderId="0" xfId="0" applyFont="1" applyFill="1" applyAlignment="1"/>
    <xf numFmtId="0" fontId="14" fillId="8" borderId="0" xfId="0" applyFont="1" applyFill="1" applyAlignment="1"/>
    <xf numFmtId="169" fontId="6" fillId="0" borderId="0" xfId="0" applyNumberFormat="1" applyFont="1" applyFill="1"/>
    <xf numFmtId="0" fontId="21" fillId="0" borderId="0" xfId="0" applyFont="1" applyFill="1" applyAlignment="1">
      <alignment horizontal="left"/>
    </xf>
    <xf numFmtId="0" fontId="30" fillId="0" borderId="0" xfId="0" applyFont="1" applyFill="1" applyAlignment="1"/>
    <xf numFmtId="0" fontId="6" fillId="0" borderId="0" xfId="0" applyFont="1" applyFill="1" applyBorder="1"/>
    <xf numFmtId="0" fontId="6" fillId="0" borderId="0" xfId="0" applyFont="1" applyFill="1" applyBorder="1" applyAlignment="1"/>
    <xf numFmtId="0" fontId="12" fillId="0" borderId="0" xfId="0" applyFont="1" applyFill="1" applyBorder="1"/>
    <xf numFmtId="0" fontId="8" fillId="0" borderId="0" xfId="0" applyFont="1" applyFill="1" applyBorder="1" applyAlignment="1"/>
    <xf numFmtId="0" fontId="10" fillId="0" borderId="0" xfId="0" applyFont="1" applyFill="1" applyBorder="1" applyAlignment="1"/>
    <xf numFmtId="0" fontId="18" fillId="0" borderId="0" xfId="0" applyFont="1" applyFill="1" applyBorder="1" applyAlignment="1"/>
    <xf numFmtId="0" fontId="32" fillId="0" borderId="0" xfId="0" applyFont="1" applyAlignment="1">
      <alignment horizontal="left"/>
    </xf>
    <xf numFmtId="0" fontId="6" fillId="0" borderId="0" xfId="0" applyFont="1" applyFill="1" applyBorder="1" applyAlignment="1">
      <alignment horizontal="center"/>
    </xf>
    <xf numFmtId="0" fontId="14" fillId="0" borderId="0" xfId="0" applyFont="1" applyFill="1" applyBorder="1" applyAlignment="1"/>
    <xf numFmtId="169" fontId="6" fillId="0" borderId="0" xfId="0" applyNumberFormat="1" applyFont="1" applyFill="1" applyBorder="1" applyAlignment="1"/>
    <xf numFmtId="0" fontId="24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left"/>
    </xf>
    <xf numFmtId="2" fontId="8" fillId="0" borderId="0" xfId="0" applyNumberFormat="1" applyFont="1" applyFill="1" applyBorder="1" applyAlignment="1"/>
    <xf numFmtId="169" fontId="13" fillId="0" borderId="0" xfId="0" applyNumberFormat="1" applyFont="1" applyFill="1" applyBorder="1" applyAlignment="1"/>
    <xf numFmtId="2" fontId="6" fillId="0" borderId="0" xfId="0" applyNumberFormat="1" applyFont="1" applyFill="1" applyBorder="1" applyAlignment="1"/>
    <xf numFmtId="169" fontId="14" fillId="0" borderId="0" xfId="0" applyNumberFormat="1" applyFont="1" applyFill="1" applyBorder="1" applyAlignment="1"/>
    <xf numFmtId="167" fontId="10" fillId="0" borderId="0" xfId="0" applyNumberFormat="1" applyFont="1" applyFill="1" applyBorder="1" applyAlignment="1"/>
    <xf numFmtId="169" fontId="22" fillId="0" borderId="0" xfId="0" applyNumberFormat="1" applyFont="1" applyFill="1" applyBorder="1" applyAlignment="1"/>
    <xf numFmtId="0" fontId="33" fillId="0" borderId="0" xfId="0" applyFont="1" applyFill="1"/>
    <xf numFmtId="0" fontId="28" fillId="0" borderId="0" xfId="0" applyFont="1" applyAlignment="1"/>
    <xf numFmtId="0" fontId="28" fillId="0" borderId="0" xfId="0" applyFont="1"/>
    <xf numFmtId="0" fontId="28" fillId="0" borderId="0" xfId="0" applyFont="1" applyFill="1" applyAlignment="1"/>
    <xf numFmtId="2" fontId="28" fillId="0" borderId="0" xfId="0" applyNumberFormat="1" applyFont="1" applyFill="1"/>
    <xf numFmtId="2" fontId="28" fillId="0" borderId="0" xfId="3" applyNumberFormat="1" applyFont="1" applyFill="1"/>
    <xf numFmtId="0" fontId="28" fillId="9" borderId="0" xfId="0" applyFont="1" applyFill="1"/>
    <xf numFmtId="167" fontId="28" fillId="0" borderId="0" xfId="0" applyNumberFormat="1" applyFont="1" applyFill="1"/>
    <xf numFmtId="0" fontId="17" fillId="2" borderId="0" xfId="0" applyFont="1" applyFill="1" applyBorder="1"/>
    <xf numFmtId="0" fontId="34" fillId="0" borderId="0" xfId="0" applyFont="1" applyFill="1"/>
    <xf numFmtId="0" fontId="28" fillId="7" borderId="0" xfId="0" applyFont="1" applyFill="1"/>
    <xf numFmtId="0" fontId="35" fillId="0" borderId="0" xfId="0" applyFont="1" applyAlignment="1">
      <alignment horizontal="left"/>
    </xf>
    <xf numFmtId="3" fontId="28" fillId="2" borderId="0" xfId="0" applyNumberFormat="1" applyFont="1" applyFill="1"/>
    <xf numFmtId="0" fontId="17" fillId="0" borderId="0" xfId="0" applyFont="1" applyAlignment="1"/>
    <xf numFmtId="165" fontId="17" fillId="0" borderId="0" xfId="0" applyNumberFormat="1" applyFont="1" applyFill="1" applyAlignment="1"/>
    <xf numFmtId="165" fontId="28" fillId="0" borderId="0" xfId="0" applyNumberFormat="1" applyFont="1" applyFill="1" applyAlignment="1"/>
    <xf numFmtId="0" fontId="36" fillId="0" borderId="0" xfId="0" applyFont="1" applyFill="1"/>
    <xf numFmtId="0" fontId="37" fillId="0" borderId="0" xfId="0" applyFont="1" applyFill="1"/>
    <xf numFmtId="0" fontId="31" fillId="0" borderId="0" xfId="0" applyFont="1" applyAlignment="1"/>
    <xf numFmtId="0" fontId="28" fillId="0" borderId="0" xfId="0" applyFont="1" applyBorder="1" applyAlignment="1"/>
    <xf numFmtId="1" fontId="28" fillId="0" borderId="0" xfId="0" applyNumberFormat="1" applyFont="1"/>
    <xf numFmtId="0" fontId="41" fillId="0" borderId="0" xfId="0" applyFont="1" applyFill="1"/>
    <xf numFmtId="0" fontId="6" fillId="0" borderId="0" xfId="0" applyFont="1" applyFill="1" applyAlignment="1">
      <alignment shrinkToFit="1"/>
    </xf>
    <xf numFmtId="0" fontId="26" fillId="0" borderId="0" xfId="0" applyFont="1" applyFill="1" applyAlignment="1"/>
    <xf numFmtId="3" fontId="8" fillId="0" borderId="0" xfId="0" applyNumberFormat="1" applyFont="1" applyFill="1" applyAlignment="1"/>
    <xf numFmtId="0" fontId="33" fillId="0" borderId="0" xfId="0" applyFont="1" applyFill="1" applyBorder="1"/>
    <xf numFmtId="165" fontId="6" fillId="33" borderId="0" xfId="0" applyNumberFormat="1" applyFont="1" applyFill="1" applyAlignment="1"/>
    <xf numFmtId="0" fontId="62" fillId="33" borderId="0" xfId="0" applyFont="1" applyFill="1" applyAlignment="1"/>
    <xf numFmtId="0" fontId="26" fillId="33" borderId="0" xfId="0" applyFont="1" applyFill="1" applyAlignment="1"/>
    <xf numFmtId="0" fontId="27" fillId="33" borderId="0" xfId="0" applyFont="1" applyFill="1" applyBorder="1"/>
    <xf numFmtId="0" fontId="28" fillId="0" borderId="0" xfId="0" applyFont="1" applyFill="1" applyAlignment="1">
      <alignment horizontal="center" vertical="center"/>
    </xf>
    <xf numFmtId="0" fontId="98" fillId="33" borderId="0" xfId="0" applyFont="1" applyFill="1"/>
    <xf numFmtId="0" fontId="98" fillId="33" borderId="0" xfId="0" applyFont="1" applyFill="1" applyAlignment="1"/>
    <xf numFmtId="0" fontId="100" fillId="33" borderId="0" xfId="0" applyFont="1" applyFill="1" applyBorder="1"/>
    <xf numFmtId="0" fontId="41" fillId="33" borderId="0" xfId="0" applyFont="1" applyFill="1"/>
    <xf numFmtId="169" fontId="28" fillId="0" borderId="0" xfId="0" applyNumberFormat="1" applyFont="1" applyFill="1"/>
    <xf numFmtId="0" fontId="101" fillId="33" borderId="0" xfId="0" applyFont="1" applyFill="1" applyAlignment="1"/>
    <xf numFmtId="0" fontId="102" fillId="33" borderId="0" xfId="0" applyFont="1" applyFill="1" applyAlignment="1"/>
    <xf numFmtId="0" fontId="96" fillId="32" borderId="0" xfId="0" applyFont="1" applyFill="1" applyAlignment="1">
      <alignment horizontal="left" vertical="center"/>
    </xf>
    <xf numFmtId="0" fontId="6" fillId="32" borderId="0" xfId="0" applyFont="1" applyFill="1" applyAlignment="1"/>
    <xf numFmtId="0" fontId="8" fillId="34" borderId="0" xfId="0" applyFont="1" applyFill="1" applyAlignment="1"/>
    <xf numFmtId="0" fontId="6" fillId="34" borderId="0" xfId="0" applyFont="1" applyFill="1" applyAlignment="1"/>
    <xf numFmtId="0" fontId="10" fillId="34" borderId="0" xfId="0" applyFont="1" applyFill="1" applyAlignment="1"/>
    <xf numFmtId="0" fontId="6" fillId="34" borderId="0" xfId="0" applyFont="1" applyFill="1" applyAlignment="1">
      <alignment horizontal="center"/>
    </xf>
    <xf numFmtId="165" fontId="8" fillId="34" borderId="0" xfId="0" applyNumberFormat="1" applyFont="1" applyFill="1" applyAlignment="1"/>
    <xf numFmtId="165" fontId="6" fillId="34" borderId="0" xfId="0" applyNumberFormat="1" applyFont="1" applyFill="1" applyAlignment="1"/>
    <xf numFmtId="169" fontId="10" fillId="34" borderId="0" xfId="0" applyNumberFormat="1" applyFont="1" applyFill="1" applyAlignment="1"/>
    <xf numFmtId="0" fontId="6" fillId="32" borderId="11" xfId="0" applyFont="1" applyFill="1" applyBorder="1" applyAlignment="1"/>
    <xf numFmtId="0" fontId="8" fillId="0" borderId="11" xfId="0" applyFont="1" applyFill="1" applyBorder="1" applyAlignment="1"/>
    <xf numFmtId="3" fontId="8" fillId="0" borderId="11" xfId="0" applyNumberFormat="1" applyFont="1" applyFill="1" applyBorder="1" applyAlignment="1">
      <alignment horizontal="center"/>
    </xf>
    <xf numFmtId="3" fontId="8" fillId="0" borderId="11" xfId="0" applyNumberFormat="1" applyFont="1" applyFill="1" applyBorder="1"/>
    <xf numFmtId="0" fontId="6" fillId="0" borderId="11" xfId="0" applyFont="1" applyFill="1" applyBorder="1" applyAlignment="1"/>
    <xf numFmtId="3" fontId="8" fillId="0" borderId="11" xfId="0" applyNumberFormat="1" applyFont="1" applyFill="1" applyBorder="1" applyAlignment="1"/>
    <xf numFmtId="165" fontId="8" fillId="0" borderId="11" xfId="0" applyNumberFormat="1" applyFont="1" applyFill="1" applyBorder="1" applyAlignment="1"/>
    <xf numFmtId="165" fontId="10" fillId="0" borderId="11" xfId="0" applyNumberFormat="1" applyFont="1" applyFill="1" applyBorder="1" applyAlignment="1"/>
    <xf numFmtId="0" fontId="6" fillId="34" borderId="11" xfId="0" applyFont="1" applyFill="1" applyBorder="1" applyAlignment="1"/>
    <xf numFmtId="0" fontId="6" fillId="34" borderId="11" xfId="0" applyFont="1" applyFill="1" applyBorder="1" applyAlignment="1">
      <alignment horizontal="center"/>
    </xf>
    <xf numFmtId="0" fontId="18" fillId="34" borderId="11" xfId="0" applyFont="1" applyFill="1" applyBorder="1" applyAlignment="1"/>
    <xf numFmtId="0" fontId="8" fillId="34" borderId="11" xfId="0" applyFont="1" applyFill="1" applyBorder="1" applyAlignment="1"/>
    <xf numFmtId="165" fontId="8" fillId="34" borderId="11" xfId="0" applyNumberFormat="1" applyFont="1" applyFill="1" applyBorder="1" applyAlignment="1"/>
    <xf numFmtId="165" fontId="10" fillId="34" borderId="11" xfId="0" applyNumberFormat="1" applyFont="1" applyFill="1" applyBorder="1" applyAlignment="1"/>
    <xf numFmtId="165" fontId="6" fillId="34" borderId="11" xfId="0" applyNumberFormat="1" applyFont="1" applyFill="1" applyBorder="1"/>
    <xf numFmtId="165" fontId="18" fillId="34" borderId="11" xfId="0" applyNumberFormat="1" applyFont="1" applyFill="1" applyBorder="1" applyAlignment="1"/>
    <xf numFmtId="165" fontId="8" fillId="34" borderId="11" xfId="0" applyNumberFormat="1" applyFont="1" applyFill="1" applyBorder="1"/>
    <xf numFmtId="165" fontId="6" fillId="34" borderId="11" xfId="0" applyNumberFormat="1" applyFont="1" applyFill="1" applyBorder="1" applyAlignment="1"/>
    <xf numFmtId="0" fontId="10" fillId="34" borderId="11" xfId="0" applyFont="1" applyFill="1" applyBorder="1" applyAlignment="1"/>
    <xf numFmtId="166" fontId="10" fillId="34" borderId="11" xfId="0" applyNumberFormat="1" applyFont="1" applyFill="1" applyBorder="1" applyAlignment="1"/>
    <xf numFmtId="0" fontId="10" fillId="0" borderId="11" xfId="0" applyFont="1" applyFill="1" applyBorder="1" applyAlignment="1"/>
    <xf numFmtId="166" fontId="8" fillId="0" borderId="11" xfId="0" applyNumberFormat="1" applyFont="1" applyFill="1" applyBorder="1"/>
    <xf numFmtId="165" fontId="6" fillId="0" borderId="11" xfId="0" applyNumberFormat="1" applyFont="1" applyFill="1" applyBorder="1" applyAlignment="1"/>
    <xf numFmtId="3" fontId="8" fillId="0" borderId="11" xfId="0" applyNumberFormat="1" applyFont="1" applyFill="1" applyBorder="1" applyAlignment="1">
      <alignment horizontal="right"/>
    </xf>
    <xf numFmtId="0" fontId="17" fillId="32" borderId="0" xfId="0" applyFont="1" applyFill="1" applyBorder="1" applyAlignment="1">
      <alignment horizontal="center" vertical="center"/>
    </xf>
    <xf numFmtId="169" fontId="8" fillId="0" borderId="11" xfId="0" applyNumberFormat="1" applyFont="1" applyFill="1" applyBorder="1" applyAlignment="1">
      <alignment horizontal="right"/>
    </xf>
    <xf numFmtId="169" fontId="8" fillId="0" borderId="11" xfId="0" applyNumberFormat="1" applyFont="1" applyFill="1" applyBorder="1" applyAlignment="1">
      <alignment horizontal="center"/>
    </xf>
    <xf numFmtId="169" fontId="8" fillId="0" borderId="11" xfId="0" applyNumberFormat="1" applyFont="1" applyFill="1" applyBorder="1" applyAlignment="1"/>
    <xf numFmtId="169" fontId="10" fillId="34" borderId="11" xfId="0" applyNumberFormat="1" applyFont="1" applyFill="1" applyBorder="1" applyAlignment="1"/>
    <xf numFmtId="169" fontId="10" fillId="0" borderId="11" xfId="0" applyNumberFormat="1" applyFont="1" applyFill="1" applyBorder="1" applyAlignment="1"/>
    <xf numFmtId="0" fontId="17" fillId="32" borderId="11" xfId="0" applyFont="1" applyFill="1" applyBorder="1" applyAlignment="1">
      <alignment horizontal="center"/>
    </xf>
    <xf numFmtId="0" fontId="17" fillId="0" borderId="0" xfId="0" applyFont="1" applyFill="1" applyAlignment="1">
      <alignment horizontal="center"/>
    </xf>
    <xf numFmtId="0" fontId="17" fillId="32" borderId="12" xfId="0" applyFont="1" applyFill="1" applyBorder="1" applyAlignment="1">
      <alignment horizontal="center"/>
    </xf>
    <xf numFmtId="0" fontId="17" fillId="32" borderId="0" xfId="0" applyFont="1" applyFill="1" applyAlignment="1">
      <alignment horizontal="center"/>
    </xf>
    <xf numFmtId="0" fontId="34" fillId="0" borderId="0" xfId="0" applyFont="1" applyFill="1" applyAlignment="1"/>
    <xf numFmtId="0" fontId="34" fillId="0" borderId="0" xfId="0" applyFont="1" applyAlignment="1"/>
    <xf numFmtId="0" fontId="37" fillId="8" borderId="0" xfId="0" applyFont="1" applyFill="1" applyAlignment="1"/>
    <xf numFmtId="0" fontId="97" fillId="35" borderId="0" xfId="0" applyFont="1" applyFill="1" applyAlignment="1"/>
    <xf numFmtId="0" fontId="28" fillId="0" borderId="0" xfId="0" applyFont="1" applyFill="1" applyAlignment="1">
      <alignment horizontal="center"/>
    </xf>
    <xf numFmtId="0" fontId="17" fillId="0" borderId="0" xfId="0" applyFont="1" applyFill="1" applyAlignment="1">
      <alignment horizontal="left" indent="5"/>
    </xf>
    <xf numFmtId="169" fontId="6" fillId="0" borderId="0" xfId="0" applyNumberFormat="1" applyFont="1" applyFill="1" applyBorder="1" applyAlignment="1">
      <alignment shrinkToFit="1"/>
    </xf>
    <xf numFmtId="0" fontId="26" fillId="33" borderId="0" xfId="0" applyFont="1" applyFill="1"/>
    <xf numFmtId="0" fontId="40" fillId="0" borderId="0" xfId="0" applyFont="1" applyFill="1"/>
    <xf numFmtId="0" fontId="40" fillId="9" borderId="0" xfId="0" applyFont="1" applyFill="1"/>
    <xf numFmtId="2" fontId="99" fillId="0" borderId="0" xfId="0" applyNumberFormat="1" applyFont="1"/>
    <xf numFmtId="0" fontId="103" fillId="0" borderId="0" xfId="0" applyFont="1" applyFill="1"/>
    <xf numFmtId="0" fontId="38" fillId="0" borderId="0" xfId="0" applyFont="1"/>
    <xf numFmtId="1" fontId="28" fillId="7" borderId="0" xfId="0" applyNumberFormat="1" applyFont="1" applyFill="1" applyAlignment="1">
      <alignment shrinkToFit="1"/>
    </xf>
    <xf numFmtId="168" fontId="28" fillId="0" borderId="0" xfId="0" applyNumberFormat="1" applyFont="1" applyFill="1"/>
    <xf numFmtId="169" fontId="28" fillId="0" borderId="0" xfId="0" applyNumberFormat="1" applyFont="1"/>
    <xf numFmtId="0" fontId="34" fillId="2" borderId="0" xfId="0" applyFont="1" applyFill="1"/>
    <xf numFmtId="0" fontId="34" fillId="0" borderId="0" xfId="0" applyFont="1"/>
    <xf numFmtId="168" fontId="34" fillId="0" borderId="0" xfId="0" applyNumberFormat="1" applyFont="1" applyFill="1"/>
    <xf numFmtId="2" fontId="34" fillId="0" borderId="0" xfId="0" applyNumberFormat="1" applyFont="1"/>
    <xf numFmtId="1" fontId="34" fillId="0" borderId="0" xfId="0" applyNumberFormat="1" applyFont="1" applyFill="1"/>
    <xf numFmtId="0" fontId="104" fillId="0" borderId="0" xfId="0" applyFont="1" applyFill="1"/>
    <xf numFmtId="169" fontId="34" fillId="0" borderId="0" xfId="0" applyNumberFormat="1" applyFont="1" applyFill="1"/>
    <xf numFmtId="169" fontId="34" fillId="0" borderId="0" xfId="0" applyNumberFormat="1" applyFont="1"/>
    <xf numFmtId="2" fontId="34" fillId="0" borderId="0" xfId="3" applyNumberFormat="1" applyFont="1" applyFill="1"/>
    <xf numFmtId="2" fontId="99" fillId="0" borderId="0" xfId="0" applyNumberFormat="1" applyFont="1" applyFill="1"/>
    <xf numFmtId="0" fontId="38" fillId="0" borderId="0" xfId="0" applyFont="1" applyFill="1"/>
    <xf numFmtId="1" fontId="28" fillId="0" borderId="0" xfId="0" applyNumberFormat="1" applyFont="1" applyFill="1"/>
    <xf numFmtId="0" fontId="17" fillId="32" borderId="13" xfId="0" applyFont="1" applyFill="1" applyBorder="1" applyAlignment="1">
      <alignment horizontal="center"/>
    </xf>
    <xf numFmtId="0" fontId="40" fillId="0" borderId="0" xfId="0" applyFont="1" applyFill="1" applyAlignment="1"/>
    <xf numFmtId="168" fontId="28" fillId="0" borderId="0" xfId="0" applyNumberFormat="1" applyFont="1" applyFill="1" applyAlignment="1"/>
    <xf numFmtId="0" fontId="103" fillId="0" borderId="0" xfId="0" applyFont="1" applyFill="1" applyAlignment="1"/>
    <xf numFmtId="1" fontId="28" fillId="0" borderId="0" xfId="0" applyNumberFormat="1" applyFont="1" applyAlignment="1"/>
    <xf numFmtId="0" fontId="38" fillId="0" borderId="0" xfId="0" applyFont="1" applyAlignment="1"/>
    <xf numFmtId="0" fontId="28" fillId="7" borderId="0" xfId="0" applyFont="1" applyFill="1" applyAlignment="1"/>
    <xf numFmtId="169" fontId="28" fillId="0" borderId="0" xfId="0" applyNumberFormat="1" applyFont="1" applyAlignment="1"/>
    <xf numFmtId="169" fontId="6" fillId="0" borderId="0" xfId="0" applyNumberFormat="1" applyFont="1" applyFill="1" applyBorder="1" applyAlignment="1">
      <alignment wrapText="1" shrinkToFit="1"/>
    </xf>
    <xf numFmtId="0" fontId="6" fillId="0" borderId="0" xfId="0" applyFont="1" applyFill="1" applyBorder="1" applyAlignment="1">
      <alignment wrapText="1" shrinkToFit="1"/>
    </xf>
    <xf numFmtId="0" fontId="6" fillId="33" borderId="0" xfId="0" applyFont="1" applyFill="1" applyBorder="1" applyAlignment="1"/>
    <xf numFmtId="169" fontId="6" fillId="33" borderId="0" xfId="0" applyNumberFormat="1" applyFont="1" applyFill="1" applyBorder="1" applyAlignment="1"/>
    <xf numFmtId="0" fontId="26" fillId="0" borderId="0" xfId="0" applyFont="1" applyFill="1"/>
    <xf numFmtId="0" fontId="27" fillId="0" borderId="0" xfId="0" applyFont="1" applyFill="1"/>
    <xf numFmtId="0" fontId="98" fillId="0" borderId="0" xfId="0" applyFont="1" applyFill="1"/>
    <xf numFmtId="0" fontId="98" fillId="0" borderId="0" xfId="0" applyFont="1" applyFill="1" applyBorder="1"/>
    <xf numFmtId="0" fontId="40" fillId="0" borderId="0" xfId="0" applyFont="1" applyFill="1" applyAlignment="1">
      <alignment wrapText="1"/>
    </xf>
    <xf numFmtId="0" fontId="106" fillId="33" borderId="0" xfId="0" applyFont="1" applyFill="1"/>
    <xf numFmtId="0" fontId="17" fillId="36" borderId="11" xfId="0" applyFont="1" applyFill="1" applyBorder="1" applyAlignment="1">
      <alignment horizontal="center"/>
    </xf>
    <xf numFmtId="0" fontId="17" fillId="0" borderId="0" xfId="0" applyFont="1" applyFill="1" applyAlignment="1"/>
    <xf numFmtId="0" fontId="31" fillId="0" borderId="0" xfId="0" applyFont="1" applyFill="1" applyAlignment="1"/>
    <xf numFmtId="0" fontId="107" fillId="0" borderId="0" xfId="0" applyFont="1" applyFill="1" applyAlignment="1">
      <alignment horizontal="left"/>
    </xf>
    <xf numFmtId="4" fontId="8" fillId="0" borderId="11" xfId="0" applyNumberFormat="1" applyFont="1" applyFill="1" applyBorder="1"/>
    <xf numFmtId="165" fontId="8" fillId="0" borderId="11" xfId="0" applyNumberFormat="1" applyFont="1" applyFill="1" applyBorder="1"/>
    <xf numFmtId="4" fontId="6" fillId="0" borderId="0" xfId="0" applyNumberFormat="1" applyFont="1" applyFill="1" applyAlignment="1"/>
    <xf numFmtId="0" fontId="6" fillId="0" borderId="11" xfId="0" applyFont="1" applyFill="1" applyBorder="1" applyAlignment="1">
      <alignment horizontal="center"/>
    </xf>
    <xf numFmtId="0" fontId="8" fillId="0" borderId="0" xfId="0" applyFont="1" applyFill="1" applyAlignment="1">
      <alignment horizontal="right"/>
    </xf>
    <xf numFmtId="0" fontId="109" fillId="0" borderId="0" xfId="0" applyFont="1" applyFill="1"/>
    <xf numFmtId="166" fontId="10" fillId="0" borderId="11" xfId="0" applyNumberFormat="1" applyFont="1" applyFill="1" applyBorder="1" applyAlignment="1"/>
    <xf numFmtId="165" fontId="6" fillId="0" borderId="11" xfId="0" applyNumberFormat="1" applyFont="1" applyFill="1" applyBorder="1"/>
    <xf numFmtId="3" fontId="8" fillId="34" borderId="11" xfId="0" applyNumberFormat="1" applyFont="1" applyFill="1" applyBorder="1"/>
    <xf numFmtId="2" fontId="28" fillId="0" borderId="0" xfId="0" applyNumberFormat="1" applyFont="1" applyAlignment="1"/>
    <xf numFmtId="166" fontId="10" fillId="0" borderId="11" xfId="0" applyNumberFormat="1" applyFont="1" applyFill="1" applyBorder="1"/>
    <xf numFmtId="169" fontId="8" fillId="32" borderId="0" xfId="0" applyNumberFormat="1" applyFont="1" applyFill="1" applyAlignment="1">
      <alignment horizontal="right"/>
    </xf>
    <xf numFmtId="0" fontId="110" fillId="33" borderId="0" xfId="0" applyFont="1" applyFill="1" applyAlignment="1"/>
    <xf numFmtId="0" fontId="17" fillId="32" borderId="0" xfId="0" applyFont="1" applyFill="1" applyBorder="1" applyAlignment="1">
      <alignment horizontal="center"/>
    </xf>
    <xf numFmtId="0" fontId="17" fillId="36" borderId="17" xfId="0" applyFont="1" applyFill="1" applyBorder="1" applyAlignment="1">
      <alignment horizontal="center"/>
    </xf>
    <xf numFmtId="0" fontId="17" fillId="32" borderId="18" xfId="0" applyFont="1" applyFill="1" applyBorder="1" applyAlignment="1">
      <alignment horizontal="center"/>
    </xf>
    <xf numFmtId="0" fontId="111" fillId="33" borderId="0" xfId="0" applyFont="1" applyFill="1" applyBorder="1"/>
    <xf numFmtId="168" fontId="61" fillId="0" borderId="0" xfId="0" applyNumberFormat="1" applyFont="1" applyFill="1" applyAlignment="1"/>
    <xf numFmtId="0" fontId="61" fillId="0" borderId="0" xfId="0" applyFont="1" applyFill="1" applyAlignment="1"/>
    <xf numFmtId="0" fontId="28" fillId="0" borderId="0" xfId="3" applyFont="1" applyFill="1" applyAlignment="1"/>
    <xf numFmtId="2" fontId="28" fillId="0" borderId="0" xfId="0" applyNumberFormat="1" applyFont="1" applyFill="1" applyAlignment="1"/>
    <xf numFmtId="2" fontId="61" fillId="0" borderId="0" xfId="0" applyNumberFormat="1" applyFont="1" applyFill="1" applyAlignment="1"/>
    <xf numFmtId="2" fontId="28" fillId="0" borderId="0" xfId="3" applyNumberFormat="1" applyFont="1" applyFill="1" applyAlignment="1"/>
    <xf numFmtId="167" fontId="28" fillId="0" borderId="0" xfId="0" applyNumberFormat="1" applyFont="1" applyFill="1" applyAlignment="1"/>
    <xf numFmtId="0" fontId="28" fillId="0" borderId="0" xfId="0" quotePrefix="1" applyFont="1" applyFill="1" applyAlignment="1"/>
    <xf numFmtId="49" fontId="28" fillId="0" borderId="0" xfId="0" applyNumberFormat="1" applyFont="1" applyFill="1" applyAlignment="1"/>
    <xf numFmtId="49" fontId="61" fillId="0" borderId="0" xfId="0" applyNumberFormat="1" applyFont="1" applyFill="1" applyAlignment="1"/>
    <xf numFmtId="0" fontId="17" fillId="7" borderId="0" xfId="0" applyFont="1" applyFill="1" applyAlignment="1"/>
    <xf numFmtId="0" fontId="28" fillId="9" borderId="0" xfId="0" applyFont="1" applyFill="1" applyAlignment="1"/>
    <xf numFmtId="0" fontId="28" fillId="8" borderId="0" xfId="0" applyFont="1" applyFill="1"/>
    <xf numFmtId="0" fontId="17" fillId="5" borderId="0" xfId="0" applyFont="1" applyFill="1" applyAlignment="1">
      <alignment horizontal="left"/>
    </xf>
    <xf numFmtId="0" fontId="17" fillId="0" borderId="0" xfId="0" applyFont="1" applyFill="1" applyAlignment="1">
      <alignment horizontal="left"/>
    </xf>
    <xf numFmtId="0" fontId="41" fillId="33" borderId="0" xfId="0" applyFont="1" applyFill="1" applyAlignment="1"/>
    <xf numFmtId="166" fontId="41" fillId="33" borderId="0" xfId="0" applyNumberFormat="1" applyFont="1" applyFill="1" applyAlignment="1"/>
    <xf numFmtId="169" fontId="100" fillId="33" borderId="0" xfId="0" applyNumberFormat="1" applyFont="1" applyFill="1" applyAlignment="1">
      <alignment horizontal="center"/>
    </xf>
    <xf numFmtId="169" fontId="17" fillId="0" borderId="0" xfId="0" applyNumberFormat="1" applyFont="1" applyFill="1" applyAlignment="1">
      <alignment horizontal="center"/>
    </xf>
    <xf numFmtId="0" fontId="28" fillId="2" borderId="0" xfId="0" applyFont="1" applyFill="1" applyAlignment="1"/>
    <xf numFmtId="0" fontId="61" fillId="2" borderId="0" xfId="0" applyFont="1" applyFill="1" applyAlignment="1"/>
    <xf numFmtId="0" fontId="112" fillId="3" borderId="0" xfId="0" applyFont="1" applyFill="1" applyAlignment="1"/>
    <xf numFmtId="0" fontId="113" fillId="0" borderId="0" xfId="0" applyFont="1" applyFill="1" applyAlignment="1">
      <alignment horizontal="center"/>
    </xf>
    <xf numFmtId="0" fontId="31" fillId="0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0" fontId="113" fillId="0" borderId="0" xfId="0" applyFont="1" applyAlignment="1">
      <alignment horizontal="center"/>
    </xf>
    <xf numFmtId="169" fontId="28" fillId="0" borderId="0" xfId="0" applyNumberFormat="1" applyFont="1" applyFill="1" applyAlignment="1"/>
    <xf numFmtId="3" fontId="17" fillId="0" borderId="0" xfId="0" applyNumberFormat="1" applyFont="1" applyFill="1" applyAlignment="1">
      <alignment horizontal="center"/>
    </xf>
    <xf numFmtId="4" fontId="113" fillId="0" borderId="0" xfId="0" applyNumberFormat="1" applyFont="1" applyFill="1" applyAlignment="1">
      <alignment horizontal="center"/>
    </xf>
    <xf numFmtId="3" fontId="17" fillId="0" borderId="0" xfId="0" applyNumberFormat="1" applyFont="1" applyFill="1" applyAlignment="1">
      <alignment horizontal="left"/>
    </xf>
    <xf numFmtId="3" fontId="28" fillId="0" borderId="0" xfId="0" applyNumberFormat="1" applyFont="1" applyAlignment="1"/>
    <xf numFmtId="2" fontId="17" fillId="0" borderId="0" xfId="0" applyNumberFormat="1" applyFont="1" applyFill="1" applyAlignment="1">
      <alignment horizontal="right"/>
    </xf>
    <xf numFmtId="0" fontId="114" fillId="0" borderId="0" xfId="0" applyFont="1" applyFill="1" applyAlignment="1">
      <alignment horizontal="center"/>
    </xf>
    <xf numFmtId="0" fontId="61" fillId="0" borderId="0" xfId="0" applyFont="1" applyFill="1" applyAlignment="1">
      <alignment horizontal="center"/>
    </xf>
    <xf numFmtId="169" fontId="28" fillId="2" borderId="0" xfId="0" applyNumberFormat="1" applyFont="1" applyFill="1"/>
    <xf numFmtId="1" fontId="28" fillId="2" borderId="0" xfId="0" applyNumberFormat="1" applyFont="1" applyFill="1"/>
    <xf numFmtId="0" fontId="115" fillId="0" borderId="0" xfId="0" applyFont="1" applyAlignment="1"/>
    <xf numFmtId="0" fontId="115" fillId="0" borderId="0" xfId="0" applyFont="1" applyFill="1" applyAlignment="1">
      <alignment horizontal="center"/>
    </xf>
    <xf numFmtId="169" fontId="115" fillId="2" borderId="0" xfId="0" applyNumberFormat="1" applyFont="1" applyFill="1"/>
    <xf numFmtId="1" fontId="115" fillId="2" borderId="0" xfId="0" applyNumberFormat="1" applyFont="1" applyFill="1"/>
    <xf numFmtId="169" fontId="17" fillId="0" borderId="0" xfId="0" applyNumberFormat="1" applyFont="1" applyFill="1" applyAlignment="1"/>
    <xf numFmtId="169" fontId="113" fillId="0" borderId="0" xfId="0" applyNumberFormat="1" applyFont="1" applyFill="1" applyAlignment="1"/>
    <xf numFmtId="0" fontId="17" fillId="8" borderId="0" xfId="0" applyFont="1" applyFill="1"/>
    <xf numFmtId="169" fontId="34" fillId="0" borderId="0" xfId="0" applyNumberFormat="1" applyFont="1" applyFill="1" applyAlignment="1"/>
    <xf numFmtId="169" fontId="61" fillId="0" borderId="0" xfId="0" applyNumberFormat="1" applyFont="1" applyFill="1" applyAlignment="1"/>
    <xf numFmtId="169" fontId="34" fillId="0" borderId="0" xfId="0" applyNumberFormat="1" applyFont="1" applyFill="1" applyAlignment="1">
      <alignment horizontal="right"/>
    </xf>
    <xf numFmtId="165" fontId="34" fillId="0" borderId="0" xfId="0" applyNumberFormat="1" applyFont="1" applyFill="1" applyAlignment="1">
      <alignment horizontal="right"/>
    </xf>
    <xf numFmtId="169" fontId="116" fillId="0" borderId="0" xfId="0" applyNumberFormat="1" applyFont="1" applyFill="1" applyAlignment="1">
      <alignment horizontal="right"/>
    </xf>
    <xf numFmtId="165" fontId="116" fillId="0" borderId="0" xfId="0" applyNumberFormat="1" applyFont="1" applyFill="1" applyAlignment="1">
      <alignment horizontal="right"/>
    </xf>
    <xf numFmtId="0" fontId="104" fillId="8" borderId="0" xfId="0" applyFont="1" applyFill="1" applyAlignment="1"/>
    <xf numFmtId="167" fontId="37" fillId="8" borderId="0" xfId="0" applyNumberFormat="1" applyFont="1" applyFill="1" applyAlignment="1"/>
    <xf numFmtId="167" fontId="117" fillId="8" borderId="0" xfId="0" applyNumberFormat="1" applyFont="1" applyFill="1" applyAlignment="1"/>
    <xf numFmtId="169" fontId="34" fillId="8" borderId="0" xfId="0" applyNumberFormat="1" applyFont="1" applyFill="1" applyAlignment="1"/>
    <xf numFmtId="169" fontId="118" fillId="8" borderId="0" xfId="0" applyNumberFormat="1" applyFont="1" applyFill="1" applyAlignment="1">
      <alignment horizontal="right"/>
    </xf>
    <xf numFmtId="166" fontId="118" fillId="8" borderId="0" xfId="0" applyNumberFormat="1" applyFont="1" applyFill="1" applyAlignment="1">
      <alignment horizontal="right"/>
    </xf>
    <xf numFmtId="167" fontId="17" fillId="0" borderId="0" xfId="0" applyNumberFormat="1" applyFont="1" applyFill="1" applyAlignment="1"/>
    <xf numFmtId="167" fontId="28" fillId="0" borderId="0" xfId="0" applyNumberFormat="1" applyFont="1" applyAlignment="1"/>
    <xf numFmtId="169" fontId="31" fillId="0" borderId="0" xfId="0" applyNumberFormat="1" applyFont="1" applyFill="1" applyAlignment="1"/>
    <xf numFmtId="0" fontId="28" fillId="35" borderId="0" xfId="0" applyFont="1" applyFill="1" applyAlignment="1"/>
    <xf numFmtId="169" fontId="28" fillId="35" borderId="0" xfId="0" applyNumberFormat="1" applyFont="1" applyFill="1"/>
    <xf numFmtId="165" fontId="28" fillId="35" borderId="0" xfId="0" applyNumberFormat="1" applyFont="1" applyFill="1" applyAlignment="1">
      <alignment horizontal="left"/>
    </xf>
    <xf numFmtId="1" fontId="28" fillId="35" borderId="0" xfId="0" applyNumberFormat="1" applyFont="1" applyFill="1"/>
    <xf numFmtId="165" fontId="28" fillId="0" borderId="0" xfId="0" applyNumberFormat="1" applyFont="1" applyFill="1" applyAlignment="1">
      <alignment horizontal="right"/>
    </xf>
    <xf numFmtId="167" fontId="31" fillId="0" borderId="0" xfId="0" applyNumberFormat="1" applyFont="1" applyFill="1" applyAlignment="1"/>
    <xf numFmtId="167" fontId="117" fillId="0" borderId="0" xfId="0" applyNumberFormat="1" applyFont="1" applyFill="1" applyAlignment="1"/>
    <xf numFmtId="4" fontId="116" fillId="0" borderId="0" xfId="0" applyNumberFormat="1" applyFont="1" applyBorder="1" applyAlignment="1"/>
    <xf numFmtId="0" fontId="31" fillId="8" borderId="0" xfId="0" applyFont="1" applyFill="1"/>
    <xf numFmtId="3" fontId="116" fillId="0" borderId="0" xfId="0" quotePrefix="1" applyNumberFormat="1" applyFont="1" applyFill="1" applyBorder="1" applyAlignment="1"/>
    <xf numFmtId="3" fontId="116" fillId="0" borderId="0" xfId="0" applyNumberFormat="1" applyFont="1" applyBorder="1" applyAlignment="1"/>
    <xf numFmtId="165" fontId="17" fillId="0" borderId="0" xfId="0" applyNumberFormat="1" applyFont="1" applyFill="1" applyAlignment="1">
      <alignment horizontal="right"/>
    </xf>
    <xf numFmtId="3" fontId="116" fillId="35" borderId="0" xfId="0" applyNumberFormat="1" applyFont="1" applyFill="1" applyBorder="1" applyAlignment="1"/>
    <xf numFmtId="2" fontId="116" fillId="0" borderId="0" xfId="0" applyNumberFormat="1" applyFont="1" applyBorder="1" applyAlignment="1"/>
    <xf numFmtId="0" fontId="28" fillId="35" borderId="0" xfId="0" applyFont="1" applyFill="1" applyBorder="1" applyAlignment="1"/>
    <xf numFmtId="2" fontId="116" fillId="35" borderId="0" xfId="0" applyNumberFormat="1" applyFont="1" applyFill="1" applyBorder="1" applyAlignment="1"/>
    <xf numFmtId="165" fontId="119" fillId="0" borderId="0" xfId="0" applyNumberFormat="1" applyFont="1" applyFill="1" applyAlignment="1">
      <alignment horizontal="right"/>
    </xf>
    <xf numFmtId="165" fontId="116" fillId="0" borderId="0" xfId="0" applyNumberFormat="1" applyFont="1" applyFill="1" applyAlignment="1">
      <alignment horizontal="left"/>
    </xf>
    <xf numFmtId="167" fontId="28" fillId="2" borderId="0" xfId="0" applyNumberFormat="1" applyFont="1" applyFill="1"/>
    <xf numFmtId="165" fontId="97" fillId="35" borderId="0" xfId="0" applyNumberFormat="1" applyFont="1" applyFill="1" applyAlignment="1">
      <alignment horizontal="left"/>
    </xf>
    <xf numFmtId="165" fontId="97" fillId="35" borderId="0" xfId="0" applyNumberFormat="1" applyFont="1" applyFill="1" applyAlignment="1">
      <alignment horizontal="right"/>
    </xf>
    <xf numFmtId="165" fontId="119" fillId="0" borderId="0" xfId="0" applyNumberFormat="1" applyFont="1" applyFill="1" applyAlignment="1">
      <alignment horizontal="left"/>
    </xf>
    <xf numFmtId="2" fontId="17" fillId="0" borderId="0" xfId="0" applyNumberFormat="1" applyFont="1" applyFill="1" applyAlignment="1"/>
    <xf numFmtId="169" fontId="120" fillId="35" borderId="0" xfId="0" applyNumberFormat="1" applyFont="1" applyFill="1"/>
    <xf numFmtId="165" fontId="120" fillId="0" borderId="0" xfId="0" applyNumberFormat="1" applyFont="1" applyFill="1" applyAlignment="1">
      <alignment horizontal="right"/>
    </xf>
    <xf numFmtId="0" fontId="38" fillId="0" borderId="0" xfId="0" applyFont="1" applyFill="1" applyAlignment="1"/>
    <xf numFmtId="0" fontId="28" fillId="4" borderId="0" xfId="0" applyFont="1" applyFill="1" applyAlignment="1"/>
    <xf numFmtId="0" fontId="28" fillId="0" borderId="0" xfId="0" applyFont="1" applyAlignment="1">
      <alignment horizontal="center"/>
    </xf>
    <xf numFmtId="3" fontId="17" fillId="0" borderId="0" xfId="0" applyNumberFormat="1" applyFont="1" applyAlignment="1">
      <alignment horizontal="center"/>
    </xf>
    <xf numFmtId="3" fontId="113" fillId="0" borderId="0" xfId="0" applyNumberFormat="1" applyFont="1" applyAlignment="1">
      <alignment horizontal="center"/>
    </xf>
    <xf numFmtId="169" fontId="17" fillId="0" borderId="0" xfId="0" applyNumberFormat="1" applyFont="1" applyFill="1" applyAlignment="1">
      <alignment horizontal="right"/>
    </xf>
    <xf numFmtId="169" fontId="28" fillId="0" borderId="0" xfId="0" applyNumberFormat="1" applyFont="1" applyFill="1" applyAlignment="1">
      <alignment horizontal="right"/>
    </xf>
    <xf numFmtId="167" fontId="37" fillId="0" borderId="0" xfId="0" applyNumberFormat="1" applyFont="1" applyFill="1" applyAlignment="1"/>
    <xf numFmtId="1" fontId="115" fillId="35" borderId="0" xfId="0" applyNumberFormat="1" applyFont="1" applyFill="1"/>
    <xf numFmtId="169" fontId="115" fillId="35" borderId="0" xfId="0" applyNumberFormat="1" applyFont="1" applyFill="1" applyAlignment="1">
      <alignment horizontal="right"/>
    </xf>
    <xf numFmtId="169" fontId="28" fillId="0" borderId="0" xfId="0" applyNumberFormat="1" applyFont="1" applyBorder="1" applyAlignment="1"/>
    <xf numFmtId="4" fontId="28" fillId="0" borderId="0" xfId="0" applyNumberFormat="1" applyFont="1" applyBorder="1" applyAlignment="1"/>
    <xf numFmtId="165" fontId="17" fillId="35" borderId="0" xfId="0" applyNumberFormat="1" applyFont="1" applyFill="1" applyAlignment="1">
      <alignment horizontal="right"/>
    </xf>
    <xf numFmtId="169" fontId="28" fillId="7" borderId="0" xfId="0" applyNumberFormat="1" applyFont="1" applyFill="1" applyAlignment="1"/>
    <xf numFmtId="0" fontId="17" fillId="8" borderId="0" xfId="0" applyFont="1" applyFill="1" applyAlignment="1"/>
    <xf numFmtId="1" fontId="28" fillId="2" borderId="0" xfId="0" applyNumberFormat="1" applyFont="1" applyFill="1" applyAlignment="1"/>
    <xf numFmtId="165" fontId="61" fillId="0" borderId="0" xfId="0" applyNumberFormat="1" applyFont="1" applyFill="1" applyAlignment="1"/>
    <xf numFmtId="165" fontId="28" fillId="0" borderId="0" xfId="0" applyNumberFormat="1" applyFont="1" applyAlignment="1"/>
    <xf numFmtId="165" fontId="34" fillId="0" borderId="0" xfId="0" applyNumberFormat="1" applyFont="1" applyFill="1" applyAlignment="1"/>
    <xf numFmtId="166" fontId="37" fillId="0" borderId="0" xfId="0" applyNumberFormat="1" applyFont="1" applyFill="1" applyAlignment="1"/>
    <xf numFmtId="166" fontId="117" fillId="0" borderId="0" xfId="0" applyNumberFormat="1" applyFont="1" applyFill="1" applyAlignment="1"/>
    <xf numFmtId="166" fontId="28" fillId="0" borderId="0" xfId="0" applyNumberFormat="1" applyFont="1" applyAlignment="1"/>
    <xf numFmtId="165" fontId="113" fillId="0" borderId="0" xfId="0" applyNumberFormat="1" applyFont="1" applyFill="1" applyAlignment="1"/>
    <xf numFmtId="169" fontId="120" fillId="0" borderId="0" xfId="0" applyNumberFormat="1" applyFont="1" applyFill="1" applyAlignment="1"/>
    <xf numFmtId="0" fontId="36" fillId="0" borderId="0" xfId="0" applyFont="1" applyFill="1" applyAlignment="1"/>
    <xf numFmtId="2" fontId="28" fillId="2" borderId="0" xfId="0" applyNumberFormat="1" applyFont="1" applyFill="1"/>
    <xf numFmtId="167" fontId="31" fillId="8" borderId="0" xfId="0" applyNumberFormat="1" applyFont="1" applyFill="1" applyAlignment="1"/>
    <xf numFmtId="0" fontId="37" fillId="0" borderId="0" xfId="0" applyFont="1" applyFill="1" applyAlignment="1"/>
    <xf numFmtId="169" fontId="28" fillId="2" borderId="0" xfId="0" applyNumberFormat="1" applyFont="1" applyFill="1" applyAlignment="1"/>
    <xf numFmtId="0" fontId="34" fillId="2" borderId="0" xfId="0" applyFont="1" applyFill="1" applyAlignment="1"/>
    <xf numFmtId="169" fontId="36" fillId="0" borderId="0" xfId="0" applyNumberFormat="1" applyFont="1" applyFill="1" applyAlignment="1"/>
    <xf numFmtId="168" fontId="34" fillId="0" borderId="0" xfId="0" applyNumberFormat="1" applyFont="1" applyFill="1" applyAlignment="1"/>
    <xf numFmtId="1" fontId="28" fillId="35" borderId="0" xfId="0" applyNumberFormat="1" applyFont="1" applyFill="1" applyAlignment="1"/>
    <xf numFmtId="0" fontId="34" fillId="0" borderId="0" xfId="0" applyFont="1" applyFill="1" applyAlignment="1">
      <alignment shrinkToFit="1"/>
    </xf>
    <xf numFmtId="4" fontId="17" fillId="0" borderId="0" xfId="0" applyNumberFormat="1" applyFont="1" applyFill="1" applyAlignment="1">
      <alignment horizontal="center"/>
    </xf>
    <xf numFmtId="169" fontId="36" fillId="0" borderId="0" xfId="0" applyNumberFormat="1" applyFont="1" applyAlignment="1">
      <alignment horizontal="center"/>
    </xf>
    <xf numFmtId="168" fontId="34" fillId="9" borderId="0" xfId="0" applyNumberFormat="1" applyFont="1" applyFill="1"/>
    <xf numFmtId="0" fontId="121" fillId="0" borderId="0" xfId="0" applyFont="1" applyBorder="1" applyAlignment="1">
      <alignment horizontal="center"/>
    </xf>
    <xf numFmtId="0" fontId="36" fillId="0" borderId="0" xfId="0" applyFont="1" applyFill="1" applyAlignment="1">
      <alignment horizontal="center"/>
    </xf>
    <xf numFmtId="4" fontId="28" fillId="0" borderId="0" xfId="0" applyNumberFormat="1" applyFont="1" applyAlignment="1"/>
    <xf numFmtId="0" fontId="38" fillId="9" borderId="0" xfId="0" applyFont="1" applyFill="1"/>
    <xf numFmtId="0" fontId="17" fillId="9" borderId="0" xfId="0" applyFont="1" applyFill="1"/>
    <xf numFmtId="0" fontId="34" fillId="9" borderId="0" xfId="0" applyFont="1" applyFill="1"/>
    <xf numFmtId="0" fontId="39" fillId="0" borderId="0" xfId="0" applyFont="1" applyFill="1" applyAlignment="1">
      <alignment horizontal="center"/>
    </xf>
    <xf numFmtId="1" fontId="99" fillId="9" borderId="0" xfId="0" applyNumberFormat="1" applyFont="1" applyFill="1"/>
    <xf numFmtId="2" fontId="113" fillId="0" borderId="0" xfId="0" applyNumberFormat="1" applyFont="1" applyFill="1" applyAlignment="1"/>
    <xf numFmtId="0" fontId="61" fillId="0" borderId="0" xfId="0" applyFont="1" applyAlignment="1"/>
    <xf numFmtId="0" fontId="28" fillId="0" borderId="0" xfId="0" applyFont="1" applyBorder="1" applyAlignment="1">
      <alignment horizontal="center"/>
    </xf>
    <xf numFmtId="0" fontId="61" fillId="0" borderId="0" xfId="0" applyFont="1" applyBorder="1" applyAlignment="1">
      <alignment horizontal="center"/>
    </xf>
    <xf numFmtId="165" fontId="6" fillId="0" borderId="0" xfId="0" applyNumberFormat="1" applyFont="1" applyFill="1" applyAlignment="1"/>
    <xf numFmtId="167" fontId="6" fillId="0" borderId="0" xfId="0" applyNumberFormat="1" applyFont="1" applyFill="1"/>
    <xf numFmtId="170" fontId="10" fillId="34" borderId="11" xfId="0" applyNumberFormat="1" applyFont="1" applyFill="1" applyBorder="1" applyAlignment="1"/>
    <xf numFmtId="0" fontId="6" fillId="33" borderId="0" xfId="0" applyFont="1" applyFill="1"/>
    <xf numFmtId="0" fontId="17" fillId="0" borderId="0" xfId="0" applyFont="1" applyFill="1" applyAlignment="1">
      <alignment horizontal="left" wrapText="1"/>
    </xf>
    <xf numFmtId="0" fontId="99" fillId="0" borderId="0" xfId="0" applyFont="1" applyFill="1" applyAlignment="1">
      <alignment horizontal="left" wrapText="1"/>
    </xf>
    <xf numFmtId="0" fontId="17" fillId="32" borderId="11" xfId="0" applyFont="1" applyFill="1" applyBorder="1" applyAlignment="1">
      <alignment horizontal="center" wrapText="1"/>
    </xf>
    <xf numFmtId="0" fontId="99" fillId="32" borderId="11" xfId="0" applyFont="1" applyFill="1" applyBorder="1" applyAlignment="1">
      <alignment horizontal="center" wrapText="1"/>
    </xf>
    <xf numFmtId="49" fontId="17" fillId="0" borderId="0" xfId="0" applyNumberFormat="1" applyFont="1" applyFill="1" applyAlignment="1">
      <alignment wrapText="1" shrinkToFit="1"/>
    </xf>
    <xf numFmtId="49" fontId="108" fillId="0" borderId="0" xfId="0" applyNumberFormat="1" applyFont="1" applyAlignment="1">
      <alignment wrapText="1" shrinkToFit="1"/>
    </xf>
    <xf numFmtId="165" fontId="100" fillId="33" borderId="0" xfId="0" applyNumberFormat="1" applyFont="1" applyFill="1" applyAlignment="1"/>
    <xf numFmtId="0" fontId="105" fillId="33" borderId="0" xfId="0" applyFont="1" applyFill="1" applyAlignment="1"/>
    <xf numFmtId="165" fontId="17" fillId="0" borderId="0" xfId="0" applyNumberFormat="1" applyFont="1" applyFill="1" applyAlignment="1">
      <alignment wrapText="1" shrinkToFit="1"/>
    </xf>
    <xf numFmtId="0" fontId="108" fillId="0" borderId="0" xfId="0" applyFont="1" applyFill="1" applyAlignment="1">
      <alignment wrapText="1" shrinkToFit="1"/>
    </xf>
    <xf numFmtId="165" fontId="28" fillId="0" borderId="0" xfId="0" applyNumberFormat="1" applyFont="1" applyFill="1" applyAlignment="1">
      <alignment wrapText="1" shrinkToFit="1"/>
    </xf>
    <xf numFmtId="0" fontId="99" fillId="0" borderId="0" xfId="0" applyFont="1" applyAlignment="1">
      <alignment wrapText="1" shrinkToFit="1"/>
    </xf>
    <xf numFmtId="165" fontId="100" fillId="33" borderId="0" xfId="0" applyNumberFormat="1" applyFont="1" applyFill="1" applyAlignment="1">
      <alignment wrapText="1" shrinkToFit="1"/>
    </xf>
    <xf numFmtId="0" fontId="105" fillId="33" borderId="0" xfId="0" applyFont="1" applyFill="1" applyAlignment="1">
      <alignment wrapText="1" shrinkToFit="1"/>
    </xf>
    <xf numFmtId="165" fontId="6" fillId="0" borderId="0" xfId="0" applyNumberFormat="1" applyFont="1" applyFill="1" applyAlignment="1"/>
    <xf numFmtId="0" fontId="0" fillId="0" borderId="0" xfId="0" applyAlignment="1"/>
    <xf numFmtId="49" fontId="28" fillId="0" borderId="0" xfId="0" applyNumberFormat="1" applyFont="1" applyFill="1" applyAlignment="1">
      <alignment wrapText="1" shrinkToFit="1"/>
    </xf>
    <xf numFmtId="49" fontId="99" fillId="0" borderId="0" xfId="0" applyNumberFormat="1" applyFont="1" applyAlignment="1">
      <alignment wrapText="1" shrinkToFit="1"/>
    </xf>
    <xf numFmtId="0" fontId="122" fillId="8" borderId="0" xfId="0" applyFont="1" applyFill="1" applyAlignment="1">
      <alignment wrapText="1"/>
    </xf>
    <xf numFmtId="0" fontId="123" fillId="0" borderId="0" xfId="0" applyFont="1" applyAlignment="1">
      <alignment wrapText="1"/>
    </xf>
  </cellXfs>
  <cellStyles count="313">
    <cellStyle name="20 % – Poudarek1 2" xfId="7"/>
    <cellStyle name="20 % – Poudarek1 2 2" xfId="97"/>
    <cellStyle name="20 % – Poudarek1 2 3" xfId="144"/>
    <cellStyle name="20 % – Poudarek1 3" xfId="55"/>
    <cellStyle name="20 % – Poudarek2 2" xfId="8"/>
    <cellStyle name="20 % – Poudarek2 2 2" xfId="98"/>
    <cellStyle name="20 % – Poudarek2 2 3" xfId="145"/>
    <cellStyle name="20 % – Poudarek2 3" xfId="56"/>
    <cellStyle name="20 % – Poudarek3 2" xfId="9"/>
    <cellStyle name="20 % – Poudarek3 2 2" xfId="99"/>
    <cellStyle name="20 % – Poudarek3 2 3" xfId="146"/>
    <cellStyle name="20 % – Poudarek3 3" xfId="57"/>
    <cellStyle name="20 % – Poudarek4 2" xfId="10"/>
    <cellStyle name="20 % – Poudarek4 2 2" xfId="100"/>
    <cellStyle name="20 % – Poudarek4 2 3" xfId="147"/>
    <cellStyle name="20 % – Poudarek4 3" xfId="58"/>
    <cellStyle name="20 % – Poudarek5 2" xfId="11"/>
    <cellStyle name="20 % – Poudarek5 2 2" xfId="101"/>
    <cellStyle name="20 % – Poudarek5 2 3" xfId="148"/>
    <cellStyle name="20 % – Poudarek5 3" xfId="59"/>
    <cellStyle name="20 % – Poudarek6 2" xfId="12"/>
    <cellStyle name="20 % – Poudarek6 2 2" xfId="102"/>
    <cellStyle name="20 % – Poudarek6 2 3" xfId="149"/>
    <cellStyle name="20 % – Poudarek6 3" xfId="60"/>
    <cellStyle name="40 % – Poudarek1 2" xfId="13"/>
    <cellStyle name="40 % – Poudarek1 2 2" xfId="103"/>
    <cellStyle name="40 % – Poudarek1 2 3" xfId="150"/>
    <cellStyle name="40 % – Poudarek1 3" xfId="61"/>
    <cellStyle name="40 % – Poudarek2 2" xfId="14"/>
    <cellStyle name="40 % – Poudarek2 2 2" xfId="104"/>
    <cellStyle name="40 % – Poudarek2 2 3" xfId="151"/>
    <cellStyle name="40 % – Poudarek2 3" xfId="62"/>
    <cellStyle name="40 % – Poudarek3 2" xfId="15"/>
    <cellStyle name="40 % – Poudarek3 2 2" xfId="105"/>
    <cellStyle name="40 % – Poudarek3 2 3" xfId="152"/>
    <cellStyle name="40 % – Poudarek3 3" xfId="63"/>
    <cellStyle name="40 % – Poudarek4 2" xfId="16"/>
    <cellStyle name="40 % – Poudarek4 2 2" xfId="106"/>
    <cellStyle name="40 % – Poudarek4 2 3" xfId="153"/>
    <cellStyle name="40 % – Poudarek4 3" xfId="64"/>
    <cellStyle name="40 % – Poudarek5 2" xfId="17"/>
    <cellStyle name="40 % – Poudarek5 2 2" xfId="107"/>
    <cellStyle name="40 % – Poudarek5 2 3" xfId="154"/>
    <cellStyle name="40 % – Poudarek5 3" xfId="65"/>
    <cellStyle name="40 % – Poudarek6 2" xfId="18"/>
    <cellStyle name="40 % – Poudarek6 2 2" xfId="108"/>
    <cellStyle name="40 % – Poudarek6 2 3" xfId="155"/>
    <cellStyle name="40 % – Poudarek6 3" xfId="66"/>
    <cellStyle name="60 % – Poudarek1 2" xfId="19"/>
    <cellStyle name="60 % – Poudarek1 2 2" xfId="109"/>
    <cellStyle name="60 % – Poudarek1 2 3" xfId="156"/>
    <cellStyle name="60 % – Poudarek1 3" xfId="67"/>
    <cellStyle name="60 % – Poudarek2 2" xfId="20"/>
    <cellStyle name="60 % – Poudarek2 2 2" xfId="110"/>
    <cellStyle name="60 % – Poudarek2 2 3" xfId="157"/>
    <cellStyle name="60 % – Poudarek2 3" xfId="68"/>
    <cellStyle name="60 % – Poudarek3 2" xfId="21"/>
    <cellStyle name="60 % – Poudarek3 2 2" xfId="111"/>
    <cellStyle name="60 % – Poudarek3 2 3" xfId="158"/>
    <cellStyle name="60 % – Poudarek3 3" xfId="69"/>
    <cellStyle name="60 % – Poudarek4 2" xfId="22"/>
    <cellStyle name="60 % – Poudarek4 2 2" xfId="112"/>
    <cellStyle name="60 % – Poudarek4 2 3" xfId="159"/>
    <cellStyle name="60 % – Poudarek4 3" xfId="70"/>
    <cellStyle name="60 % – Poudarek5 2" xfId="23"/>
    <cellStyle name="60 % – Poudarek5 2 2" xfId="113"/>
    <cellStyle name="60 % – Poudarek5 2 3" xfId="160"/>
    <cellStyle name="60 % – Poudarek5 3" xfId="71"/>
    <cellStyle name="60 % – Poudarek6 2" xfId="24"/>
    <cellStyle name="60 % – Poudarek6 2 2" xfId="114"/>
    <cellStyle name="60 % – Poudarek6 2 3" xfId="161"/>
    <cellStyle name="60 % – Poudarek6 3" xfId="72"/>
    <cellStyle name="Dobro 2" xfId="25"/>
    <cellStyle name="Dobro 2 2" xfId="115"/>
    <cellStyle name="Dobro 2 3" xfId="162"/>
    <cellStyle name="Dobro 3" xfId="73"/>
    <cellStyle name="Euro" xfId="139"/>
    <cellStyle name="Hiperpovezava 2" xfId="26"/>
    <cellStyle name="Izhod 2" xfId="27"/>
    <cellStyle name="Izhod 2 2" xfId="116"/>
    <cellStyle name="Izhod 2 2 2" xfId="213"/>
    <cellStyle name="Izhod 2 2 2 2" xfId="293"/>
    <cellStyle name="Izhod 2 2 2 2 2" xfId="312"/>
    <cellStyle name="Izhod 2 2 2 3" xfId="244"/>
    <cellStyle name="Izhod 2 2 3" xfId="270"/>
    <cellStyle name="Izhod 2 2 3 2" xfId="305"/>
    <cellStyle name="Izhod 2 2 4" xfId="233"/>
    <cellStyle name="Izhod 2 3" xfId="163"/>
    <cellStyle name="Izhod 2 3 2" xfId="250"/>
    <cellStyle name="Izhod 2 3 2 2" xfId="303"/>
    <cellStyle name="Izhod 2 3 3" xfId="235"/>
    <cellStyle name="Izhod 2 4" xfId="192"/>
    <cellStyle name="Izhod 2 4 2" xfId="286"/>
    <cellStyle name="Izhod 2 4 2 2" xfId="310"/>
    <cellStyle name="Izhod 2 4 3" xfId="238"/>
    <cellStyle name="Izhod 2 5" xfId="199"/>
    <cellStyle name="Izhod 2 5 2" xfId="291"/>
    <cellStyle name="Izhod 2 5 2 2" xfId="311"/>
    <cellStyle name="Izhod 2 5 3" xfId="240"/>
    <cellStyle name="Izhod 2 6" xfId="203"/>
    <cellStyle name="Izhod 2 6 2" xfId="242"/>
    <cellStyle name="Izhod 2 6 3" xfId="300"/>
    <cellStyle name="Izhod 2 7" xfId="225"/>
    <cellStyle name="Izhod 2 7 2" xfId="248"/>
    <cellStyle name="Izhod 2 7 3" xfId="302"/>
    <cellStyle name="Izhod 3" xfId="185"/>
    <cellStyle name="Izhod 3 2" xfId="280"/>
    <cellStyle name="Izhod 3 2 2" xfId="308"/>
    <cellStyle name="Izhod 3 3" xfId="236"/>
    <cellStyle name="Izhod 4" xfId="187"/>
    <cellStyle name="Izhod 4 2" xfId="282"/>
    <cellStyle name="Izhod 4 2 2" xfId="309"/>
    <cellStyle name="Izhod 4 3" xfId="237"/>
    <cellStyle name="Izhod 5" xfId="204"/>
    <cellStyle name="Izhod 5 2" xfId="243"/>
    <cellStyle name="Izhod 5 3" xfId="301"/>
    <cellStyle name="Izhod 6" xfId="74"/>
    <cellStyle name="Izhod 6 2" xfId="268"/>
    <cellStyle name="Izhod 6 3" xfId="304"/>
    <cellStyle name="Izhod 7" xfId="232"/>
    <cellStyle name="Naslov 1 2" xfId="29"/>
    <cellStyle name="Naslov 1 2 2" xfId="118"/>
    <cellStyle name="Naslov 1 2 3" xfId="164"/>
    <cellStyle name="Naslov 1 3" xfId="76"/>
    <cellStyle name="Naslov 2 2" xfId="30"/>
    <cellStyle name="Naslov 2 2 2" xfId="119"/>
    <cellStyle name="Naslov 2 2 3" xfId="165"/>
    <cellStyle name="Naslov 2 3" xfId="77"/>
    <cellStyle name="Naslov 3 2" xfId="31"/>
    <cellStyle name="Naslov 3 2 2" xfId="120"/>
    <cellStyle name="Naslov 3 2 2 2" xfId="271"/>
    <cellStyle name="Naslov 3 2 2 2 2" xfId="306"/>
    <cellStyle name="Naslov 3 2 3" xfId="166"/>
    <cellStyle name="Naslov 3 2 3 2" xfId="279"/>
    <cellStyle name="Naslov 3 2 3 2 2" xfId="307"/>
    <cellStyle name="Naslov 3 2 4" xfId="226"/>
    <cellStyle name="Naslov 3 2 4 2" xfId="249"/>
    <cellStyle name="Naslov 3 3" xfId="78"/>
    <cellStyle name="Naslov 3 3 2" xfId="269"/>
    <cellStyle name="Naslov 4 2" xfId="32"/>
    <cellStyle name="Naslov 4 2 2" xfId="121"/>
    <cellStyle name="Naslov 4 2 3" xfId="167"/>
    <cellStyle name="Naslov 4 3" xfId="79"/>
    <cellStyle name="Naslov 5" xfId="28"/>
    <cellStyle name="Naslov 5 2" xfId="117"/>
    <cellStyle name="Naslov 6" xfId="75"/>
    <cellStyle name="Navadno" xfId="0" builtinId="0"/>
    <cellStyle name="Navadno 10" xfId="219"/>
    <cellStyle name="Navadno 11" xfId="220"/>
    <cellStyle name="Navadno 11 2" xfId="260"/>
    <cellStyle name="Navadno 12" xfId="54"/>
    <cellStyle name="Navadno 2" xfId="2"/>
    <cellStyle name="Navadno 2 2" xfId="33"/>
    <cellStyle name="Navadno 2 3" xfId="202"/>
    <cellStyle name="Navadno 2_breskve" xfId="34"/>
    <cellStyle name="Navadno 3" xfId="1"/>
    <cellStyle name="Navadno 3 2" xfId="35"/>
    <cellStyle name="Navadno 3 3" xfId="221"/>
    <cellStyle name="Navadno 4" xfId="4"/>
    <cellStyle name="Navadno 4 2" xfId="5"/>
    <cellStyle name="Navadno 4 2 2" xfId="223"/>
    <cellStyle name="Navadno 4 2 3" xfId="246"/>
    <cellStyle name="Navadno 4 3" xfId="36"/>
    <cellStyle name="Navadno 4 4" xfId="222"/>
    <cellStyle name="Navadno 4 4 2" xfId="245"/>
    <cellStyle name="Navadno 5" xfId="6"/>
    <cellStyle name="Navadno 5 2" xfId="53"/>
    <cellStyle name="Navadno 5 2 2" xfId="214"/>
    <cellStyle name="Navadno 5 2 3" xfId="231"/>
    <cellStyle name="Navadno 5 2 4" xfId="142"/>
    <cellStyle name="Navadno 5 3" xfId="197"/>
    <cellStyle name="Navadno 5 4" xfId="224"/>
    <cellStyle name="Navadno 5 4 2" xfId="247"/>
    <cellStyle name="Navadno 5 5" xfId="96"/>
    <cellStyle name="Navadno 6" xfId="141"/>
    <cellStyle name="Navadno 6 2" xfId="200"/>
    <cellStyle name="Navadno 6 2 2" xfId="251"/>
    <cellStyle name="Navadno 6 2 2 2" xfId="299"/>
    <cellStyle name="Navadno 6 2 3" xfId="261"/>
    <cellStyle name="Navadno 6 2 4" xfId="265"/>
    <cellStyle name="Navadno 6 2 5" xfId="292"/>
    <cellStyle name="Navadno 6 2 6" xfId="241"/>
    <cellStyle name="Navadno 6 3" xfId="252"/>
    <cellStyle name="Navadno 6 3 2" xfId="297"/>
    <cellStyle name="Navadno 6 4" xfId="262"/>
    <cellStyle name="Navadno 6 5" xfId="266"/>
    <cellStyle name="Navadno 6 6" xfId="278"/>
    <cellStyle name="Navadno 6 7" xfId="234"/>
    <cellStyle name="Navadno 7" xfId="143"/>
    <cellStyle name="Navadno 8" xfId="201"/>
    <cellStyle name="Navadno 9" xfId="198"/>
    <cellStyle name="Navadno 9 2" xfId="253"/>
    <cellStyle name="Navadno 9 2 2" xfId="298"/>
    <cellStyle name="Navadno 9 3" xfId="263"/>
    <cellStyle name="Navadno 9 4" xfId="267"/>
    <cellStyle name="Navadno 9 5" xfId="290"/>
    <cellStyle name="Navadno 9 6" xfId="239"/>
    <cellStyle name="Navadno_ZBPOLVALUEleto" xfId="3"/>
    <cellStyle name="Nevtralno 2" xfId="37"/>
    <cellStyle name="Nevtralno 2 2" xfId="122"/>
    <cellStyle name="Nevtralno 2 3" xfId="168"/>
    <cellStyle name="Nevtralno 3" xfId="80"/>
    <cellStyle name="Opomba 2" xfId="38"/>
    <cellStyle name="Opomba 2 2" xfId="123"/>
    <cellStyle name="Opomba 2 2 2" xfId="215"/>
    <cellStyle name="Opomba 2 2 3" xfId="272"/>
    <cellStyle name="Opomba 2 3" xfId="169"/>
    <cellStyle name="Opomba 2 3 2" xfId="264"/>
    <cellStyle name="Opomba 2 4" xfId="193"/>
    <cellStyle name="Opomba 2 4 2" xfId="254"/>
    <cellStyle name="Opomba 2 5" xfId="205"/>
    <cellStyle name="Opomba 2 6" xfId="227"/>
    <cellStyle name="Opomba 3" xfId="184"/>
    <cellStyle name="Opomba 3 2" xfId="255"/>
    <cellStyle name="Opomba 4" xfId="188"/>
    <cellStyle name="Opomba 4 2" xfId="256"/>
    <cellStyle name="Opomba 5" xfId="206"/>
    <cellStyle name="Opomba 6" xfId="81"/>
    <cellStyle name="Opozorilo 2" xfId="39"/>
    <cellStyle name="Opozorilo 2 2" xfId="124"/>
    <cellStyle name="Opozorilo 2 3" xfId="170"/>
    <cellStyle name="Opozorilo 3" xfId="82"/>
    <cellStyle name="Pojasnjevalno besedilo 2" xfId="40"/>
    <cellStyle name="Pojasnjevalno besedilo 2 2" xfId="125"/>
    <cellStyle name="Pojasnjevalno besedilo 2 3" xfId="171"/>
    <cellStyle name="Pojasnjevalno besedilo 3" xfId="83"/>
    <cellStyle name="Poudarek1 2" xfId="41"/>
    <cellStyle name="Poudarek1 2 2" xfId="126"/>
    <cellStyle name="Poudarek1 2 3" xfId="172"/>
    <cellStyle name="Poudarek1 3" xfId="84"/>
    <cellStyle name="Poudarek2 2" xfId="42"/>
    <cellStyle name="Poudarek2 2 2" xfId="127"/>
    <cellStyle name="Poudarek2 2 3" xfId="173"/>
    <cellStyle name="Poudarek2 3" xfId="85"/>
    <cellStyle name="Poudarek3 2" xfId="43"/>
    <cellStyle name="Poudarek3 2 2" xfId="128"/>
    <cellStyle name="Poudarek3 2 3" xfId="174"/>
    <cellStyle name="Poudarek3 3" xfId="86"/>
    <cellStyle name="Poudarek4 2" xfId="44"/>
    <cellStyle name="Poudarek4 2 2" xfId="129"/>
    <cellStyle name="Poudarek4 2 3" xfId="175"/>
    <cellStyle name="Poudarek4 3" xfId="87"/>
    <cellStyle name="Poudarek5 2" xfId="45"/>
    <cellStyle name="Poudarek5 2 2" xfId="130"/>
    <cellStyle name="Poudarek5 2 3" xfId="176"/>
    <cellStyle name="Poudarek5 3" xfId="88"/>
    <cellStyle name="Poudarek6 2" xfId="46"/>
    <cellStyle name="Poudarek6 2 2" xfId="131"/>
    <cellStyle name="Poudarek6 2 3" xfId="177"/>
    <cellStyle name="Poudarek6 3" xfId="89"/>
    <cellStyle name="Povezana celica 2" xfId="47"/>
    <cellStyle name="Povezana celica 2 2" xfId="132"/>
    <cellStyle name="Povezana celica 2 3" xfId="178"/>
    <cellStyle name="Povezana celica 3" xfId="90"/>
    <cellStyle name="Preveri celico 2" xfId="48"/>
    <cellStyle name="Preveri celico 2 2" xfId="133"/>
    <cellStyle name="Preveri celico 2 3" xfId="179"/>
    <cellStyle name="Preveri celico 3" xfId="91"/>
    <cellStyle name="Računanje 2" xfId="49"/>
    <cellStyle name="Računanje 2 2" xfId="134"/>
    <cellStyle name="Računanje 2 2 2" xfId="216"/>
    <cellStyle name="Računanje 2 2 2 2" xfId="294"/>
    <cellStyle name="Računanje 2 2 3" xfId="273"/>
    <cellStyle name="Računanje 2 3" xfId="180"/>
    <cellStyle name="Računanje 2 3 2" xfId="257"/>
    <cellStyle name="Računanje 2 4" xfId="194"/>
    <cellStyle name="Računanje 2 4 2" xfId="287"/>
    <cellStyle name="Računanje 2 5" xfId="207"/>
    <cellStyle name="Računanje 2 6" xfId="228"/>
    <cellStyle name="Računanje 3" xfId="138"/>
    <cellStyle name="Računanje 3 2" xfId="276"/>
    <cellStyle name="Računanje 4" xfId="189"/>
    <cellStyle name="Računanje 4 2" xfId="283"/>
    <cellStyle name="Računanje 5" xfId="208"/>
    <cellStyle name="Računanje 6" xfId="92"/>
    <cellStyle name="Slabo 2" xfId="50"/>
    <cellStyle name="Slabo 2 2" xfId="135"/>
    <cellStyle name="Slabo 2 3" xfId="181"/>
    <cellStyle name="Slabo 3" xfId="93"/>
    <cellStyle name="Vnos 2" xfId="51"/>
    <cellStyle name="Vnos 2 2" xfId="136"/>
    <cellStyle name="Vnos 2 2 2" xfId="217"/>
    <cellStyle name="Vnos 2 2 2 2" xfId="295"/>
    <cellStyle name="Vnos 2 2 3" xfId="274"/>
    <cellStyle name="Vnos 2 3" xfId="182"/>
    <cellStyle name="Vnos 2 3 2" xfId="258"/>
    <cellStyle name="Vnos 2 4" xfId="195"/>
    <cellStyle name="Vnos 2 4 2" xfId="288"/>
    <cellStyle name="Vnos 2 5" xfId="209"/>
    <cellStyle name="Vnos 2 6" xfId="229"/>
    <cellStyle name="Vnos 3" xfId="140"/>
    <cellStyle name="Vnos 3 2" xfId="277"/>
    <cellStyle name="Vnos 4" xfId="190"/>
    <cellStyle name="Vnos 4 2" xfId="284"/>
    <cellStyle name="Vnos 5" xfId="210"/>
    <cellStyle name="Vnos 6" xfId="94"/>
    <cellStyle name="Vsota 2" xfId="52"/>
    <cellStyle name="Vsota 2 2" xfId="137"/>
    <cellStyle name="Vsota 2 2 2" xfId="218"/>
    <cellStyle name="Vsota 2 2 2 2" xfId="296"/>
    <cellStyle name="Vsota 2 2 3" xfId="275"/>
    <cellStyle name="Vsota 2 3" xfId="183"/>
    <cellStyle name="Vsota 2 3 2" xfId="259"/>
    <cellStyle name="Vsota 2 4" xfId="196"/>
    <cellStyle name="Vsota 2 4 2" xfId="289"/>
    <cellStyle name="Vsota 2 5" xfId="211"/>
    <cellStyle name="Vsota 2 6" xfId="230"/>
    <cellStyle name="Vsota 3" xfId="186"/>
    <cellStyle name="Vsota 3 2" xfId="281"/>
    <cellStyle name="Vsota 4" xfId="191"/>
    <cellStyle name="Vsota 4 2" xfId="285"/>
    <cellStyle name="Vsota 5" xfId="212"/>
    <cellStyle name="Vsota 6" xfId="95"/>
  </cellStyles>
  <dxfs count="4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21153795169544"/>
          <c:y val="8.1117085117452206E-2"/>
          <c:w val="0.71984644343699467"/>
          <c:h val="0.71421200122873052"/>
        </c:manualLayout>
      </c:layout>
      <c:areaChart>
        <c:grouping val="stacked"/>
        <c:varyColors val="0"/>
        <c:ser>
          <c:idx val="3"/>
          <c:order val="0"/>
          <c:spPr>
            <a:noFill/>
            <a:ln w="25400">
              <a:noFill/>
            </a:ln>
          </c:spPr>
          <c:cat>
            <c:strRef>
              <c:f>'PODATKI grafi'!$Q$81:$V$81</c:f>
              <c:strCache>
                <c:ptCount val="6"/>
                <c:pt idx="0">
                  <c:v>7000;1</c:v>
                </c:pt>
                <c:pt idx="1">
                  <c:v>6500;1</c:v>
                </c:pt>
                <c:pt idx="2">
                  <c:v>6000;1</c:v>
                </c:pt>
                <c:pt idx="3">
                  <c:v>5500;1</c:v>
                </c:pt>
                <c:pt idx="4">
                  <c:v>5000;1</c:v>
                </c:pt>
                <c:pt idx="5">
                  <c:v>6000;5</c:v>
                </c:pt>
              </c:strCache>
            </c:strRef>
          </c:cat>
          <c:val>
            <c:numRef>
              <c:f>'PODATKI grafi'!$Q$84:$V$84</c:f>
              <c:numCache>
                <c:formatCode>0.00</c:formatCode>
                <c:ptCount val="6"/>
                <c:pt idx="0">
                  <c:v>130.01928380591772</c:v>
                </c:pt>
                <c:pt idx="1">
                  <c:v>134.65483697835816</c:v>
                </c:pt>
                <c:pt idx="2">
                  <c:v>128.74530595616039</c:v>
                </c:pt>
                <c:pt idx="3">
                  <c:v>134.35440268255886</c:v>
                </c:pt>
                <c:pt idx="4">
                  <c:v>131.61171772871396</c:v>
                </c:pt>
                <c:pt idx="5">
                  <c:v>119.29375730638809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39-4219-ACF3-07603C26B918}"/>
            </c:ext>
          </c:extLst>
        </c:ser>
        <c:ser>
          <c:idx val="4"/>
          <c:order val="1"/>
          <c:tx>
            <c:strRef>
              <c:f>'PODATKI grafi'!$P$85</c:f>
              <c:strCache>
                <c:ptCount val="1"/>
                <c:pt idx="0">
                  <c:v>sivo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</c:spPr>
          <c:cat>
            <c:strRef>
              <c:f>'PODATKI grafi'!$Q$81:$V$81</c:f>
              <c:strCache>
                <c:ptCount val="6"/>
                <c:pt idx="0">
                  <c:v>7000;1</c:v>
                </c:pt>
                <c:pt idx="1">
                  <c:v>6500;1</c:v>
                </c:pt>
                <c:pt idx="2">
                  <c:v>6000;1</c:v>
                </c:pt>
                <c:pt idx="3">
                  <c:v>5500;1</c:v>
                </c:pt>
                <c:pt idx="4">
                  <c:v>5000;1</c:v>
                </c:pt>
                <c:pt idx="5">
                  <c:v>6000;5</c:v>
                </c:pt>
              </c:strCache>
            </c:strRef>
          </c:cat>
          <c:val>
            <c:numRef>
              <c:f>'PODATKI grafi'!$Q$85:$V$85</c:f>
              <c:numCache>
                <c:formatCode>0.00</c:formatCode>
                <c:ptCount val="6"/>
                <c:pt idx="0">
                  <c:v>17.47678258239759</c:v>
                </c:pt>
                <c:pt idx="1">
                  <c:v>18.265364164489114</c:v>
                </c:pt>
                <c:pt idx="2">
                  <c:v>18.467130194386669</c:v>
                </c:pt>
                <c:pt idx="3">
                  <c:v>19.260744044555565</c:v>
                </c:pt>
                <c:pt idx="4">
                  <c:v>19.853813230972406</c:v>
                </c:pt>
                <c:pt idx="5">
                  <c:v>16.396431797270694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39-4219-ACF3-07603C26B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5476096"/>
        <c:axId val="815020800"/>
      </c:areaChart>
      <c:lineChart>
        <c:grouping val="standard"/>
        <c:varyColors val="0"/>
        <c:ser>
          <c:idx val="5"/>
          <c:order val="5"/>
          <c:tx>
            <c:strRef>
              <c:f>'PODATKI grafi'!$P$87</c:f>
              <c:strCache>
                <c:ptCount val="1"/>
                <c:pt idx="0">
                  <c:v>Odkupna cena; vir podatkov SURS; preračuni KIS</c:v>
                </c:pt>
              </c:strCache>
            </c:strRef>
          </c:tx>
          <c:spPr>
            <a:ln w="28575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'PODATKI grafi'!$Q$81:$V$81</c:f>
              <c:strCache>
                <c:ptCount val="6"/>
                <c:pt idx="0">
                  <c:v>7000;1</c:v>
                </c:pt>
                <c:pt idx="1">
                  <c:v>6500;1</c:v>
                </c:pt>
                <c:pt idx="2">
                  <c:v>6000;1</c:v>
                </c:pt>
                <c:pt idx="3">
                  <c:v>5500;1</c:v>
                </c:pt>
                <c:pt idx="4">
                  <c:v>5000;1</c:v>
                </c:pt>
                <c:pt idx="5">
                  <c:v>6000;5</c:v>
                </c:pt>
              </c:strCache>
            </c:strRef>
          </c:cat>
          <c:val>
            <c:numRef>
              <c:f>'PODATKI grafi'!$Q$87:$V$87</c:f>
              <c:numCache>
                <c:formatCode>0.000</c:formatCode>
                <c:ptCount val="6"/>
                <c:pt idx="0">
                  <c:v>156</c:v>
                </c:pt>
                <c:pt idx="1">
                  <c:v>156</c:v>
                </c:pt>
                <c:pt idx="2">
                  <c:v>156</c:v>
                </c:pt>
                <c:pt idx="3">
                  <c:v>156</c:v>
                </c:pt>
                <c:pt idx="4">
                  <c:v>156</c:v>
                </c:pt>
                <c:pt idx="5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39-4219-ACF3-07603C26B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5476096"/>
        <c:axId val="815020800"/>
      </c:lineChart>
      <c:lineChart>
        <c:grouping val="standard"/>
        <c:varyColors val="0"/>
        <c:ser>
          <c:idx val="0"/>
          <c:order val="2"/>
          <c:tx>
            <c:strRef>
              <c:f>'PODATKI grafi'!$P$82</c:f>
              <c:strCache>
                <c:ptCount val="1"/>
                <c:pt idx="0">
                  <c:v>Polne dajatve in pravice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'PODATKI grafi'!$Q$81:$V$81</c:f>
              <c:strCache>
                <c:ptCount val="6"/>
                <c:pt idx="0">
                  <c:v>7000;1</c:v>
                </c:pt>
                <c:pt idx="1">
                  <c:v>6500;1</c:v>
                </c:pt>
                <c:pt idx="2">
                  <c:v>6000;1</c:v>
                </c:pt>
                <c:pt idx="3">
                  <c:v>5500;1</c:v>
                </c:pt>
                <c:pt idx="4">
                  <c:v>5000;1</c:v>
                </c:pt>
                <c:pt idx="5">
                  <c:v>6000;5</c:v>
                </c:pt>
              </c:strCache>
            </c:strRef>
          </c:cat>
          <c:val>
            <c:numRef>
              <c:f>'PODATKI grafi'!$Q$82:$V$82</c:f>
              <c:numCache>
                <c:formatCode>0.00</c:formatCode>
                <c:ptCount val="6"/>
                <c:pt idx="0">
                  <c:v>147.49606638831531</c:v>
                </c:pt>
                <c:pt idx="1">
                  <c:v>152.92020114284728</c:v>
                </c:pt>
                <c:pt idx="2">
                  <c:v>147.21243615054706</c:v>
                </c:pt>
                <c:pt idx="3">
                  <c:v>153.61514672711442</c:v>
                </c:pt>
                <c:pt idx="4">
                  <c:v>151.46553095968636</c:v>
                </c:pt>
                <c:pt idx="5">
                  <c:v>135.69018910365878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639-4219-ACF3-07603C26B918}"/>
            </c:ext>
          </c:extLst>
        </c:ser>
        <c:ser>
          <c:idx val="1"/>
          <c:order val="3"/>
          <c:tx>
            <c:strRef>
              <c:f>'PODATKI grafi'!$P$83</c:f>
              <c:strCache>
                <c:ptCount val="1"/>
                <c:pt idx="0">
                  <c:v>Minimalne obveznosti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'PODATKI grafi'!$Q$81:$V$81</c:f>
              <c:strCache>
                <c:ptCount val="6"/>
                <c:pt idx="0">
                  <c:v>7000;1</c:v>
                </c:pt>
                <c:pt idx="1">
                  <c:v>6500;1</c:v>
                </c:pt>
                <c:pt idx="2">
                  <c:v>6000;1</c:v>
                </c:pt>
                <c:pt idx="3">
                  <c:v>5500;1</c:v>
                </c:pt>
                <c:pt idx="4">
                  <c:v>5000;1</c:v>
                </c:pt>
                <c:pt idx="5">
                  <c:v>6000;5</c:v>
                </c:pt>
              </c:strCache>
            </c:strRef>
          </c:cat>
          <c:val>
            <c:numRef>
              <c:f>'PODATKI grafi'!$Q$83:$V$83</c:f>
              <c:numCache>
                <c:formatCode>0.00</c:formatCode>
                <c:ptCount val="6"/>
                <c:pt idx="0">
                  <c:v>142.35085936679442</c:v>
                </c:pt>
                <c:pt idx="1">
                  <c:v>147.54283379810383</c:v>
                </c:pt>
                <c:pt idx="2">
                  <c:v>141.77566839907323</c:v>
                </c:pt>
                <c:pt idx="3">
                  <c:v>147.94473714053657</c:v>
                </c:pt>
                <c:pt idx="4">
                  <c:v>145.62052037159046</c:v>
                </c:pt>
                <c:pt idx="5">
                  <c:v>130.86303996373786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639-4219-ACF3-07603C26B918}"/>
            </c:ext>
          </c:extLst>
        </c:ser>
        <c:ser>
          <c:idx val="2"/>
          <c:order val="4"/>
          <c:tx>
            <c:strRef>
              <c:f>'PODATKI grafi'!$P$84</c:f>
              <c:strCache>
                <c:ptCount val="1"/>
                <c:pt idx="0">
                  <c:v>Brez dajatev in pravic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cat>
            <c:strRef>
              <c:f>'PODATKI grafi'!$Q$81:$V$81</c:f>
              <c:strCache>
                <c:ptCount val="6"/>
                <c:pt idx="0">
                  <c:v>7000;1</c:v>
                </c:pt>
                <c:pt idx="1">
                  <c:v>6500;1</c:v>
                </c:pt>
                <c:pt idx="2">
                  <c:v>6000;1</c:v>
                </c:pt>
                <c:pt idx="3">
                  <c:v>5500;1</c:v>
                </c:pt>
                <c:pt idx="4">
                  <c:v>5000;1</c:v>
                </c:pt>
                <c:pt idx="5">
                  <c:v>6000;5</c:v>
                </c:pt>
              </c:strCache>
            </c:strRef>
          </c:cat>
          <c:val>
            <c:numRef>
              <c:f>'PODATKI grafi'!$Q$84:$V$84</c:f>
              <c:numCache>
                <c:formatCode>0.00</c:formatCode>
                <c:ptCount val="6"/>
                <c:pt idx="0">
                  <c:v>130.01928380591772</c:v>
                </c:pt>
                <c:pt idx="1">
                  <c:v>134.65483697835816</c:v>
                </c:pt>
                <c:pt idx="2">
                  <c:v>128.74530595616039</c:v>
                </c:pt>
                <c:pt idx="3">
                  <c:v>134.35440268255886</c:v>
                </c:pt>
                <c:pt idx="4">
                  <c:v>131.61171772871396</c:v>
                </c:pt>
                <c:pt idx="5">
                  <c:v>119.29375730638809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639-4219-ACF3-07603C26B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5476608"/>
        <c:axId val="815021376"/>
      </c:lineChart>
      <c:catAx>
        <c:axId val="745476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Pridelek (kg/ha); Velikost parcele (ha)</a:t>
                </a:r>
              </a:p>
            </c:rich>
          </c:tx>
          <c:layout>
            <c:manualLayout>
              <c:xMode val="edge"/>
              <c:yMode val="edge"/>
              <c:x val="0.26468824730242052"/>
              <c:y val="0.904613479918783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15020800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815020800"/>
        <c:scaling>
          <c:orientation val="minMax"/>
          <c:max val="225"/>
          <c:min val="50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Odkupna cena</a:t>
                </a:r>
                <a:r>
                  <a:rPr lang="sl-SI" sz="1000" baseline="0"/>
                  <a:t> (</a:t>
                </a:r>
                <a:r>
                  <a:rPr lang="sl-SI" sz="1000"/>
                  <a:t>EUR/t)</a:t>
                </a:r>
              </a:p>
            </c:rich>
          </c:tx>
          <c:layout>
            <c:manualLayout>
              <c:xMode val="edge"/>
              <c:yMode val="edge"/>
              <c:x val="2.1658898698268779E-2"/>
              <c:y val="0.1935457317803053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 cmpd="sng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745476096"/>
        <c:crosses val="autoZero"/>
        <c:crossBetween val="midCat"/>
        <c:majorUnit val="25"/>
      </c:valAx>
      <c:catAx>
        <c:axId val="7454766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15021376"/>
        <c:crossesAt val="25"/>
        <c:auto val="1"/>
        <c:lblAlgn val="ctr"/>
        <c:lblOffset val="100"/>
        <c:noMultiLvlLbl val="0"/>
      </c:catAx>
      <c:valAx>
        <c:axId val="815021376"/>
        <c:scaling>
          <c:orientation val="minMax"/>
          <c:max val="225"/>
          <c:min val="5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sl-SI" sz="1000"/>
                  <a:t>Cenovne meje d</a:t>
                </a:r>
                <a:r>
                  <a:rPr lang="en-US" sz="1000"/>
                  <a:t>ohodk</a:t>
                </a:r>
                <a:r>
                  <a:rPr lang="sl-SI" sz="1000"/>
                  <a:t>a</a:t>
                </a:r>
                <a:r>
                  <a:rPr lang="en-US" sz="1000"/>
                  <a:t> </a:t>
                </a:r>
                <a:r>
                  <a:rPr lang="sl-SI" sz="1000"/>
                  <a:t>(</a:t>
                </a:r>
                <a:r>
                  <a:rPr lang="en-US" sz="1000"/>
                  <a:t>EUR/t</a:t>
                </a:r>
                <a:r>
                  <a:rPr lang="sl-SI" sz="1000"/>
                  <a:t>)</a:t>
                </a:r>
                <a:endParaRPr lang="en-US" sz="1000"/>
              </a:p>
            </c:rich>
          </c:tx>
          <c:layout/>
          <c:overlay val="0"/>
        </c:title>
        <c:numFmt formatCode="0" sourceLinked="0"/>
        <c:majorTickMark val="none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745476608"/>
        <c:crosses val="max"/>
        <c:crossBetween val="midCat"/>
        <c:majorUnit val="25"/>
        <c:minorUnit val="5"/>
      </c:valAx>
      <c:spPr>
        <a:solidFill>
          <a:srgbClr val="FFFFFF"/>
        </a:solidFill>
        <a:ln w="12700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8499188340543993"/>
          <c:y val="0.55790090628292088"/>
          <c:w val="0.63620437445319333"/>
          <c:h val="0.201963716799551"/>
        </c:manualLayout>
      </c:layout>
      <c:overlay val="0"/>
      <c:spPr>
        <a:solidFill>
          <a:schemeClr val="bg1">
            <a:lumMod val="95000"/>
          </a:schemeClr>
        </a:solidFill>
        <a:ln w="9525">
          <a:noFill/>
          <a:prstDash val="solid"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l-SI"/>
    </a:p>
  </c:txPr>
  <c:printSettings>
    <c:headerFooter alignWithMargins="0"/>
    <c:pageMargins b="1" l="0.75" r="0.75" t="1" header="0" footer="0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06939989239312"/>
          <c:y val="5.5791978581501589E-2"/>
          <c:w val="0.74275364227363916"/>
          <c:h val="0.617910998124372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'PODATKI grafi'!$J$223</c:f>
              <c:strCache>
                <c:ptCount val="1"/>
                <c:pt idx="0">
                  <c:v>Subvencije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grafi'!$Q$229:$V$229</c:f>
              <c:strCache>
                <c:ptCount val="6"/>
                <c:pt idx="0">
                  <c:v>50000;1</c:v>
                </c:pt>
                <c:pt idx="1">
                  <c:v>40000;1</c:v>
                </c:pt>
                <c:pt idx="2">
                  <c:v>30000;1</c:v>
                </c:pt>
                <c:pt idx="3">
                  <c:v>25000;1</c:v>
                </c:pt>
                <c:pt idx="4">
                  <c:v>30000;0,2</c:v>
                </c:pt>
                <c:pt idx="5">
                  <c:v>40000;0,5</c:v>
                </c:pt>
              </c:strCache>
            </c:strRef>
          </c:cat>
          <c:val>
            <c:numRef>
              <c:f>'PODATKI grafi'!$Q$223:$V$223</c:f>
              <c:numCache>
                <c:formatCode>0</c:formatCode>
                <c:ptCount val="6"/>
                <c:pt idx="0">
                  <c:v>313.42559299999999</c:v>
                </c:pt>
                <c:pt idx="1">
                  <c:v>313.42559299999999</c:v>
                </c:pt>
                <c:pt idx="2">
                  <c:v>313.42559299999999</c:v>
                </c:pt>
                <c:pt idx="3">
                  <c:v>313.42559299999999</c:v>
                </c:pt>
                <c:pt idx="4">
                  <c:v>313.42559299999999</c:v>
                </c:pt>
                <c:pt idx="5">
                  <c:v>313.42559299999999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A1-4FCE-8C05-85DDB0ED584A}"/>
            </c:ext>
          </c:extLst>
        </c:ser>
        <c:ser>
          <c:idx val="1"/>
          <c:order val="2"/>
          <c:tx>
            <c:strRef>
              <c:f>'PODATKI grafi'!$J$224</c:f>
              <c:strCache>
                <c:ptCount val="1"/>
                <c:pt idx="0">
                  <c:v>Vrednost pridelave_tržna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grafi'!$Q$229:$V$229</c:f>
              <c:strCache>
                <c:ptCount val="6"/>
                <c:pt idx="0">
                  <c:v>50000;1</c:v>
                </c:pt>
                <c:pt idx="1">
                  <c:v>40000;1</c:v>
                </c:pt>
                <c:pt idx="2">
                  <c:v>30000;1</c:v>
                </c:pt>
                <c:pt idx="3">
                  <c:v>25000;1</c:v>
                </c:pt>
                <c:pt idx="4">
                  <c:v>30000;0,2</c:v>
                </c:pt>
                <c:pt idx="5">
                  <c:v>40000;0,5</c:v>
                </c:pt>
              </c:strCache>
            </c:strRef>
          </c:cat>
          <c:val>
            <c:numRef>
              <c:f>'PODATKI grafi'!$Q$224:$V$224</c:f>
              <c:numCache>
                <c:formatCode>0</c:formatCode>
                <c:ptCount val="6"/>
                <c:pt idx="0">
                  <c:v>14099.999999999998</c:v>
                </c:pt>
                <c:pt idx="1">
                  <c:v>11279.999999999998</c:v>
                </c:pt>
                <c:pt idx="2">
                  <c:v>8460</c:v>
                </c:pt>
                <c:pt idx="3">
                  <c:v>7049.9999999999991</c:v>
                </c:pt>
                <c:pt idx="4">
                  <c:v>8460</c:v>
                </c:pt>
                <c:pt idx="5">
                  <c:v>11279.999999999998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A1-4FCE-8C05-85DDB0ED5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25383936"/>
        <c:axId val="825342144"/>
      </c:barChart>
      <c:lineChart>
        <c:grouping val="standard"/>
        <c:varyColors val="0"/>
        <c:ser>
          <c:idx val="2"/>
          <c:order val="1"/>
          <c:tx>
            <c:strRef>
              <c:f>'PODATKI grafi'!$J$236</c:f>
              <c:strCache>
                <c:ptCount val="1"/>
                <c:pt idx="0">
                  <c:v>Bruto dodana vrednost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2"/>
              </a:solidFill>
              <a:ln w="12700">
                <a:solidFill>
                  <a:schemeClr val="bg1"/>
                </a:solidFill>
              </a:ln>
            </c:spPr>
          </c:marker>
          <c:cat>
            <c:strRef>
              <c:f>'PODATKI grafi'!$Q$229:$V$229</c:f>
              <c:strCache>
                <c:ptCount val="6"/>
                <c:pt idx="0">
                  <c:v>50000;1</c:v>
                </c:pt>
                <c:pt idx="1">
                  <c:v>40000;1</c:v>
                </c:pt>
                <c:pt idx="2">
                  <c:v>30000;1</c:v>
                </c:pt>
                <c:pt idx="3">
                  <c:v>25000;1</c:v>
                </c:pt>
                <c:pt idx="4">
                  <c:v>30000;0,2</c:v>
                </c:pt>
                <c:pt idx="5">
                  <c:v>40000;0,5</c:v>
                </c:pt>
              </c:strCache>
            </c:strRef>
          </c:cat>
          <c:val>
            <c:numRef>
              <c:f>'PODATKI grafi'!$Q$236:$V$236</c:f>
              <c:numCache>
                <c:formatCode>#,##0.0</c:formatCode>
                <c:ptCount val="6"/>
                <c:pt idx="0">
                  <c:v>10313.212834826852</c:v>
                </c:pt>
                <c:pt idx="1">
                  <c:v>7533.7780219810493</c:v>
                </c:pt>
                <c:pt idx="2">
                  <c:v>4815.6621840013777</c:v>
                </c:pt>
                <c:pt idx="3">
                  <c:v>3521.253773511683</c:v>
                </c:pt>
                <c:pt idx="4">
                  <c:v>4734.2531882061357</c:v>
                </c:pt>
                <c:pt idx="5">
                  <c:v>7500.7124060962178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A1-4FCE-8C05-85DDB0ED5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383936"/>
        <c:axId val="825342144"/>
      </c:lineChart>
      <c:catAx>
        <c:axId val="825383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/>
                </a:pPr>
                <a:r>
                  <a:rPr lang="en-US" sz="1000" b="0"/>
                  <a:t>Pridelek (kg/ha); Velikost parcele (ha)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crossAx val="825342144"/>
        <c:crosses val="autoZero"/>
        <c:auto val="1"/>
        <c:lblAlgn val="ctr"/>
        <c:lblOffset val="100"/>
        <c:noMultiLvlLbl val="0"/>
      </c:catAx>
      <c:valAx>
        <c:axId val="8253421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EUR/ ha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crossAx val="8253839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4824949017502043E-2"/>
          <c:y val="0.89010992907262576"/>
          <c:w val="0.78470527170312654"/>
          <c:h val="0.10855337635676526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21153795169544"/>
          <c:y val="8.1117085117452206E-2"/>
          <c:w val="0.71984644343699467"/>
          <c:h val="0.71421200122873052"/>
        </c:manualLayout>
      </c:layout>
      <c:areaChart>
        <c:grouping val="stacked"/>
        <c:varyColors val="0"/>
        <c:ser>
          <c:idx val="3"/>
          <c:order val="0"/>
          <c:spPr>
            <a:noFill/>
            <a:ln w="25400">
              <a:noFill/>
            </a:ln>
          </c:spPr>
          <c:cat>
            <c:strRef>
              <c:f>'PODATKI grafi'!$Q$266:$U$266</c:f>
              <c:strCache>
                <c:ptCount val="5"/>
                <c:pt idx="0">
                  <c:v>60000;0,5</c:v>
                </c:pt>
                <c:pt idx="1">
                  <c:v>55000;0,5</c:v>
                </c:pt>
                <c:pt idx="2">
                  <c:v>45000;0,5</c:v>
                </c:pt>
                <c:pt idx="3">
                  <c:v>40000;0,5</c:v>
                </c:pt>
                <c:pt idx="4">
                  <c:v>35000;0,5</c:v>
                </c:pt>
              </c:strCache>
            </c:strRef>
          </c:cat>
          <c:val>
            <c:numRef>
              <c:f>'PODATKI grafi'!$Q$269:$U$269</c:f>
              <c:numCache>
                <c:formatCode>0.00</c:formatCode>
                <c:ptCount val="5"/>
                <c:pt idx="0">
                  <c:v>297.01759242387232</c:v>
                </c:pt>
                <c:pt idx="1">
                  <c:v>311.6404017653382</c:v>
                </c:pt>
                <c:pt idx="2">
                  <c:v>349.98785452185177</c:v>
                </c:pt>
                <c:pt idx="3">
                  <c:v>371.73579122450508</c:v>
                </c:pt>
                <c:pt idx="4">
                  <c:v>394.88778553719476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85-455A-8893-1145011F5BEF}"/>
            </c:ext>
          </c:extLst>
        </c:ser>
        <c:ser>
          <c:idx val="4"/>
          <c:order val="1"/>
          <c:tx>
            <c:strRef>
              <c:f>'PODATKI grafi'!$P$270</c:f>
              <c:strCache>
                <c:ptCount val="1"/>
                <c:pt idx="0">
                  <c:v>sivo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</c:spPr>
          <c:cat>
            <c:strRef>
              <c:f>'PODATKI grafi'!$Q$266:$U$266</c:f>
              <c:strCache>
                <c:ptCount val="5"/>
                <c:pt idx="0">
                  <c:v>60000;0,5</c:v>
                </c:pt>
                <c:pt idx="1">
                  <c:v>55000;0,5</c:v>
                </c:pt>
                <c:pt idx="2">
                  <c:v>45000;0,5</c:v>
                </c:pt>
                <c:pt idx="3">
                  <c:v>40000;0,5</c:v>
                </c:pt>
                <c:pt idx="4">
                  <c:v>35000;0,5</c:v>
                </c:pt>
              </c:strCache>
            </c:strRef>
          </c:cat>
          <c:val>
            <c:numRef>
              <c:f>'PODATKI grafi'!$Q$270:$U$270</c:f>
              <c:numCache>
                <c:formatCode>0.00</c:formatCode>
                <c:ptCount val="5"/>
                <c:pt idx="0">
                  <c:v>49.39063140109738</c:v>
                </c:pt>
                <c:pt idx="1">
                  <c:v>52.016502608985149</c:v>
                </c:pt>
                <c:pt idx="2">
                  <c:v>59.018825830019182</c:v>
                </c:pt>
                <c:pt idx="3">
                  <c:v>63.83292304448014</c:v>
                </c:pt>
                <c:pt idx="4">
                  <c:v>69.297513137813098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85-455A-8893-1145011F5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5716736"/>
        <c:axId val="825754176"/>
      </c:areaChart>
      <c:lineChart>
        <c:grouping val="standard"/>
        <c:varyColors val="0"/>
        <c:ser>
          <c:idx val="5"/>
          <c:order val="5"/>
          <c:tx>
            <c:strRef>
              <c:f>'PODATKI grafi'!$P$272</c:f>
              <c:strCache>
                <c:ptCount val="1"/>
                <c:pt idx="0">
                  <c:v>Odkupna cena; vir podatkov SURS; preračuni KIS</c:v>
                </c:pt>
              </c:strCache>
            </c:strRef>
          </c:tx>
          <c:spPr>
            <a:ln w="28575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'PODATKI grafi'!$Q$266:$U$266</c:f>
              <c:strCache>
                <c:ptCount val="5"/>
                <c:pt idx="0">
                  <c:v>60000;0,5</c:v>
                </c:pt>
                <c:pt idx="1">
                  <c:v>55000;0,5</c:v>
                </c:pt>
                <c:pt idx="2">
                  <c:v>45000;0,5</c:v>
                </c:pt>
                <c:pt idx="3">
                  <c:v>40000;0,5</c:v>
                </c:pt>
                <c:pt idx="4">
                  <c:v>35000;0,5</c:v>
                </c:pt>
              </c:strCache>
            </c:strRef>
          </c:cat>
          <c:val>
            <c:numRef>
              <c:f>'PODATKI grafi'!$Q$272:$U$272</c:f>
              <c:numCache>
                <c:formatCode>0.000</c:formatCode>
                <c:ptCount val="5"/>
                <c:pt idx="0">
                  <c:v>491</c:v>
                </c:pt>
                <c:pt idx="1">
                  <c:v>491</c:v>
                </c:pt>
                <c:pt idx="2">
                  <c:v>491</c:v>
                </c:pt>
                <c:pt idx="3">
                  <c:v>491</c:v>
                </c:pt>
                <c:pt idx="4">
                  <c:v>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85-455A-8893-1145011F5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16736"/>
        <c:axId val="825754176"/>
      </c:lineChart>
      <c:lineChart>
        <c:grouping val="standard"/>
        <c:varyColors val="0"/>
        <c:ser>
          <c:idx val="0"/>
          <c:order val="2"/>
          <c:tx>
            <c:strRef>
              <c:f>'PODATKI grafi'!$P$267</c:f>
              <c:strCache>
                <c:ptCount val="1"/>
                <c:pt idx="0">
                  <c:v>Polne dajatve in pravice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'PODATKI grafi'!$Q$266:$U$266</c:f>
              <c:strCache>
                <c:ptCount val="5"/>
                <c:pt idx="0">
                  <c:v>60000;0,5</c:v>
                </c:pt>
                <c:pt idx="1">
                  <c:v>55000;0,5</c:v>
                </c:pt>
                <c:pt idx="2">
                  <c:v>45000;0,5</c:v>
                </c:pt>
                <c:pt idx="3">
                  <c:v>40000;0,5</c:v>
                </c:pt>
                <c:pt idx="4">
                  <c:v>35000;0,5</c:v>
                </c:pt>
              </c:strCache>
            </c:strRef>
          </c:cat>
          <c:val>
            <c:numRef>
              <c:f>'PODATKI grafi'!$Q$267:$U$267</c:f>
              <c:numCache>
                <c:formatCode>0.00</c:formatCode>
                <c:ptCount val="5"/>
                <c:pt idx="0">
                  <c:v>346.4082238249697</c:v>
                </c:pt>
                <c:pt idx="1">
                  <c:v>363.65690437432335</c:v>
                </c:pt>
                <c:pt idx="2">
                  <c:v>409.00668035187095</c:v>
                </c:pt>
                <c:pt idx="3">
                  <c:v>435.56871426898522</c:v>
                </c:pt>
                <c:pt idx="4">
                  <c:v>464.18529867500786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E85-455A-8893-1145011F5BEF}"/>
            </c:ext>
          </c:extLst>
        </c:ser>
        <c:ser>
          <c:idx val="1"/>
          <c:order val="3"/>
          <c:tx>
            <c:strRef>
              <c:f>'PODATKI grafi'!$P$268</c:f>
              <c:strCache>
                <c:ptCount val="1"/>
                <c:pt idx="0">
                  <c:v>Minimalne obveznosti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'PODATKI grafi'!$Q$266:$U$266</c:f>
              <c:strCache>
                <c:ptCount val="5"/>
                <c:pt idx="0">
                  <c:v>60000;0,5</c:v>
                </c:pt>
                <c:pt idx="1">
                  <c:v>55000;0,5</c:v>
                </c:pt>
                <c:pt idx="2">
                  <c:v>45000;0,5</c:v>
                </c:pt>
                <c:pt idx="3">
                  <c:v>40000;0,5</c:v>
                </c:pt>
                <c:pt idx="4">
                  <c:v>35000;0,5</c:v>
                </c:pt>
              </c:strCache>
            </c:strRef>
          </c:cat>
          <c:val>
            <c:numRef>
              <c:f>'PODATKI grafi'!$Q$268:$U$268</c:f>
              <c:numCache>
                <c:formatCode>0.00</c:formatCode>
                <c:ptCount val="5"/>
                <c:pt idx="0">
                  <c:v>331.86750259758378</c:v>
                </c:pt>
                <c:pt idx="1">
                  <c:v>348.34312031842569</c:v>
                </c:pt>
                <c:pt idx="2">
                  <c:v>391.6313954199419</c:v>
                </c:pt>
                <c:pt idx="3">
                  <c:v>416.77614748478447</c:v>
                </c:pt>
                <c:pt idx="4">
                  <c:v>443.78394336320542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E85-455A-8893-1145011F5BEF}"/>
            </c:ext>
          </c:extLst>
        </c:ser>
        <c:ser>
          <c:idx val="2"/>
          <c:order val="4"/>
          <c:tx>
            <c:strRef>
              <c:f>'PODATKI grafi'!$P$269</c:f>
              <c:strCache>
                <c:ptCount val="1"/>
                <c:pt idx="0">
                  <c:v>Brez dajatev in pravic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cat>
            <c:strRef>
              <c:f>'PODATKI grafi'!$Q$266:$U$266</c:f>
              <c:strCache>
                <c:ptCount val="5"/>
                <c:pt idx="0">
                  <c:v>60000;0,5</c:v>
                </c:pt>
                <c:pt idx="1">
                  <c:v>55000;0,5</c:v>
                </c:pt>
                <c:pt idx="2">
                  <c:v>45000;0,5</c:v>
                </c:pt>
                <c:pt idx="3">
                  <c:v>40000;0,5</c:v>
                </c:pt>
                <c:pt idx="4">
                  <c:v>35000;0,5</c:v>
                </c:pt>
              </c:strCache>
            </c:strRef>
          </c:cat>
          <c:val>
            <c:numRef>
              <c:f>'PODATKI grafi'!$Q$269:$U$269</c:f>
              <c:numCache>
                <c:formatCode>0.00</c:formatCode>
                <c:ptCount val="5"/>
                <c:pt idx="0">
                  <c:v>297.01759242387232</c:v>
                </c:pt>
                <c:pt idx="1">
                  <c:v>311.6404017653382</c:v>
                </c:pt>
                <c:pt idx="2">
                  <c:v>349.98785452185177</c:v>
                </c:pt>
                <c:pt idx="3">
                  <c:v>371.73579122450508</c:v>
                </c:pt>
                <c:pt idx="4">
                  <c:v>394.88778553719476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E85-455A-8893-1145011F5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17248"/>
        <c:axId val="825754752"/>
      </c:lineChart>
      <c:catAx>
        <c:axId val="825716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Pridelek (kg/ha); Velikost parcele (ha)</a:t>
                </a:r>
              </a:p>
            </c:rich>
          </c:tx>
          <c:layout>
            <c:manualLayout>
              <c:xMode val="edge"/>
              <c:yMode val="edge"/>
              <c:x val="0.26468824730242052"/>
              <c:y val="0.904613479918783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25754176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825754176"/>
        <c:scaling>
          <c:orientation val="minMax"/>
          <c:min val="100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Odkupna cena</a:t>
                </a:r>
                <a:r>
                  <a:rPr lang="sl-SI" sz="1000" baseline="0"/>
                  <a:t> (</a:t>
                </a:r>
                <a:r>
                  <a:rPr lang="sl-SI" sz="1000"/>
                  <a:t>EUR/t)</a:t>
                </a:r>
              </a:p>
            </c:rich>
          </c:tx>
          <c:layout>
            <c:manualLayout>
              <c:xMode val="edge"/>
              <c:yMode val="edge"/>
              <c:x val="2.1658898698268779E-2"/>
              <c:y val="0.1935457317803053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 cmpd="sng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25716736"/>
        <c:crosses val="autoZero"/>
        <c:crossBetween val="midCat"/>
        <c:majorUnit val="50"/>
      </c:valAx>
      <c:catAx>
        <c:axId val="8257172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5754752"/>
        <c:crossesAt val="25"/>
        <c:auto val="1"/>
        <c:lblAlgn val="ctr"/>
        <c:lblOffset val="100"/>
        <c:noMultiLvlLbl val="0"/>
      </c:catAx>
      <c:valAx>
        <c:axId val="825754752"/>
        <c:scaling>
          <c:orientation val="minMax"/>
          <c:max val="550"/>
          <c:min val="10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sl-SI" sz="1000"/>
                  <a:t>Cenovne meje d</a:t>
                </a:r>
                <a:r>
                  <a:rPr lang="en-US" sz="1000"/>
                  <a:t>ohodk</a:t>
                </a:r>
                <a:r>
                  <a:rPr lang="sl-SI" sz="1000"/>
                  <a:t>a</a:t>
                </a:r>
                <a:r>
                  <a:rPr lang="en-US" sz="1000"/>
                  <a:t> </a:t>
                </a:r>
                <a:r>
                  <a:rPr lang="sl-SI" sz="1000"/>
                  <a:t>(</a:t>
                </a:r>
                <a:r>
                  <a:rPr lang="en-US" sz="1000"/>
                  <a:t>EUR/t</a:t>
                </a:r>
                <a:r>
                  <a:rPr lang="sl-SI" sz="1000"/>
                  <a:t>)</a:t>
                </a:r>
                <a:endParaRPr lang="en-US" sz="1000"/>
              </a:p>
            </c:rich>
          </c:tx>
          <c:layout/>
          <c:overlay val="0"/>
        </c:title>
        <c:numFmt formatCode="0" sourceLinked="0"/>
        <c:majorTickMark val="none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25717248"/>
        <c:crosses val="max"/>
        <c:crossBetween val="midCat"/>
      </c:valAx>
      <c:spPr>
        <a:solidFill>
          <a:srgbClr val="FFFFFF"/>
        </a:solidFill>
        <a:ln w="12700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20653595140822836"/>
          <c:y val="0.55328012597453435"/>
          <c:w val="0.63620437445319333"/>
          <c:h val="0.201963716799551"/>
        </c:manualLayout>
      </c:layout>
      <c:overlay val="0"/>
      <c:spPr>
        <a:solidFill>
          <a:schemeClr val="bg1">
            <a:lumMod val="95000"/>
          </a:schemeClr>
        </a:solidFill>
        <a:ln w="9525">
          <a:noFill/>
          <a:prstDash val="solid"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l-SI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06939989239312"/>
          <c:y val="5.5791978581501589E-2"/>
          <c:w val="0.74275364227363916"/>
          <c:h val="0.617910998124372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'PODATKI grafi'!$J$260</c:f>
              <c:strCache>
                <c:ptCount val="1"/>
                <c:pt idx="0">
                  <c:v>Subvencije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grafi'!$Q$266:$U$266</c:f>
              <c:strCache>
                <c:ptCount val="5"/>
                <c:pt idx="0">
                  <c:v>60000;0,5</c:v>
                </c:pt>
                <c:pt idx="1">
                  <c:v>55000;0,5</c:v>
                </c:pt>
                <c:pt idx="2">
                  <c:v>45000;0,5</c:v>
                </c:pt>
                <c:pt idx="3">
                  <c:v>40000;0,5</c:v>
                </c:pt>
                <c:pt idx="4">
                  <c:v>35000;0,5</c:v>
                </c:pt>
              </c:strCache>
            </c:strRef>
          </c:cat>
          <c:val>
            <c:numRef>
              <c:f>'PODATKI grafi'!$Q$260:$U$260</c:f>
              <c:numCache>
                <c:formatCode>0</c:formatCode>
                <c:ptCount val="5"/>
                <c:pt idx="0">
                  <c:v>373.90139299999998</c:v>
                </c:pt>
                <c:pt idx="1">
                  <c:v>373.90139299999998</c:v>
                </c:pt>
                <c:pt idx="2">
                  <c:v>373.90139299999998</c:v>
                </c:pt>
                <c:pt idx="3">
                  <c:v>373.90139299999998</c:v>
                </c:pt>
                <c:pt idx="4">
                  <c:v>365.84550105637692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BB-4FD8-ADF6-14BE4E253BF7}"/>
            </c:ext>
          </c:extLst>
        </c:ser>
        <c:ser>
          <c:idx val="1"/>
          <c:order val="2"/>
          <c:tx>
            <c:strRef>
              <c:f>'PODATKI grafi'!$J$261</c:f>
              <c:strCache>
                <c:ptCount val="1"/>
                <c:pt idx="0">
                  <c:v>Vrednost pridelave_tržna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grafi'!$Q$266:$U$266</c:f>
              <c:strCache>
                <c:ptCount val="5"/>
                <c:pt idx="0">
                  <c:v>60000;0,5</c:v>
                </c:pt>
                <c:pt idx="1">
                  <c:v>55000;0,5</c:v>
                </c:pt>
                <c:pt idx="2">
                  <c:v>45000;0,5</c:v>
                </c:pt>
                <c:pt idx="3">
                  <c:v>40000;0,5</c:v>
                </c:pt>
                <c:pt idx="4">
                  <c:v>35000;0,5</c:v>
                </c:pt>
              </c:strCache>
            </c:strRef>
          </c:cat>
          <c:val>
            <c:numRef>
              <c:f>'PODATKI grafi'!$Q$261:$U$261</c:f>
              <c:numCache>
                <c:formatCode>0</c:formatCode>
                <c:ptCount val="5"/>
                <c:pt idx="0">
                  <c:v>29460</c:v>
                </c:pt>
                <c:pt idx="1">
                  <c:v>27005</c:v>
                </c:pt>
                <c:pt idx="2">
                  <c:v>22095</c:v>
                </c:pt>
                <c:pt idx="3">
                  <c:v>19640</c:v>
                </c:pt>
                <c:pt idx="4">
                  <c:v>17185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BB-4FD8-ADF6-14BE4E253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25718272"/>
        <c:axId val="825757056"/>
      </c:barChart>
      <c:lineChart>
        <c:grouping val="standard"/>
        <c:varyColors val="0"/>
        <c:ser>
          <c:idx val="2"/>
          <c:order val="1"/>
          <c:tx>
            <c:strRef>
              <c:f>'PODATKI grafi'!$J$273</c:f>
              <c:strCache>
                <c:ptCount val="1"/>
                <c:pt idx="0">
                  <c:v>Bruto dodana vrednost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2"/>
              </a:solidFill>
              <a:ln w="12700">
                <a:solidFill>
                  <a:schemeClr val="bg1"/>
                </a:solidFill>
              </a:ln>
            </c:spPr>
          </c:marker>
          <c:cat>
            <c:strRef>
              <c:f>'PODATKI grafi'!$Q$266:$U$266</c:f>
              <c:strCache>
                <c:ptCount val="5"/>
                <c:pt idx="0">
                  <c:v>60000;0,5</c:v>
                </c:pt>
                <c:pt idx="1">
                  <c:v>55000;0,5</c:v>
                </c:pt>
                <c:pt idx="2">
                  <c:v>45000;0,5</c:v>
                </c:pt>
                <c:pt idx="3">
                  <c:v>40000;0,5</c:v>
                </c:pt>
                <c:pt idx="4">
                  <c:v>35000;0,5</c:v>
                </c:pt>
              </c:strCache>
            </c:strRef>
          </c:cat>
          <c:val>
            <c:numRef>
              <c:f>'PODATKI grafi'!$Q$273:$U$273</c:f>
              <c:numCache>
                <c:formatCode>#,##0.0</c:formatCode>
                <c:ptCount val="5"/>
                <c:pt idx="0">
                  <c:v>19788.335548033407</c:v>
                </c:pt>
                <c:pt idx="1">
                  <c:v>17791.754169705237</c:v>
                </c:pt>
                <c:pt idx="2">
                  <c:v>13827.235288048902</c:v>
                </c:pt>
                <c:pt idx="3">
                  <c:v>12026.653909720731</c:v>
                </c:pt>
                <c:pt idx="4">
                  <c:v>10331.45557185134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BB-4FD8-ADF6-14BE4E253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18272"/>
        <c:axId val="825757056"/>
      </c:lineChart>
      <c:catAx>
        <c:axId val="825718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/>
                </a:pPr>
                <a:r>
                  <a:rPr lang="en-US" sz="1000" b="0"/>
                  <a:t>Pridelek (kg/ha); Velikost parcele (ha)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crossAx val="825757056"/>
        <c:crosses val="autoZero"/>
        <c:auto val="1"/>
        <c:lblAlgn val="ctr"/>
        <c:lblOffset val="100"/>
        <c:noMultiLvlLbl val="0"/>
      </c:catAx>
      <c:valAx>
        <c:axId val="825757056"/>
        <c:scaling>
          <c:orientation val="minMax"/>
          <c:max val="30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EUR/ ha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crossAx val="8257182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4824949017502043E-2"/>
          <c:y val="0.89010992907262576"/>
          <c:w val="0.78470527170312654"/>
          <c:h val="0.10855337635676526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21153795169544"/>
          <c:y val="8.1117085117452206E-2"/>
          <c:w val="0.71984644343699467"/>
          <c:h val="0.71421200122873052"/>
        </c:manualLayout>
      </c:layout>
      <c:areaChart>
        <c:grouping val="stacked"/>
        <c:varyColors val="0"/>
        <c:ser>
          <c:idx val="3"/>
          <c:order val="0"/>
          <c:spPr>
            <a:noFill/>
            <a:ln w="25400">
              <a:noFill/>
            </a:ln>
          </c:spPr>
          <c:cat>
            <c:strRef>
              <c:f>'PODATKI grafi'!$Q$303:$U$303</c:f>
              <c:strCache>
                <c:ptCount val="5"/>
                <c:pt idx="0">
                  <c:v>40000;0,5</c:v>
                </c:pt>
                <c:pt idx="1">
                  <c:v>35000;0,5</c:v>
                </c:pt>
                <c:pt idx="2">
                  <c:v>30000;0,5</c:v>
                </c:pt>
                <c:pt idx="3">
                  <c:v>25000;0,5</c:v>
                </c:pt>
                <c:pt idx="4">
                  <c:v>20000;0,5</c:v>
                </c:pt>
              </c:strCache>
            </c:strRef>
          </c:cat>
          <c:val>
            <c:numRef>
              <c:f>'PODATKI grafi'!$Q$306:$U$306</c:f>
              <c:numCache>
                <c:formatCode>0.00</c:formatCode>
                <c:ptCount val="5"/>
                <c:pt idx="0">
                  <c:v>366.0674038020444</c:v>
                </c:pt>
                <c:pt idx="1">
                  <c:v>396.69503229120232</c:v>
                </c:pt>
                <c:pt idx="2">
                  <c:v>427.36717724430946</c:v>
                </c:pt>
                <c:pt idx="3">
                  <c:v>467.78831680886401</c:v>
                </c:pt>
                <c:pt idx="4">
                  <c:v>521.52256612000633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80-47F2-BF37-D35E7248C68A}"/>
            </c:ext>
          </c:extLst>
        </c:ser>
        <c:ser>
          <c:idx val="4"/>
          <c:order val="1"/>
          <c:tx>
            <c:strRef>
              <c:f>'PODATKI grafi'!$P$307</c:f>
              <c:strCache>
                <c:ptCount val="1"/>
                <c:pt idx="0">
                  <c:v>sivo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</c:spPr>
          <c:cat>
            <c:strRef>
              <c:f>'PODATKI grafi'!$Q$303:$U$303</c:f>
              <c:strCache>
                <c:ptCount val="5"/>
                <c:pt idx="0">
                  <c:v>40000;0,5</c:v>
                </c:pt>
                <c:pt idx="1">
                  <c:v>35000;0,5</c:v>
                </c:pt>
                <c:pt idx="2">
                  <c:v>30000;0,5</c:v>
                </c:pt>
                <c:pt idx="3">
                  <c:v>25000;0,5</c:v>
                </c:pt>
                <c:pt idx="4">
                  <c:v>20000;0,5</c:v>
                </c:pt>
              </c:strCache>
            </c:strRef>
          </c:cat>
          <c:val>
            <c:numRef>
              <c:f>'PODATKI grafi'!$Q$307:$U$307</c:f>
              <c:numCache>
                <c:formatCode>0.00</c:formatCode>
                <c:ptCount val="5"/>
                <c:pt idx="0">
                  <c:v>57.003844663469579</c:v>
                </c:pt>
                <c:pt idx="1">
                  <c:v>62.217815599060657</c:v>
                </c:pt>
                <c:pt idx="2">
                  <c:v>68.746881490114049</c:v>
                </c:pt>
                <c:pt idx="3">
                  <c:v>78.395048165270396</c:v>
                </c:pt>
                <c:pt idx="4">
                  <c:v>92.867298178005171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80-47F2-BF37-D35E7248C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5719808"/>
        <c:axId val="825759360"/>
      </c:areaChart>
      <c:lineChart>
        <c:grouping val="standard"/>
        <c:varyColors val="0"/>
        <c:ser>
          <c:idx val="5"/>
          <c:order val="5"/>
          <c:tx>
            <c:strRef>
              <c:f>'PODATKI grafi'!$P$309</c:f>
              <c:strCache>
                <c:ptCount val="1"/>
                <c:pt idx="0">
                  <c:v>Odkupna cena; vir podatkov SURS; preračuni KIS</c:v>
                </c:pt>
              </c:strCache>
            </c:strRef>
          </c:tx>
          <c:spPr>
            <a:ln w="28575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'PODATKI grafi'!$Q$303:$U$303</c:f>
              <c:strCache>
                <c:ptCount val="5"/>
                <c:pt idx="0">
                  <c:v>40000;0,5</c:v>
                </c:pt>
                <c:pt idx="1">
                  <c:v>35000;0,5</c:v>
                </c:pt>
                <c:pt idx="2">
                  <c:v>30000;0,5</c:v>
                </c:pt>
                <c:pt idx="3">
                  <c:v>25000;0,5</c:v>
                </c:pt>
                <c:pt idx="4">
                  <c:v>20000;0,5</c:v>
                </c:pt>
              </c:strCache>
            </c:strRef>
          </c:cat>
          <c:val>
            <c:numRef>
              <c:f>'PODATKI grafi'!$Q$309:$U$309</c:f>
              <c:numCache>
                <c:formatCode>0.000</c:formatCode>
                <c:ptCount val="5"/>
                <c:pt idx="0">
                  <c:v>937</c:v>
                </c:pt>
                <c:pt idx="1">
                  <c:v>937</c:v>
                </c:pt>
                <c:pt idx="2">
                  <c:v>937</c:v>
                </c:pt>
                <c:pt idx="3">
                  <c:v>937</c:v>
                </c:pt>
                <c:pt idx="4">
                  <c:v>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80-47F2-BF37-D35E7248C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19808"/>
        <c:axId val="825759360"/>
      </c:lineChart>
      <c:lineChart>
        <c:grouping val="standard"/>
        <c:varyColors val="0"/>
        <c:ser>
          <c:idx val="0"/>
          <c:order val="2"/>
          <c:tx>
            <c:strRef>
              <c:f>'PODATKI grafi'!$P$304</c:f>
              <c:strCache>
                <c:ptCount val="1"/>
                <c:pt idx="0">
                  <c:v>Polne dajatve in pravice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'PODATKI grafi'!$Q$303:$U$303</c:f>
              <c:strCache>
                <c:ptCount val="5"/>
                <c:pt idx="0">
                  <c:v>40000;0,5</c:v>
                </c:pt>
                <c:pt idx="1">
                  <c:v>35000;0,5</c:v>
                </c:pt>
                <c:pt idx="2">
                  <c:v>30000;0,5</c:v>
                </c:pt>
                <c:pt idx="3">
                  <c:v>25000;0,5</c:v>
                </c:pt>
                <c:pt idx="4">
                  <c:v>20000;0,5</c:v>
                </c:pt>
              </c:strCache>
            </c:strRef>
          </c:cat>
          <c:val>
            <c:numRef>
              <c:f>'PODATKI grafi'!$Q$304:$U$304</c:f>
              <c:numCache>
                <c:formatCode>0.00</c:formatCode>
                <c:ptCount val="5"/>
                <c:pt idx="0">
                  <c:v>423.07124846551397</c:v>
                </c:pt>
                <c:pt idx="1">
                  <c:v>458.91284789026298</c:v>
                </c:pt>
                <c:pt idx="2">
                  <c:v>496.11405873442351</c:v>
                </c:pt>
                <c:pt idx="3">
                  <c:v>546.18336497413441</c:v>
                </c:pt>
                <c:pt idx="4">
                  <c:v>614.3898642980115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E80-47F2-BF37-D35E7248C68A}"/>
            </c:ext>
          </c:extLst>
        </c:ser>
        <c:ser>
          <c:idx val="1"/>
          <c:order val="3"/>
          <c:tx>
            <c:strRef>
              <c:f>'PODATKI grafi'!$P$305</c:f>
              <c:strCache>
                <c:ptCount val="1"/>
                <c:pt idx="0">
                  <c:v>Minimalne obveznosti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'PODATKI grafi'!$Q$303:$U$303</c:f>
              <c:strCache>
                <c:ptCount val="5"/>
                <c:pt idx="0">
                  <c:v>40000;0,5</c:v>
                </c:pt>
                <c:pt idx="1">
                  <c:v>35000;0,5</c:v>
                </c:pt>
                <c:pt idx="2">
                  <c:v>30000;0,5</c:v>
                </c:pt>
                <c:pt idx="3">
                  <c:v>25000;0,5</c:v>
                </c:pt>
                <c:pt idx="4">
                  <c:v>20000;0,5</c:v>
                </c:pt>
              </c:strCache>
            </c:strRef>
          </c:cat>
          <c:val>
            <c:numRef>
              <c:f>'PODATKI grafi'!$Q$305:$U$305</c:f>
              <c:numCache>
                <c:formatCode>0.00</c:formatCode>
                <c:ptCount val="5"/>
                <c:pt idx="0">
                  <c:v>406.28917885782909</c:v>
                </c:pt>
                <c:pt idx="1">
                  <c:v>440.59577264058834</c:v>
                </c:pt>
                <c:pt idx="2">
                  <c:v>475.87481071019852</c:v>
                </c:pt>
                <c:pt idx="3">
                  <c:v>523.10367336781565</c:v>
                </c:pt>
                <c:pt idx="4">
                  <c:v>587.04950731855217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E80-47F2-BF37-D35E7248C68A}"/>
            </c:ext>
          </c:extLst>
        </c:ser>
        <c:ser>
          <c:idx val="2"/>
          <c:order val="4"/>
          <c:tx>
            <c:strRef>
              <c:f>'PODATKI grafi'!$P$306</c:f>
              <c:strCache>
                <c:ptCount val="1"/>
                <c:pt idx="0">
                  <c:v>Brez dajatev in pravic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cat>
            <c:strRef>
              <c:f>'PODATKI grafi'!$Q$303:$U$303</c:f>
              <c:strCache>
                <c:ptCount val="5"/>
                <c:pt idx="0">
                  <c:v>40000;0,5</c:v>
                </c:pt>
                <c:pt idx="1">
                  <c:v>35000;0,5</c:v>
                </c:pt>
                <c:pt idx="2">
                  <c:v>30000;0,5</c:v>
                </c:pt>
                <c:pt idx="3">
                  <c:v>25000;0,5</c:v>
                </c:pt>
                <c:pt idx="4">
                  <c:v>20000;0,5</c:v>
                </c:pt>
              </c:strCache>
            </c:strRef>
          </c:cat>
          <c:val>
            <c:numRef>
              <c:f>'PODATKI grafi'!$Q$306:$U$306</c:f>
              <c:numCache>
                <c:formatCode>0.00</c:formatCode>
                <c:ptCount val="5"/>
                <c:pt idx="0">
                  <c:v>366.0674038020444</c:v>
                </c:pt>
                <c:pt idx="1">
                  <c:v>396.69503229120232</c:v>
                </c:pt>
                <c:pt idx="2">
                  <c:v>427.36717724430946</c:v>
                </c:pt>
                <c:pt idx="3">
                  <c:v>467.78831680886401</c:v>
                </c:pt>
                <c:pt idx="4">
                  <c:v>521.52256612000633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E80-47F2-BF37-D35E7248C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17760"/>
        <c:axId val="825759936"/>
      </c:lineChart>
      <c:catAx>
        <c:axId val="825719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Pridelek (kg/ha); Velikost parcele (ha)</a:t>
                </a:r>
              </a:p>
            </c:rich>
          </c:tx>
          <c:layout>
            <c:manualLayout>
              <c:xMode val="edge"/>
              <c:yMode val="edge"/>
              <c:x val="0.26468824730242052"/>
              <c:y val="0.904613479918783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25759360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825759360"/>
        <c:scaling>
          <c:orientation val="minMax"/>
          <c:max val="1000"/>
          <c:min val="200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Odkupna cena</a:t>
                </a:r>
                <a:r>
                  <a:rPr lang="sl-SI" sz="1000" baseline="0"/>
                  <a:t> (</a:t>
                </a:r>
                <a:r>
                  <a:rPr lang="sl-SI" sz="1000"/>
                  <a:t>EUR/t)</a:t>
                </a:r>
              </a:p>
            </c:rich>
          </c:tx>
          <c:layout>
            <c:manualLayout>
              <c:xMode val="edge"/>
              <c:yMode val="edge"/>
              <c:x val="2.1658898698268779E-2"/>
              <c:y val="0.1935457317803053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 cmpd="sng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25719808"/>
        <c:crosses val="autoZero"/>
        <c:crossBetween val="midCat"/>
      </c:valAx>
      <c:catAx>
        <c:axId val="825717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5759936"/>
        <c:crossesAt val="25"/>
        <c:auto val="1"/>
        <c:lblAlgn val="ctr"/>
        <c:lblOffset val="100"/>
        <c:noMultiLvlLbl val="0"/>
      </c:catAx>
      <c:valAx>
        <c:axId val="825759936"/>
        <c:scaling>
          <c:orientation val="minMax"/>
          <c:max val="1000"/>
          <c:min val="20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sl-SI" sz="1000"/>
                  <a:t>Cenovne meje d</a:t>
                </a:r>
                <a:r>
                  <a:rPr lang="en-US" sz="1000"/>
                  <a:t>ohodk</a:t>
                </a:r>
                <a:r>
                  <a:rPr lang="sl-SI" sz="1000"/>
                  <a:t>a</a:t>
                </a:r>
                <a:r>
                  <a:rPr lang="en-US" sz="1000"/>
                  <a:t> </a:t>
                </a:r>
                <a:r>
                  <a:rPr lang="sl-SI" sz="1000"/>
                  <a:t>(</a:t>
                </a:r>
                <a:r>
                  <a:rPr lang="en-US" sz="1000"/>
                  <a:t>EUR/t</a:t>
                </a:r>
                <a:r>
                  <a:rPr lang="sl-SI" sz="1000"/>
                  <a:t>)</a:t>
                </a:r>
                <a:endParaRPr lang="en-US" sz="1000"/>
              </a:p>
            </c:rich>
          </c:tx>
          <c:layout/>
          <c:overlay val="0"/>
        </c:title>
        <c:numFmt formatCode="0" sourceLinked="0"/>
        <c:majorTickMark val="none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25717760"/>
        <c:crosses val="max"/>
        <c:crossBetween val="midCat"/>
      </c:valAx>
      <c:spPr>
        <a:solidFill>
          <a:srgbClr val="FFFFFF"/>
        </a:solidFill>
        <a:ln w="12700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4069958236352531"/>
          <c:y val="0.28477124974762769"/>
          <c:w val="0.59436614448351188"/>
          <c:h val="0.201963716799551"/>
        </c:manualLayout>
      </c:layout>
      <c:overlay val="0"/>
      <c:spPr>
        <a:solidFill>
          <a:schemeClr val="bg1">
            <a:lumMod val="95000"/>
          </a:schemeClr>
        </a:solidFill>
        <a:ln w="9525">
          <a:noFill/>
          <a:prstDash val="solid"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l-SI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06939989239312"/>
          <c:y val="5.5791978581501589E-2"/>
          <c:w val="0.74275364227363916"/>
          <c:h val="0.617910998124372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'PODATKI grafi'!$J$297</c:f>
              <c:strCache>
                <c:ptCount val="1"/>
                <c:pt idx="0">
                  <c:v>Subvencije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grafi'!$Q$303:$U$303</c:f>
              <c:strCache>
                <c:ptCount val="5"/>
                <c:pt idx="0">
                  <c:v>40000;0,5</c:v>
                </c:pt>
                <c:pt idx="1">
                  <c:v>35000;0,5</c:v>
                </c:pt>
                <c:pt idx="2">
                  <c:v>30000;0,5</c:v>
                </c:pt>
                <c:pt idx="3">
                  <c:v>25000;0,5</c:v>
                </c:pt>
                <c:pt idx="4">
                  <c:v>20000;0,5</c:v>
                </c:pt>
              </c:strCache>
            </c:strRef>
          </c:cat>
          <c:val>
            <c:numRef>
              <c:f>'PODATKI grafi'!$Q$297:$U$297</c:f>
              <c:numCache>
                <c:formatCode>0</c:formatCode>
                <c:ptCount val="5"/>
                <c:pt idx="0">
                  <c:v>357.07228213344001</c:v>
                </c:pt>
                <c:pt idx="1">
                  <c:v>355.74732840887862</c:v>
                </c:pt>
                <c:pt idx="2">
                  <c:v>351.05631713515112</c:v>
                </c:pt>
                <c:pt idx="3">
                  <c:v>349.73136341058972</c:v>
                </c:pt>
                <c:pt idx="4">
                  <c:v>348.40640968602833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5B-49D1-B183-45D53F00877E}"/>
            </c:ext>
          </c:extLst>
        </c:ser>
        <c:ser>
          <c:idx val="1"/>
          <c:order val="2"/>
          <c:tx>
            <c:strRef>
              <c:f>'PODATKI grafi'!$J$298</c:f>
              <c:strCache>
                <c:ptCount val="1"/>
                <c:pt idx="0">
                  <c:v>Vrednost pridelave_tržna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grafi'!$Q$303:$U$303</c:f>
              <c:strCache>
                <c:ptCount val="5"/>
                <c:pt idx="0">
                  <c:v>40000;0,5</c:v>
                </c:pt>
                <c:pt idx="1">
                  <c:v>35000;0,5</c:v>
                </c:pt>
                <c:pt idx="2">
                  <c:v>30000;0,5</c:v>
                </c:pt>
                <c:pt idx="3">
                  <c:v>25000;0,5</c:v>
                </c:pt>
                <c:pt idx="4">
                  <c:v>20000;0,5</c:v>
                </c:pt>
              </c:strCache>
            </c:strRef>
          </c:cat>
          <c:val>
            <c:numRef>
              <c:f>'PODATKI grafi'!$Q$298:$U$298</c:f>
              <c:numCache>
                <c:formatCode>0</c:formatCode>
                <c:ptCount val="5"/>
                <c:pt idx="0">
                  <c:v>37480</c:v>
                </c:pt>
                <c:pt idx="1">
                  <c:v>32795</c:v>
                </c:pt>
                <c:pt idx="2">
                  <c:v>28110</c:v>
                </c:pt>
                <c:pt idx="3">
                  <c:v>23425</c:v>
                </c:pt>
                <c:pt idx="4">
                  <c:v>18740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5B-49D1-B183-45D53F008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25720320"/>
        <c:axId val="825983552"/>
      </c:barChart>
      <c:lineChart>
        <c:grouping val="standard"/>
        <c:varyColors val="0"/>
        <c:ser>
          <c:idx val="2"/>
          <c:order val="1"/>
          <c:tx>
            <c:strRef>
              <c:f>'PODATKI grafi'!$J$310</c:f>
              <c:strCache>
                <c:ptCount val="1"/>
                <c:pt idx="0">
                  <c:v>Bruto dodana vrednost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2"/>
              </a:solidFill>
              <a:ln w="12700">
                <a:solidFill>
                  <a:schemeClr val="bg1"/>
                </a:solidFill>
              </a:ln>
            </c:spPr>
          </c:marker>
          <c:cat>
            <c:strRef>
              <c:f>'PODATKI grafi'!$Q$303:$U$303</c:f>
              <c:strCache>
                <c:ptCount val="5"/>
                <c:pt idx="0">
                  <c:v>40000;0,5</c:v>
                </c:pt>
                <c:pt idx="1">
                  <c:v>35000;0,5</c:v>
                </c:pt>
                <c:pt idx="2">
                  <c:v>30000;0,5</c:v>
                </c:pt>
                <c:pt idx="3">
                  <c:v>25000;0,5</c:v>
                </c:pt>
                <c:pt idx="4">
                  <c:v>20000;0,5</c:v>
                </c:pt>
              </c:strCache>
            </c:strRef>
          </c:cat>
          <c:val>
            <c:numRef>
              <c:f>'PODATKI grafi'!$Q$310:$U$310</c:f>
              <c:numCache>
                <c:formatCode>#,##0.0</c:formatCode>
                <c:ptCount val="5"/>
                <c:pt idx="0">
                  <c:v>29390.734278400945</c:v>
                </c:pt>
                <c:pt idx="1">
                  <c:v>25225.827946348214</c:v>
                </c:pt>
                <c:pt idx="2">
                  <c:v>21331.120478147513</c:v>
                </c:pt>
                <c:pt idx="3">
                  <c:v>17528.997681784786</c:v>
                </c:pt>
                <c:pt idx="4">
                  <c:v>13863.139559612055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5B-49D1-B183-45D53F008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20320"/>
        <c:axId val="825983552"/>
      </c:lineChart>
      <c:catAx>
        <c:axId val="825720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/>
                </a:pPr>
                <a:r>
                  <a:rPr lang="en-US" sz="1000" b="0"/>
                  <a:t>Pridelek (kg/ha); Velikost parcele (ha)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crossAx val="825983552"/>
        <c:crosses val="autoZero"/>
        <c:auto val="1"/>
        <c:lblAlgn val="ctr"/>
        <c:lblOffset val="100"/>
        <c:noMultiLvlLbl val="0"/>
      </c:catAx>
      <c:valAx>
        <c:axId val="8259835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EUR/ ha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crossAx val="8257203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4824949017502043E-2"/>
          <c:y val="0.89010992907262576"/>
          <c:w val="0.78470527170312654"/>
          <c:h val="0.10855337635676526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921153795169544"/>
          <c:y val="8.1117085117452206E-2"/>
          <c:w val="0.71984644343699467"/>
          <c:h val="0.71421200122873052"/>
        </c:manualLayout>
      </c:layout>
      <c:areaChart>
        <c:grouping val="stacked"/>
        <c:varyColors val="0"/>
        <c:ser>
          <c:idx val="3"/>
          <c:order val="0"/>
          <c:spPr>
            <a:noFill/>
            <a:ln w="25400">
              <a:noFill/>
            </a:ln>
          </c:spPr>
          <c:cat>
            <c:strRef>
              <c:f>'PODATKI grafi'!$Q$340:$U$340</c:f>
              <c:strCache>
                <c:ptCount val="4"/>
                <c:pt idx="0">
                  <c:v>30000;0,5</c:v>
                </c:pt>
                <c:pt idx="1">
                  <c:v>25000;0,5</c:v>
                </c:pt>
                <c:pt idx="2">
                  <c:v>20000;0,5</c:v>
                </c:pt>
                <c:pt idx="3">
                  <c:v>15000;0,5</c:v>
                </c:pt>
              </c:strCache>
            </c:strRef>
          </c:cat>
          <c:val>
            <c:numRef>
              <c:f>'PODATKI grafi'!$Q$343:$T$343</c:f>
              <c:numCache>
                <c:formatCode>0.00</c:formatCode>
                <c:ptCount val="4"/>
                <c:pt idx="0">
                  <c:v>555.12942918694989</c:v>
                </c:pt>
                <c:pt idx="1">
                  <c:v>608.57094137120066</c:v>
                </c:pt>
                <c:pt idx="2">
                  <c:v>685.66751348439686</c:v>
                </c:pt>
                <c:pt idx="3">
                  <c:v>810.27227677628412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1F-48C9-B152-76F65E3486B0}"/>
            </c:ext>
          </c:extLst>
        </c:ser>
        <c:ser>
          <c:idx val="4"/>
          <c:order val="1"/>
          <c:tx>
            <c:strRef>
              <c:f>'PODATKI grafi'!$P$344</c:f>
              <c:strCache>
                <c:ptCount val="1"/>
                <c:pt idx="0">
                  <c:v>sivo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</c:spPr>
          <c:cat>
            <c:strRef>
              <c:f>'PODATKI grafi'!$Q$340:$U$340</c:f>
              <c:strCache>
                <c:ptCount val="4"/>
                <c:pt idx="0">
                  <c:v>30000;0,5</c:v>
                </c:pt>
                <c:pt idx="1">
                  <c:v>25000;0,5</c:v>
                </c:pt>
                <c:pt idx="2">
                  <c:v>20000;0,5</c:v>
                </c:pt>
                <c:pt idx="3">
                  <c:v>15000;0,5</c:v>
                </c:pt>
              </c:strCache>
            </c:strRef>
          </c:cat>
          <c:val>
            <c:numRef>
              <c:f>'PODATKI grafi'!$Q$344:$T$344</c:f>
              <c:numCache>
                <c:formatCode>0.00</c:formatCode>
                <c:ptCount val="4"/>
                <c:pt idx="0">
                  <c:v>83.295559802338175</c:v>
                </c:pt>
                <c:pt idx="1">
                  <c:v>92.493093637227958</c:v>
                </c:pt>
                <c:pt idx="2">
                  <c:v>104.99581866684991</c:v>
                </c:pt>
                <c:pt idx="3">
                  <c:v>127.52527514182589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1F-48C9-B152-76F65E348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5381888"/>
        <c:axId val="825987008"/>
      </c:areaChart>
      <c:lineChart>
        <c:grouping val="standard"/>
        <c:varyColors val="0"/>
        <c:ser>
          <c:idx val="5"/>
          <c:order val="5"/>
          <c:tx>
            <c:strRef>
              <c:f>'PODATKI grafi'!$P$346</c:f>
              <c:strCache>
                <c:ptCount val="1"/>
                <c:pt idx="0">
                  <c:v>Odkupna cena; vir podatkov SURS; preračuni KIS</c:v>
                </c:pt>
              </c:strCache>
            </c:strRef>
          </c:tx>
          <c:spPr>
            <a:ln w="28575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'PODATKI grafi'!$Q$303:$U$303</c:f>
              <c:strCache>
                <c:ptCount val="5"/>
                <c:pt idx="0">
                  <c:v>40000;0,5</c:v>
                </c:pt>
                <c:pt idx="1">
                  <c:v>35000;0,5</c:v>
                </c:pt>
                <c:pt idx="2">
                  <c:v>30000;0,5</c:v>
                </c:pt>
                <c:pt idx="3">
                  <c:v>25000;0,5</c:v>
                </c:pt>
                <c:pt idx="4">
                  <c:v>20000;0,5</c:v>
                </c:pt>
              </c:strCache>
            </c:strRef>
          </c:cat>
          <c:val>
            <c:numRef>
              <c:f>'PODATKI grafi'!$Q$346:$T$346</c:f>
              <c:numCache>
                <c:formatCode>0.000</c:formatCode>
                <c:ptCount val="4"/>
                <c:pt idx="0">
                  <c:v>820</c:v>
                </c:pt>
                <c:pt idx="1">
                  <c:v>820</c:v>
                </c:pt>
                <c:pt idx="2">
                  <c:v>820</c:v>
                </c:pt>
                <c:pt idx="3">
                  <c:v>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1F-48C9-B152-76F65E348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381888"/>
        <c:axId val="825987008"/>
      </c:lineChart>
      <c:lineChart>
        <c:grouping val="standard"/>
        <c:varyColors val="0"/>
        <c:ser>
          <c:idx val="0"/>
          <c:order val="2"/>
          <c:tx>
            <c:strRef>
              <c:f>'PODATKI grafi'!$P$341</c:f>
              <c:strCache>
                <c:ptCount val="1"/>
                <c:pt idx="0">
                  <c:v>Polne dajatve in pravice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'PODATKI grafi'!$Q$340:$T$340</c:f>
              <c:strCache>
                <c:ptCount val="4"/>
                <c:pt idx="0">
                  <c:v>30000;0,5</c:v>
                </c:pt>
                <c:pt idx="1">
                  <c:v>25000;0,5</c:v>
                </c:pt>
                <c:pt idx="2">
                  <c:v>20000;0,5</c:v>
                </c:pt>
                <c:pt idx="3">
                  <c:v>15000;0,5</c:v>
                </c:pt>
              </c:strCache>
            </c:strRef>
          </c:cat>
          <c:val>
            <c:numRef>
              <c:f>'PODATKI grafi'!$Q$341:$T$341</c:f>
              <c:numCache>
                <c:formatCode>0.00</c:formatCode>
                <c:ptCount val="4"/>
                <c:pt idx="0">
                  <c:v>638.42498898928807</c:v>
                </c:pt>
                <c:pt idx="1">
                  <c:v>701.06403500842862</c:v>
                </c:pt>
                <c:pt idx="2">
                  <c:v>790.66333215124678</c:v>
                </c:pt>
                <c:pt idx="3">
                  <c:v>937.79755191811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01F-48C9-B152-76F65E3486B0}"/>
            </c:ext>
          </c:extLst>
        </c:ser>
        <c:ser>
          <c:idx val="1"/>
          <c:order val="3"/>
          <c:tx>
            <c:strRef>
              <c:f>'PODATKI grafi'!$P$342</c:f>
              <c:strCache>
                <c:ptCount val="1"/>
                <c:pt idx="0">
                  <c:v>Minimalne obveznosti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'PODATKI grafi'!$Q$340:$T$340</c:f>
              <c:strCache>
                <c:ptCount val="4"/>
                <c:pt idx="0">
                  <c:v>30000;0,5</c:v>
                </c:pt>
                <c:pt idx="1">
                  <c:v>25000;0,5</c:v>
                </c:pt>
                <c:pt idx="2">
                  <c:v>20000;0,5</c:v>
                </c:pt>
                <c:pt idx="3">
                  <c:v>15000;0,5</c:v>
                </c:pt>
              </c:strCache>
            </c:strRef>
          </c:cat>
          <c:val>
            <c:numRef>
              <c:f>'PODATKI grafi'!$Q$342:$T$342</c:f>
              <c:numCache>
                <c:formatCode>0.00</c:formatCode>
                <c:ptCount val="4"/>
                <c:pt idx="0">
                  <c:v>613.90257491587852</c:v>
                </c:pt>
                <c:pt idx="1">
                  <c:v>673.83384474996706</c:v>
                </c:pt>
                <c:pt idx="2">
                  <c:v>759.75230943364886</c:v>
                </c:pt>
                <c:pt idx="3">
                  <c:v>900.25380277620741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01F-48C9-B152-76F65E3486B0}"/>
            </c:ext>
          </c:extLst>
        </c:ser>
        <c:ser>
          <c:idx val="2"/>
          <c:order val="4"/>
          <c:tx>
            <c:strRef>
              <c:f>'PODATKI grafi'!$P$343</c:f>
              <c:strCache>
                <c:ptCount val="1"/>
                <c:pt idx="0">
                  <c:v>Brez dajatev in pravic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cat>
            <c:strRef>
              <c:f>'PODATKI grafi'!$Q$340:$T$340</c:f>
              <c:strCache>
                <c:ptCount val="4"/>
                <c:pt idx="0">
                  <c:v>30000;0,5</c:v>
                </c:pt>
                <c:pt idx="1">
                  <c:v>25000;0,5</c:v>
                </c:pt>
                <c:pt idx="2">
                  <c:v>20000;0,5</c:v>
                </c:pt>
                <c:pt idx="3">
                  <c:v>15000;0,5</c:v>
                </c:pt>
              </c:strCache>
            </c:strRef>
          </c:cat>
          <c:val>
            <c:numRef>
              <c:f>'PODATKI grafi'!$Q$343:$T$343</c:f>
              <c:numCache>
                <c:formatCode>0.00</c:formatCode>
                <c:ptCount val="4"/>
                <c:pt idx="0">
                  <c:v>555.12942918694989</c:v>
                </c:pt>
                <c:pt idx="1">
                  <c:v>608.57094137120066</c:v>
                </c:pt>
                <c:pt idx="2">
                  <c:v>685.66751348439686</c:v>
                </c:pt>
                <c:pt idx="3">
                  <c:v>810.27227677628412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01F-48C9-B152-76F65E348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33152"/>
        <c:axId val="825987584"/>
      </c:lineChart>
      <c:catAx>
        <c:axId val="8253818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Pridelek (kg/ha); Velikost parcele (ha)</a:t>
                </a:r>
              </a:p>
            </c:rich>
          </c:tx>
          <c:layout>
            <c:manualLayout>
              <c:xMode val="edge"/>
              <c:yMode val="edge"/>
              <c:x val="0.26468824730242052"/>
              <c:y val="0.904613479918783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25987008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825987008"/>
        <c:scaling>
          <c:orientation val="minMax"/>
          <c:max val="1000"/>
          <c:min val="200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Odkupna cena</a:t>
                </a:r>
                <a:r>
                  <a:rPr lang="sl-SI" sz="1000" baseline="0"/>
                  <a:t> (</a:t>
                </a:r>
                <a:r>
                  <a:rPr lang="sl-SI" sz="1000"/>
                  <a:t>EUR/t)</a:t>
                </a:r>
              </a:p>
            </c:rich>
          </c:tx>
          <c:layout>
            <c:manualLayout>
              <c:xMode val="edge"/>
              <c:yMode val="edge"/>
              <c:x val="2.1658898698268779E-2"/>
              <c:y val="0.1935457317803053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 cmpd="sng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25381888"/>
        <c:crosses val="autoZero"/>
        <c:crossBetween val="midCat"/>
      </c:valAx>
      <c:catAx>
        <c:axId val="8260331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5987584"/>
        <c:crossesAt val="25"/>
        <c:auto val="1"/>
        <c:lblAlgn val="ctr"/>
        <c:lblOffset val="100"/>
        <c:noMultiLvlLbl val="0"/>
      </c:catAx>
      <c:valAx>
        <c:axId val="825987584"/>
        <c:scaling>
          <c:orientation val="minMax"/>
          <c:max val="1000"/>
          <c:min val="20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sl-SI" sz="1000"/>
                  <a:t>Cenovne meje d</a:t>
                </a:r>
                <a:r>
                  <a:rPr lang="en-US" sz="1000"/>
                  <a:t>ohodk</a:t>
                </a:r>
                <a:r>
                  <a:rPr lang="sl-SI" sz="1000"/>
                  <a:t>a</a:t>
                </a:r>
                <a:r>
                  <a:rPr lang="en-US" sz="1000"/>
                  <a:t> </a:t>
                </a:r>
                <a:r>
                  <a:rPr lang="sl-SI" sz="1000"/>
                  <a:t>(</a:t>
                </a:r>
                <a:r>
                  <a:rPr lang="en-US" sz="1000"/>
                  <a:t>EUR/t</a:t>
                </a:r>
                <a:r>
                  <a:rPr lang="sl-SI" sz="1000"/>
                  <a:t>)</a:t>
                </a:r>
                <a:endParaRPr lang="en-US" sz="1000"/>
              </a:p>
            </c:rich>
          </c:tx>
          <c:layout/>
          <c:overlay val="0"/>
        </c:title>
        <c:numFmt formatCode="0" sourceLinked="0"/>
        <c:majorTickMark val="none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26033152"/>
        <c:crosses val="max"/>
        <c:crossBetween val="midCat"/>
      </c:valAx>
      <c:spPr>
        <a:solidFill>
          <a:srgbClr val="FFFFFF"/>
        </a:solidFill>
        <a:ln w="12700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9456707049859345"/>
          <c:y val="0.56252155727577158"/>
          <c:w val="0.63620437445319333"/>
          <c:h val="0.201963716799551"/>
        </c:manualLayout>
      </c:layout>
      <c:overlay val="0"/>
      <c:spPr>
        <a:solidFill>
          <a:schemeClr val="bg1">
            <a:lumMod val="95000"/>
          </a:schemeClr>
        </a:solidFill>
        <a:ln w="9525">
          <a:noFill/>
          <a:prstDash val="solid"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l-SI"/>
    </a:p>
  </c:txPr>
  <c:printSettings>
    <c:headerFooter alignWithMargins="0"/>
    <c:pageMargins b="1" l="0.75" r="0.75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06939989239312"/>
          <c:y val="5.5791978581501589E-2"/>
          <c:w val="0.74275364227363916"/>
          <c:h val="0.617910998124372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'PODATKI grafi'!$J$334</c:f>
              <c:strCache>
                <c:ptCount val="1"/>
                <c:pt idx="0">
                  <c:v>Subvencije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grafi'!$Q$340:$T$340</c:f>
              <c:strCache>
                <c:ptCount val="4"/>
                <c:pt idx="0">
                  <c:v>30000;0,5</c:v>
                </c:pt>
                <c:pt idx="1">
                  <c:v>25000;0,5</c:v>
                </c:pt>
                <c:pt idx="2">
                  <c:v>20000;0,5</c:v>
                </c:pt>
                <c:pt idx="3">
                  <c:v>15000;0,5</c:v>
                </c:pt>
              </c:strCache>
            </c:strRef>
          </c:cat>
          <c:val>
            <c:numRef>
              <c:f>'PODATKI grafi'!$Q$334:$T$334</c:f>
              <c:numCache>
                <c:formatCode>0</c:formatCode>
                <c:ptCount val="4"/>
                <c:pt idx="0">
                  <c:v>373.90139299999998</c:v>
                </c:pt>
                <c:pt idx="1">
                  <c:v>373.90139299999998</c:v>
                </c:pt>
                <c:pt idx="2">
                  <c:v>373.90139299999998</c:v>
                </c:pt>
                <c:pt idx="3">
                  <c:v>373.90139299999998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D3-4A4B-8F72-476E68972570}"/>
            </c:ext>
          </c:extLst>
        </c:ser>
        <c:ser>
          <c:idx val="1"/>
          <c:order val="2"/>
          <c:tx>
            <c:strRef>
              <c:f>'PODATKI grafi'!$J$335</c:f>
              <c:strCache>
                <c:ptCount val="1"/>
                <c:pt idx="0">
                  <c:v>Vrednost pridelave_tržna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grafi'!$Q$340:$T$340</c:f>
              <c:strCache>
                <c:ptCount val="4"/>
                <c:pt idx="0">
                  <c:v>30000;0,5</c:v>
                </c:pt>
                <c:pt idx="1">
                  <c:v>25000;0,5</c:v>
                </c:pt>
                <c:pt idx="2">
                  <c:v>20000;0,5</c:v>
                </c:pt>
                <c:pt idx="3">
                  <c:v>15000;0,5</c:v>
                </c:pt>
              </c:strCache>
            </c:strRef>
          </c:cat>
          <c:val>
            <c:numRef>
              <c:f>'PODATKI grafi'!$Q$335:$T$335</c:f>
              <c:numCache>
                <c:formatCode>0</c:formatCode>
                <c:ptCount val="4"/>
                <c:pt idx="0">
                  <c:v>24600</c:v>
                </c:pt>
                <c:pt idx="1">
                  <c:v>20500</c:v>
                </c:pt>
                <c:pt idx="2">
                  <c:v>16400</c:v>
                </c:pt>
                <c:pt idx="3">
                  <c:v>12300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D3-4A4B-8F72-476E68972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26035712"/>
        <c:axId val="825989312"/>
      </c:barChart>
      <c:lineChart>
        <c:grouping val="standard"/>
        <c:varyColors val="0"/>
        <c:ser>
          <c:idx val="2"/>
          <c:order val="1"/>
          <c:tx>
            <c:strRef>
              <c:f>'PODATKI grafi'!$J$310</c:f>
              <c:strCache>
                <c:ptCount val="1"/>
                <c:pt idx="0">
                  <c:v>Bruto dodana vrednost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2"/>
              </a:solidFill>
              <a:ln w="12700">
                <a:solidFill>
                  <a:schemeClr val="bg1"/>
                </a:solidFill>
              </a:ln>
            </c:spPr>
          </c:marker>
          <c:cat>
            <c:strRef>
              <c:f>'PODATKI grafi'!$Q$340:$T$340</c:f>
              <c:strCache>
                <c:ptCount val="4"/>
                <c:pt idx="0">
                  <c:v>30000;0,5</c:v>
                </c:pt>
                <c:pt idx="1">
                  <c:v>25000;0,5</c:v>
                </c:pt>
                <c:pt idx="2">
                  <c:v>20000;0,5</c:v>
                </c:pt>
                <c:pt idx="3">
                  <c:v>15000;0,5</c:v>
                </c:pt>
              </c:strCache>
            </c:strRef>
          </c:cat>
          <c:val>
            <c:numRef>
              <c:f>'PODATKI grafi'!$Q$347:$T$347</c:f>
              <c:numCache>
                <c:formatCode>#,##0.0</c:formatCode>
                <c:ptCount val="4"/>
                <c:pt idx="0">
                  <c:v>15778.189932441586</c:v>
                </c:pt>
                <c:pt idx="1">
                  <c:v>12814.814334526196</c:v>
                </c:pt>
                <c:pt idx="2">
                  <c:v>9850.253041462991</c:v>
                </c:pt>
                <c:pt idx="3">
                  <c:v>7004.2238771773937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D3-4A4B-8F72-476E68972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35712"/>
        <c:axId val="825989312"/>
      </c:lineChart>
      <c:catAx>
        <c:axId val="826035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/>
                </a:pPr>
                <a:r>
                  <a:rPr lang="en-US" sz="1000" b="0"/>
                  <a:t>Pridelek (kg/ha); Velikost parcele (ha)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crossAx val="825989312"/>
        <c:crosses val="autoZero"/>
        <c:auto val="1"/>
        <c:lblAlgn val="ctr"/>
        <c:lblOffset val="100"/>
        <c:noMultiLvlLbl val="0"/>
      </c:catAx>
      <c:valAx>
        <c:axId val="825989312"/>
        <c:scaling>
          <c:orientation val="minMax"/>
          <c:max val="35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EUR/ ha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crossAx val="8260357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4824949017502043E-2"/>
          <c:y val="0.89010992907262576"/>
          <c:w val="0.78470527170312654"/>
          <c:h val="0.10855337635676526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21153795169544"/>
          <c:y val="8.1117085117452206E-2"/>
          <c:w val="0.71984644343699467"/>
          <c:h val="0.71421200122873052"/>
        </c:manualLayout>
      </c:layout>
      <c:areaChart>
        <c:grouping val="stacked"/>
        <c:varyColors val="0"/>
        <c:ser>
          <c:idx val="3"/>
          <c:order val="0"/>
          <c:spPr>
            <a:noFill/>
            <a:ln w="25400">
              <a:noFill/>
            </a:ln>
          </c:spPr>
          <c:cat>
            <c:strRef>
              <c:f>'PODATKI grafi'!$Q$377:$V$377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</c:v>
                </c:pt>
                <c:pt idx="3">
                  <c:v>4000;1,75</c:v>
                </c:pt>
                <c:pt idx="4">
                  <c:v>4500;2,25</c:v>
                </c:pt>
                <c:pt idx="5">
                  <c:v>4500;2</c:v>
                </c:pt>
              </c:strCache>
            </c:strRef>
          </c:cat>
          <c:val>
            <c:numRef>
              <c:f>'PODATKI grafi'!$Q$380:$V$380</c:f>
              <c:numCache>
                <c:formatCode>0.00</c:formatCode>
                <c:ptCount val="6"/>
                <c:pt idx="0">
                  <c:v>639.28082855750961</c:v>
                </c:pt>
                <c:pt idx="1">
                  <c:v>743.16921392720315</c:v>
                </c:pt>
                <c:pt idx="2">
                  <c:v>888.80171140333346</c:v>
                </c:pt>
                <c:pt idx="3">
                  <c:v>991.15359619140929</c:v>
                </c:pt>
                <c:pt idx="4">
                  <c:v>779.90285256492461</c:v>
                </c:pt>
                <c:pt idx="5">
                  <c:v>858.85266882321127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2D-4C10-AD9B-71D9E1BD06D4}"/>
            </c:ext>
          </c:extLst>
        </c:ser>
        <c:ser>
          <c:idx val="4"/>
          <c:order val="1"/>
          <c:tx>
            <c:strRef>
              <c:f>'PODATKI grafi'!$P$381</c:f>
              <c:strCache>
                <c:ptCount val="1"/>
                <c:pt idx="0">
                  <c:v>sivo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</c:spPr>
          <c:cat>
            <c:strRef>
              <c:f>'PODATKI grafi'!$Q$377:$V$377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</c:v>
                </c:pt>
                <c:pt idx="3">
                  <c:v>4000;1,75</c:v>
                </c:pt>
                <c:pt idx="4">
                  <c:v>4500;2,25</c:v>
                </c:pt>
                <c:pt idx="5">
                  <c:v>4500;2</c:v>
                </c:pt>
              </c:strCache>
            </c:strRef>
          </c:cat>
          <c:val>
            <c:numRef>
              <c:f>'PODATKI grafi'!$Q$381:$V$381</c:f>
              <c:numCache>
                <c:formatCode>0.00</c:formatCode>
                <c:ptCount val="6"/>
                <c:pt idx="0">
                  <c:v>124.54036402994279</c:v>
                </c:pt>
                <c:pt idx="1">
                  <c:v>144.77176592303965</c:v>
                </c:pt>
                <c:pt idx="2">
                  <c:v>175.03549449748652</c:v>
                </c:pt>
                <c:pt idx="3">
                  <c:v>196.68668208943689</c:v>
                </c:pt>
                <c:pt idx="4">
                  <c:v>158.09335064422089</c:v>
                </c:pt>
                <c:pt idx="5">
                  <c:v>174.86769550571387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2D-4C10-AD9B-71D9E1BD0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6393600"/>
        <c:axId val="815047232"/>
      </c:areaChart>
      <c:lineChart>
        <c:grouping val="standard"/>
        <c:varyColors val="0"/>
        <c:ser>
          <c:idx val="5"/>
          <c:order val="5"/>
          <c:tx>
            <c:strRef>
              <c:f>'PODATKI grafi'!$P$383</c:f>
              <c:strCache>
                <c:ptCount val="1"/>
                <c:pt idx="0">
                  <c:v>Odkupna cena; ocena KIS</c:v>
                </c:pt>
              </c:strCache>
            </c:strRef>
          </c:tx>
          <c:spPr>
            <a:ln w="28575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'PODATKI grafi'!$Q$377:$V$377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</c:v>
                </c:pt>
                <c:pt idx="3">
                  <c:v>4000;1,75</c:v>
                </c:pt>
                <c:pt idx="4">
                  <c:v>4500;2,25</c:v>
                </c:pt>
                <c:pt idx="5">
                  <c:v>4500;2</c:v>
                </c:pt>
              </c:strCache>
            </c:strRef>
          </c:cat>
          <c:val>
            <c:numRef>
              <c:f>'PODATKI grafi'!$Q$383:$V$383</c:f>
              <c:numCache>
                <c:formatCode>0.000</c:formatCode>
                <c:ptCount val="6"/>
                <c:pt idx="0">
                  <c:v>567.00000000000011</c:v>
                </c:pt>
                <c:pt idx="1">
                  <c:v>567.00000000000011</c:v>
                </c:pt>
                <c:pt idx="2">
                  <c:v>567.00000000000011</c:v>
                </c:pt>
                <c:pt idx="3">
                  <c:v>567.00000000000011</c:v>
                </c:pt>
                <c:pt idx="4">
                  <c:v>567.00000000000011</c:v>
                </c:pt>
                <c:pt idx="5">
                  <c:v>567.00000000000011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2D-4C10-AD9B-71D9E1BD0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393600"/>
        <c:axId val="815047232"/>
      </c:lineChart>
      <c:lineChart>
        <c:grouping val="standard"/>
        <c:varyColors val="0"/>
        <c:ser>
          <c:idx val="0"/>
          <c:order val="2"/>
          <c:tx>
            <c:strRef>
              <c:f>'PODATKI grafi'!$P$378</c:f>
              <c:strCache>
                <c:ptCount val="1"/>
                <c:pt idx="0">
                  <c:v>Polne dajatve in pravice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'PODATKI grafi'!$Q$377:$V$377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</c:v>
                </c:pt>
                <c:pt idx="3">
                  <c:v>4000;1,75</c:v>
                </c:pt>
                <c:pt idx="4">
                  <c:v>4500;2,25</c:v>
                </c:pt>
                <c:pt idx="5">
                  <c:v>4500;2</c:v>
                </c:pt>
              </c:strCache>
            </c:strRef>
          </c:cat>
          <c:val>
            <c:numRef>
              <c:f>'PODATKI grafi'!$Q$378:$V$378</c:f>
              <c:numCache>
                <c:formatCode>0.00</c:formatCode>
                <c:ptCount val="6"/>
                <c:pt idx="0">
                  <c:v>763.8211925874524</c:v>
                </c:pt>
                <c:pt idx="1">
                  <c:v>887.9409798502428</c:v>
                </c:pt>
                <c:pt idx="2">
                  <c:v>1063.83720590082</c:v>
                </c:pt>
                <c:pt idx="3">
                  <c:v>1187.8402782808462</c:v>
                </c:pt>
                <c:pt idx="4">
                  <c:v>937.99620320914551</c:v>
                </c:pt>
                <c:pt idx="5">
                  <c:v>1033.7203643289251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C2D-4C10-AD9B-71D9E1BD06D4}"/>
            </c:ext>
          </c:extLst>
        </c:ser>
        <c:ser>
          <c:idx val="1"/>
          <c:order val="3"/>
          <c:tx>
            <c:strRef>
              <c:f>'PODATKI grafi'!$P$379</c:f>
              <c:strCache>
                <c:ptCount val="1"/>
                <c:pt idx="0">
                  <c:v>Minimalne obveznosti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'PODATKI grafi'!$Q$377:$V$377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</c:v>
                </c:pt>
                <c:pt idx="3">
                  <c:v>4000;1,75</c:v>
                </c:pt>
                <c:pt idx="4">
                  <c:v>4500;2,25</c:v>
                </c:pt>
                <c:pt idx="5">
                  <c:v>4500;2</c:v>
                </c:pt>
              </c:strCache>
            </c:strRef>
          </c:cat>
          <c:val>
            <c:numRef>
              <c:f>'PODATKI grafi'!$Q$379:$V$379</c:f>
              <c:numCache>
                <c:formatCode>0.00</c:formatCode>
                <c:ptCount val="6"/>
                <c:pt idx="0">
                  <c:v>727.15620848934827</c:v>
                </c:pt>
                <c:pt idx="1">
                  <c:v>845.31982214954337</c:v>
                </c:pt>
                <c:pt idx="2">
                  <c:v>1012.3063333813598</c:v>
                </c:pt>
                <c:pt idx="3">
                  <c:v>1129.935243818411</c:v>
                </c:pt>
                <c:pt idx="4">
                  <c:v>891.45313877749891</c:v>
                </c:pt>
                <c:pt idx="5">
                  <c:v>982.23889223809681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C2D-4C10-AD9B-71D9E1BD06D4}"/>
            </c:ext>
          </c:extLst>
        </c:ser>
        <c:ser>
          <c:idx val="2"/>
          <c:order val="4"/>
          <c:tx>
            <c:strRef>
              <c:f>'PODATKI grafi'!$P$380</c:f>
              <c:strCache>
                <c:ptCount val="1"/>
                <c:pt idx="0">
                  <c:v>Brez dajatev in pravic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cat>
            <c:strRef>
              <c:f>'PODATKI grafi'!$Q$377:$V$377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</c:v>
                </c:pt>
                <c:pt idx="3">
                  <c:v>4000;1,75</c:v>
                </c:pt>
                <c:pt idx="4">
                  <c:v>4500;2,25</c:v>
                </c:pt>
                <c:pt idx="5">
                  <c:v>4500;2</c:v>
                </c:pt>
              </c:strCache>
            </c:strRef>
          </c:cat>
          <c:val>
            <c:numRef>
              <c:f>'PODATKI grafi'!$Q$380:$V$380</c:f>
              <c:numCache>
                <c:formatCode>0.00</c:formatCode>
                <c:ptCount val="6"/>
                <c:pt idx="0">
                  <c:v>639.28082855750961</c:v>
                </c:pt>
                <c:pt idx="1">
                  <c:v>743.16921392720315</c:v>
                </c:pt>
                <c:pt idx="2">
                  <c:v>888.80171140333346</c:v>
                </c:pt>
                <c:pt idx="3">
                  <c:v>991.15359619140929</c:v>
                </c:pt>
                <c:pt idx="4">
                  <c:v>779.90285256492461</c:v>
                </c:pt>
                <c:pt idx="5">
                  <c:v>858.85266882321127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C2D-4C10-AD9B-71D9E1BD0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32640"/>
        <c:axId val="815047808"/>
      </c:lineChart>
      <c:catAx>
        <c:axId val="826393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 b="0" i="0" u="none" strike="noStrike" baseline="0">
                    <a:effectLst/>
                  </a:rPr>
                  <a:t>Število trsov (kos/ha)</a:t>
                </a:r>
                <a:r>
                  <a:rPr lang="sl-SI" sz="1000"/>
                  <a:t>; Pridelek na trs (kg/kos)</a:t>
                </a:r>
                <a:r>
                  <a:rPr lang="sl-SI" sz="1000" baseline="0"/>
                  <a:t> </a:t>
                </a:r>
                <a:endParaRPr lang="sl-SI" sz="1000"/>
              </a:p>
            </c:rich>
          </c:tx>
          <c:layout>
            <c:manualLayout>
              <c:xMode val="edge"/>
              <c:yMode val="edge"/>
              <c:x val="0.26468824730242052"/>
              <c:y val="0.904613479918783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1504723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815047232"/>
        <c:scaling>
          <c:orientation val="minMax"/>
          <c:max val="1400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Odkupna cena</a:t>
                </a:r>
                <a:r>
                  <a:rPr lang="sl-SI" sz="1000" baseline="0"/>
                  <a:t> (</a:t>
                </a:r>
                <a:r>
                  <a:rPr lang="sl-SI" sz="1000"/>
                  <a:t>EUR/t)</a:t>
                </a:r>
              </a:p>
            </c:rich>
          </c:tx>
          <c:layout>
            <c:manualLayout>
              <c:xMode val="edge"/>
              <c:yMode val="edge"/>
              <c:x val="2.1658898698268779E-2"/>
              <c:y val="0.1935457317803053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 cmpd="sng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26393600"/>
        <c:crosses val="autoZero"/>
        <c:crossBetween val="midCat"/>
        <c:majorUnit val="200"/>
      </c:valAx>
      <c:catAx>
        <c:axId val="826032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15047808"/>
        <c:crossesAt val="25"/>
        <c:auto val="1"/>
        <c:lblAlgn val="ctr"/>
        <c:lblOffset val="100"/>
        <c:noMultiLvlLbl val="0"/>
      </c:catAx>
      <c:valAx>
        <c:axId val="815047808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sl-SI" sz="1000"/>
                  <a:t>Cenovne meje d</a:t>
                </a:r>
                <a:r>
                  <a:rPr lang="en-US" sz="1000"/>
                  <a:t>ohodk</a:t>
                </a:r>
                <a:r>
                  <a:rPr lang="sl-SI" sz="1000"/>
                  <a:t>a</a:t>
                </a:r>
                <a:r>
                  <a:rPr lang="en-US" sz="1000"/>
                  <a:t> </a:t>
                </a:r>
                <a:r>
                  <a:rPr lang="sl-SI" sz="1000"/>
                  <a:t>(</a:t>
                </a:r>
                <a:r>
                  <a:rPr lang="en-US" sz="1000"/>
                  <a:t>EUR/t</a:t>
                </a:r>
                <a:r>
                  <a:rPr lang="sl-SI" sz="1000"/>
                  <a:t>)</a:t>
                </a:r>
                <a:endParaRPr lang="en-US" sz="1000"/>
              </a:p>
            </c:rich>
          </c:tx>
          <c:layout/>
          <c:overlay val="0"/>
        </c:title>
        <c:numFmt formatCode="0" sourceLinked="0"/>
        <c:majorTickMark val="none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26032640"/>
        <c:crosses val="max"/>
        <c:crossBetween val="midCat"/>
      </c:valAx>
      <c:spPr>
        <a:solidFill>
          <a:srgbClr val="FFFFFF"/>
        </a:solidFill>
        <a:ln w="12700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20653595140822836"/>
          <c:y val="0.55328012597453435"/>
          <c:w val="0.63620437445319333"/>
          <c:h val="0.201963716799551"/>
        </c:manualLayout>
      </c:layout>
      <c:overlay val="0"/>
      <c:spPr>
        <a:solidFill>
          <a:schemeClr val="bg1">
            <a:lumMod val="95000"/>
          </a:schemeClr>
        </a:solidFill>
        <a:ln w="9525">
          <a:noFill/>
          <a:prstDash val="solid"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l-SI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06939989239312"/>
          <c:y val="5.5791978581501589E-2"/>
          <c:w val="0.74275364227363916"/>
          <c:h val="0.617910998124372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'PODATKI grafi'!$J$371</c:f>
              <c:strCache>
                <c:ptCount val="1"/>
                <c:pt idx="0">
                  <c:v>Subvencije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grafi'!$Q$377:$V$377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</c:v>
                </c:pt>
                <c:pt idx="3">
                  <c:v>4000;1,75</c:v>
                </c:pt>
                <c:pt idx="4">
                  <c:v>4500;2,25</c:v>
                </c:pt>
                <c:pt idx="5">
                  <c:v>4500;2</c:v>
                </c:pt>
              </c:strCache>
            </c:strRef>
          </c:cat>
          <c:val>
            <c:numRef>
              <c:f>'PODATKI grafi'!$Q$371:$V$371</c:f>
              <c:numCache>
                <c:formatCode>0</c:formatCode>
                <c:ptCount val="6"/>
                <c:pt idx="0">
                  <c:v>262.00242055921331</c:v>
                </c:pt>
                <c:pt idx="1">
                  <c:v>258.3128461709349</c:v>
                </c:pt>
                <c:pt idx="2">
                  <c:v>254.44573987349904</c:v>
                </c:pt>
                <c:pt idx="3">
                  <c:v>252.57567466324264</c:v>
                </c:pt>
                <c:pt idx="4">
                  <c:v>264.53715499999998</c:v>
                </c:pt>
                <c:pt idx="5">
                  <c:v>264.53715499999998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C7-4E14-9D9E-B02DAEDD7E3E}"/>
            </c:ext>
          </c:extLst>
        </c:ser>
        <c:ser>
          <c:idx val="1"/>
          <c:order val="2"/>
          <c:tx>
            <c:strRef>
              <c:f>'PODATKI grafi'!$J$372</c:f>
              <c:strCache>
                <c:ptCount val="1"/>
                <c:pt idx="0">
                  <c:v>Vrednost pridelave_tržna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grafi'!$Q$377:$V$377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</c:v>
                </c:pt>
                <c:pt idx="3">
                  <c:v>4000;1,75</c:v>
                </c:pt>
                <c:pt idx="4">
                  <c:v>4500;2,25</c:v>
                </c:pt>
                <c:pt idx="5">
                  <c:v>4500;2</c:v>
                </c:pt>
              </c:strCache>
            </c:strRef>
          </c:cat>
          <c:val>
            <c:numRef>
              <c:f>'PODATKI grafi'!$Q$372:$V$372</c:f>
              <c:numCache>
                <c:formatCode>0</c:formatCode>
                <c:ptCount val="6"/>
                <c:pt idx="0">
                  <c:v>6804.0000000000009</c:v>
                </c:pt>
                <c:pt idx="1">
                  <c:v>5670.0000000000009</c:v>
                </c:pt>
                <c:pt idx="2">
                  <c:v>4536.0000000000009</c:v>
                </c:pt>
                <c:pt idx="3">
                  <c:v>3969.0000000000005</c:v>
                </c:pt>
                <c:pt idx="4">
                  <c:v>5740.8750000000009</c:v>
                </c:pt>
                <c:pt idx="5">
                  <c:v>5103.0000000000009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C7-4E14-9D9E-B02DAEDD7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26394112"/>
        <c:axId val="815049536"/>
      </c:barChart>
      <c:lineChart>
        <c:grouping val="standard"/>
        <c:varyColors val="0"/>
        <c:ser>
          <c:idx val="2"/>
          <c:order val="1"/>
          <c:tx>
            <c:strRef>
              <c:f>'PODATKI grafi'!$J$384</c:f>
              <c:strCache>
                <c:ptCount val="1"/>
                <c:pt idx="0">
                  <c:v>Bruto dodana vrednost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2"/>
              </a:solidFill>
              <a:ln w="12700">
                <a:solidFill>
                  <a:schemeClr val="bg1"/>
                </a:solidFill>
              </a:ln>
            </c:spPr>
          </c:marker>
          <c:cat>
            <c:strRef>
              <c:f>'PODATKI grafi'!$Q$377:$V$377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</c:v>
                </c:pt>
                <c:pt idx="3">
                  <c:v>4000;1,75</c:v>
                </c:pt>
                <c:pt idx="4">
                  <c:v>4500;2,25</c:v>
                </c:pt>
                <c:pt idx="5">
                  <c:v>4500;2</c:v>
                </c:pt>
              </c:strCache>
            </c:strRef>
          </c:cat>
          <c:val>
            <c:numRef>
              <c:f>'PODATKI grafi'!$Q$384:$V$384</c:f>
              <c:numCache>
                <c:formatCode>#,##0.0</c:formatCode>
                <c:ptCount val="6"/>
                <c:pt idx="0">
                  <c:v>3305.1398247871857</c:v>
                </c:pt>
                <c:pt idx="1">
                  <c:v>2328.898667199699</c:v>
                </c:pt>
                <c:pt idx="2">
                  <c:v>1431.7244691589558</c:v>
                </c:pt>
                <c:pt idx="3">
                  <c:v>995.22742699344872</c:v>
                </c:pt>
                <c:pt idx="4">
                  <c:v>2268.6717563959401</c:v>
                </c:pt>
                <c:pt idx="5">
                  <c:v>1749.880220135793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C7-4E14-9D9E-B02DAEDD7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394112"/>
        <c:axId val="815049536"/>
      </c:lineChart>
      <c:catAx>
        <c:axId val="826394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/>
                </a:pPr>
                <a:r>
                  <a:rPr lang="sl-SI" sz="1000" b="0"/>
                  <a:t>Število</a:t>
                </a:r>
                <a:r>
                  <a:rPr lang="sl-SI" sz="1000" b="0" baseline="0"/>
                  <a:t> trsov (kos/ha</a:t>
                </a:r>
                <a:r>
                  <a:rPr lang="en-US" sz="1000" b="0"/>
                  <a:t>); </a:t>
                </a:r>
                <a:r>
                  <a:rPr lang="sl-SI" sz="1000" b="0"/>
                  <a:t>Pridelek</a:t>
                </a:r>
                <a:r>
                  <a:rPr lang="sl-SI" sz="1000" b="0" baseline="0"/>
                  <a:t> na trs (kg/kos)</a:t>
                </a:r>
                <a:endParaRPr lang="en-US" sz="1000" b="0"/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crossAx val="815049536"/>
        <c:crosses val="autoZero"/>
        <c:auto val="1"/>
        <c:lblAlgn val="ctr"/>
        <c:lblOffset val="100"/>
        <c:noMultiLvlLbl val="0"/>
      </c:catAx>
      <c:valAx>
        <c:axId val="815049536"/>
        <c:scaling>
          <c:orientation val="minMax"/>
          <c:max val="8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EUR/ ha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crossAx val="826394112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7.4824949017502043E-2"/>
          <c:y val="0.89010992907262576"/>
          <c:w val="0.78470527170312654"/>
          <c:h val="0.10855337635676526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21153795169544"/>
          <c:y val="8.1117085117452206E-2"/>
          <c:w val="0.71984644343699467"/>
          <c:h val="0.71421200122873052"/>
        </c:manualLayout>
      </c:layout>
      <c:areaChart>
        <c:grouping val="stacked"/>
        <c:varyColors val="0"/>
        <c:ser>
          <c:idx val="3"/>
          <c:order val="0"/>
          <c:spPr>
            <a:noFill/>
            <a:ln w="25400">
              <a:noFill/>
            </a:ln>
          </c:spPr>
          <c:cat>
            <c:strRef>
              <c:f>'PODATKI grafi'!$Q$414:$V$414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4000;2,25</c:v>
                </c:pt>
                <c:pt idx="3">
                  <c:v>4000;2</c:v>
                </c:pt>
                <c:pt idx="4">
                  <c:v>4500;2</c:v>
                </c:pt>
                <c:pt idx="5">
                  <c:v>3500;2,57</c:v>
                </c:pt>
              </c:strCache>
            </c:strRef>
          </c:cat>
          <c:val>
            <c:numRef>
              <c:f>'PODATKI grafi'!$Q$417:$V$417</c:f>
              <c:numCache>
                <c:formatCode>0.00</c:formatCode>
                <c:ptCount val="6"/>
                <c:pt idx="0">
                  <c:v>553.61143486472247</c:v>
                </c:pt>
                <c:pt idx="1">
                  <c:v>642.58900328648099</c:v>
                </c:pt>
                <c:pt idx="2">
                  <c:v>700.64492663126691</c:v>
                </c:pt>
                <c:pt idx="3">
                  <c:v>773.06586711268756</c:v>
                </c:pt>
                <c:pt idx="4">
                  <c:v>724.3733682461575</c:v>
                </c:pt>
                <c:pt idx="5">
                  <c:v>676.91648501637621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80-46BD-A89B-0DA94AAD2720}"/>
            </c:ext>
          </c:extLst>
        </c:ser>
        <c:ser>
          <c:idx val="4"/>
          <c:order val="1"/>
          <c:tx>
            <c:strRef>
              <c:f>'PODATKI grafi'!$P$418</c:f>
              <c:strCache>
                <c:ptCount val="1"/>
                <c:pt idx="0">
                  <c:v>sivo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</c:spPr>
          <c:cat>
            <c:strRef>
              <c:f>'PODATKI grafi'!$Q$414:$V$414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4000;2,25</c:v>
                </c:pt>
                <c:pt idx="3">
                  <c:v>4000;2</c:v>
                </c:pt>
                <c:pt idx="4">
                  <c:v>4500;2</c:v>
                </c:pt>
                <c:pt idx="5">
                  <c:v>3500;2,57</c:v>
                </c:pt>
              </c:strCache>
            </c:strRef>
          </c:cat>
          <c:val>
            <c:numRef>
              <c:f>'PODATKI grafi'!$Q$418:$V$418</c:f>
              <c:numCache>
                <c:formatCode>0.00</c:formatCode>
                <c:ptCount val="6"/>
                <c:pt idx="0">
                  <c:v>90.843986784947447</c:v>
                </c:pt>
                <c:pt idx="1">
                  <c:v>105.47223925083449</c:v>
                </c:pt>
                <c:pt idx="2">
                  <c:v>115.16072230229099</c:v>
                </c:pt>
                <c:pt idx="3">
                  <c:v>127.33124368446636</c:v>
                </c:pt>
                <c:pt idx="4">
                  <c:v>123.60618075934019</c:v>
                </c:pt>
                <c:pt idx="5">
                  <c:v>106.71526384524179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80-46BD-A89B-0DA94AAD2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6395648"/>
        <c:axId val="815051840"/>
      </c:areaChart>
      <c:lineChart>
        <c:grouping val="standard"/>
        <c:varyColors val="0"/>
        <c:ser>
          <c:idx val="5"/>
          <c:order val="5"/>
          <c:tx>
            <c:strRef>
              <c:f>'PODATKI grafi'!$P$420</c:f>
              <c:strCache>
                <c:ptCount val="1"/>
                <c:pt idx="0">
                  <c:v>Odkupna cena; ocena KIS</c:v>
                </c:pt>
              </c:strCache>
            </c:strRef>
          </c:tx>
          <c:spPr>
            <a:ln w="28575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'PODATKI grafi'!$Q$414:$V$414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4000;2,25</c:v>
                </c:pt>
                <c:pt idx="3">
                  <c:v>4000;2</c:v>
                </c:pt>
                <c:pt idx="4">
                  <c:v>4500;2</c:v>
                </c:pt>
                <c:pt idx="5">
                  <c:v>3500;2,57</c:v>
                </c:pt>
              </c:strCache>
            </c:strRef>
          </c:cat>
          <c:val>
            <c:numRef>
              <c:f>'PODATKI grafi'!$Q$420:$V$420</c:f>
              <c:numCache>
                <c:formatCode>0.000</c:formatCode>
                <c:ptCount val="6"/>
                <c:pt idx="0">
                  <c:v>632.19999999999993</c:v>
                </c:pt>
                <c:pt idx="1">
                  <c:v>632.19999999999993</c:v>
                </c:pt>
                <c:pt idx="2">
                  <c:v>632.19999999999993</c:v>
                </c:pt>
                <c:pt idx="3">
                  <c:v>632.19999999999993</c:v>
                </c:pt>
                <c:pt idx="4">
                  <c:v>632.19999999999993</c:v>
                </c:pt>
                <c:pt idx="5">
                  <c:v>632.19999999999993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80-46BD-A89B-0DA94AAD2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395648"/>
        <c:axId val="815051840"/>
      </c:lineChart>
      <c:lineChart>
        <c:grouping val="standard"/>
        <c:varyColors val="0"/>
        <c:ser>
          <c:idx val="0"/>
          <c:order val="2"/>
          <c:tx>
            <c:strRef>
              <c:f>'PODATKI grafi'!$P$415</c:f>
              <c:strCache>
                <c:ptCount val="1"/>
                <c:pt idx="0">
                  <c:v>Polne dajatve in pravice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'PODATKI grafi'!$Q$414:$V$414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4000;2,25</c:v>
                </c:pt>
                <c:pt idx="3">
                  <c:v>4000;2</c:v>
                </c:pt>
                <c:pt idx="4">
                  <c:v>4500;2</c:v>
                </c:pt>
                <c:pt idx="5">
                  <c:v>3500;2,57</c:v>
                </c:pt>
              </c:strCache>
            </c:strRef>
          </c:cat>
          <c:val>
            <c:numRef>
              <c:f>'PODATKI grafi'!$Q$415:$V$415</c:f>
              <c:numCache>
                <c:formatCode>0.00</c:formatCode>
                <c:ptCount val="6"/>
                <c:pt idx="0">
                  <c:v>644.45542164966992</c:v>
                </c:pt>
                <c:pt idx="1">
                  <c:v>748.06124253731548</c:v>
                </c:pt>
                <c:pt idx="2">
                  <c:v>815.8056489335579</c:v>
                </c:pt>
                <c:pt idx="3">
                  <c:v>900.39711079715391</c:v>
                </c:pt>
                <c:pt idx="4">
                  <c:v>847.97954900549769</c:v>
                </c:pt>
                <c:pt idx="5">
                  <c:v>783.63174886161801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380-46BD-A89B-0DA94AAD2720}"/>
            </c:ext>
          </c:extLst>
        </c:ser>
        <c:ser>
          <c:idx val="1"/>
          <c:order val="3"/>
          <c:tx>
            <c:strRef>
              <c:f>'PODATKI grafi'!$P$416</c:f>
              <c:strCache>
                <c:ptCount val="1"/>
                <c:pt idx="0">
                  <c:v>Minimalne obveznosti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'PODATKI grafi'!$Q$414:$V$414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4000;2,25</c:v>
                </c:pt>
                <c:pt idx="3">
                  <c:v>4000;2</c:v>
                </c:pt>
                <c:pt idx="4">
                  <c:v>4500;2</c:v>
                </c:pt>
                <c:pt idx="5">
                  <c:v>3500;2,57</c:v>
                </c:pt>
              </c:strCache>
            </c:strRef>
          </c:cat>
          <c:val>
            <c:numRef>
              <c:f>'PODATKI grafi'!$Q$416:$V$416</c:f>
              <c:numCache>
                <c:formatCode>0.00</c:formatCode>
                <c:ptCount val="6"/>
                <c:pt idx="0">
                  <c:v>617.71073243326725</c:v>
                </c:pt>
                <c:pt idx="1">
                  <c:v>717.00996044861427</c:v>
                </c:pt>
                <c:pt idx="2">
                  <c:v>781.90205402416359</c:v>
                </c:pt>
                <c:pt idx="3">
                  <c:v>862.91048498513737</c:v>
                </c:pt>
                <c:pt idx="4">
                  <c:v>811.589590719532</c:v>
                </c:pt>
                <c:pt idx="5">
                  <c:v>752.21451732879484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380-46BD-A89B-0DA94AAD2720}"/>
            </c:ext>
          </c:extLst>
        </c:ser>
        <c:ser>
          <c:idx val="2"/>
          <c:order val="4"/>
          <c:tx>
            <c:strRef>
              <c:f>'PODATKI grafi'!$P$417</c:f>
              <c:strCache>
                <c:ptCount val="1"/>
                <c:pt idx="0">
                  <c:v>Brez dajatev in pravic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cat>
            <c:strRef>
              <c:f>'PODATKI grafi'!$Q$414:$V$414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4000;2,25</c:v>
                </c:pt>
                <c:pt idx="3">
                  <c:v>4000;2</c:v>
                </c:pt>
                <c:pt idx="4">
                  <c:v>4500;2</c:v>
                </c:pt>
                <c:pt idx="5">
                  <c:v>3500;2,57</c:v>
                </c:pt>
              </c:strCache>
            </c:strRef>
          </c:cat>
          <c:val>
            <c:numRef>
              <c:f>'PODATKI grafi'!$Q$417:$V$417</c:f>
              <c:numCache>
                <c:formatCode>0.00</c:formatCode>
                <c:ptCount val="6"/>
                <c:pt idx="0">
                  <c:v>553.61143486472247</c:v>
                </c:pt>
                <c:pt idx="1">
                  <c:v>642.58900328648099</c:v>
                </c:pt>
                <c:pt idx="2">
                  <c:v>700.64492663126691</c:v>
                </c:pt>
                <c:pt idx="3">
                  <c:v>773.06586711268756</c:v>
                </c:pt>
                <c:pt idx="4">
                  <c:v>724.3733682461575</c:v>
                </c:pt>
                <c:pt idx="5">
                  <c:v>676.91648501637621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380-46BD-A89B-0DA94AAD2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34176"/>
        <c:axId val="815052416"/>
      </c:lineChart>
      <c:catAx>
        <c:axId val="826395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 b="0" i="0" u="none" strike="noStrike" baseline="0">
                    <a:effectLst/>
                  </a:rPr>
                  <a:t>Število trsov (kos/ha)</a:t>
                </a:r>
                <a:r>
                  <a:rPr lang="sl-SI" sz="1000"/>
                  <a:t>; Pridelek na trs (kg/kos)</a:t>
                </a:r>
                <a:r>
                  <a:rPr lang="sl-SI" sz="1000" baseline="0"/>
                  <a:t> </a:t>
                </a:r>
                <a:endParaRPr lang="sl-SI" sz="1000"/>
              </a:p>
            </c:rich>
          </c:tx>
          <c:layout>
            <c:manualLayout>
              <c:xMode val="edge"/>
              <c:yMode val="edge"/>
              <c:x val="0.26468824730242052"/>
              <c:y val="0.904613479918783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15051840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815051840"/>
        <c:scaling>
          <c:orientation val="minMax"/>
          <c:max val="1400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Odkupna cena</a:t>
                </a:r>
                <a:r>
                  <a:rPr lang="sl-SI" sz="1000" baseline="0"/>
                  <a:t> (</a:t>
                </a:r>
                <a:r>
                  <a:rPr lang="sl-SI" sz="1000"/>
                  <a:t>EUR/t)</a:t>
                </a:r>
              </a:p>
            </c:rich>
          </c:tx>
          <c:layout>
            <c:manualLayout>
              <c:xMode val="edge"/>
              <c:yMode val="edge"/>
              <c:x val="2.1658898698268779E-2"/>
              <c:y val="0.1935457317803053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 cmpd="sng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26395648"/>
        <c:crosses val="autoZero"/>
        <c:crossBetween val="midCat"/>
        <c:majorUnit val="200"/>
      </c:valAx>
      <c:catAx>
        <c:axId val="826034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15052416"/>
        <c:crossesAt val="25"/>
        <c:auto val="1"/>
        <c:lblAlgn val="ctr"/>
        <c:lblOffset val="100"/>
        <c:noMultiLvlLbl val="0"/>
      </c:catAx>
      <c:valAx>
        <c:axId val="815052416"/>
        <c:scaling>
          <c:orientation val="minMax"/>
          <c:max val="140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sl-SI" sz="1000"/>
                  <a:t>Cenovne meje d</a:t>
                </a:r>
                <a:r>
                  <a:rPr lang="en-US" sz="1000"/>
                  <a:t>ohodk</a:t>
                </a:r>
                <a:r>
                  <a:rPr lang="sl-SI" sz="1000"/>
                  <a:t>a</a:t>
                </a:r>
                <a:r>
                  <a:rPr lang="en-US" sz="1000"/>
                  <a:t> </a:t>
                </a:r>
                <a:r>
                  <a:rPr lang="sl-SI" sz="1000"/>
                  <a:t>(</a:t>
                </a:r>
                <a:r>
                  <a:rPr lang="en-US" sz="1000"/>
                  <a:t>EUR/t</a:t>
                </a:r>
                <a:r>
                  <a:rPr lang="sl-SI" sz="1000"/>
                  <a:t>)</a:t>
                </a:r>
                <a:endParaRPr lang="en-US" sz="1000"/>
              </a:p>
            </c:rich>
          </c:tx>
          <c:layout/>
          <c:overlay val="0"/>
        </c:title>
        <c:numFmt formatCode="0" sourceLinked="0"/>
        <c:majorTickMark val="none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26034176"/>
        <c:crosses val="max"/>
        <c:crossBetween val="midCat"/>
        <c:majorUnit val="200"/>
      </c:valAx>
      <c:spPr>
        <a:solidFill>
          <a:srgbClr val="FFFFFF"/>
        </a:solidFill>
        <a:ln w="12700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20653595140822836"/>
          <c:y val="0.55328012597453435"/>
          <c:w val="0.63620437445319333"/>
          <c:h val="0.201963716799551"/>
        </c:manualLayout>
      </c:layout>
      <c:overlay val="0"/>
      <c:spPr>
        <a:solidFill>
          <a:schemeClr val="bg1">
            <a:lumMod val="95000"/>
          </a:schemeClr>
        </a:solidFill>
        <a:ln w="9525">
          <a:noFill/>
          <a:prstDash val="solid"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l-SI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06939989239312"/>
          <c:y val="5.5791978581501589E-2"/>
          <c:w val="0.75669057625777392"/>
          <c:h val="0.617910998124372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'PODATKI grafi'!$J$75</c:f>
              <c:strCache>
                <c:ptCount val="1"/>
                <c:pt idx="0">
                  <c:v>Subvencije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grafi'!$Q$81:$V$81</c:f>
              <c:strCache>
                <c:ptCount val="6"/>
                <c:pt idx="0">
                  <c:v>7000;1</c:v>
                </c:pt>
                <c:pt idx="1">
                  <c:v>6500;1</c:v>
                </c:pt>
                <c:pt idx="2">
                  <c:v>6000;1</c:v>
                </c:pt>
                <c:pt idx="3">
                  <c:v>5500;1</c:v>
                </c:pt>
                <c:pt idx="4">
                  <c:v>5000;1</c:v>
                </c:pt>
                <c:pt idx="5">
                  <c:v>6000;5</c:v>
                </c:pt>
              </c:strCache>
            </c:strRef>
          </c:cat>
          <c:val>
            <c:numRef>
              <c:f>'PODATKI grafi'!$Q$75:$V$75</c:f>
              <c:numCache>
                <c:formatCode>0.0</c:formatCode>
                <c:ptCount val="6"/>
                <c:pt idx="0">
                  <c:v>404.25031216670828</c:v>
                </c:pt>
                <c:pt idx="1">
                  <c:v>404.0043186764841</c:v>
                </c:pt>
                <c:pt idx="2">
                  <c:v>402.61657788327699</c:v>
                </c:pt>
                <c:pt idx="3">
                  <c:v>402.04071639305283</c:v>
                </c:pt>
                <c:pt idx="4">
                  <c:v>400.97236717513488</c:v>
                </c:pt>
                <c:pt idx="5">
                  <c:v>399.37088980718494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D7-49DB-9C21-DC7F9F2D5A62}"/>
            </c:ext>
          </c:extLst>
        </c:ser>
        <c:ser>
          <c:idx val="1"/>
          <c:order val="2"/>
          <c:tx>
            <c:strRef>
              <c:f>'PODATKI grafi'!$J$76</c:f>
              <c:strCache>
                <c:ptCount val="1"/>
                <c:pt idx="0">
                  <c:v>Vrednost pridelave_tržna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grafi'!$Q$81:$V$81</c:f>
              <c:strCache>
                <c:ptCount val="6"/>
                <c:pt idx="0">
                  <c:v>7000;1</c:v>
                </c:pt>
                <c:pt idx="1">
                  <c:v>6500;1</c:v>
                </c:pt>
                <c:pt idx="2">
                  <c:v>6000;1</c:v>
                </c:pt>
                <c:pt idx="3">
                  <c:v>5500;1</c:v>
                </c:pt>
                <c:pt idx="4">
                  <c:v>5000;1</c:v>
                </c:pt>
                <c:pt idx="5">
                  <c:v>6000;5</c:v>
                </c:pt>
              </c:strCache>
            </c:strRef>
          </c:cat>
          <c:val>
            <c:numRef>
              <c:f>'PODATKI grafi'!$Q$76:$V$76</c:f>
              <c:numCache>
                <c:formatCode>0</c:formatCode>
                <c:ptCount val="6"/>
                <c:pt idx="0">
                  <c:v>1092</c:v>
                </c:pt>
                <c:pt idx="1">
                  <c:v>1014</c:v>
                </c:pt>
                <c:pt idx="2">
                  <c:v>936</c:v>
                </c:pt>
                <c:pt idx="3">
                  <c:v>858</c:v>
                </c:pt>
                <c:pt idx="4">
                  <c:v>780</c:v>
                </c:pt>
                <c:pt idx="5">
                  <c:v>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D7-49DB-9C21-DC7F9F2D5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45477632"/>
        <c:axId val="825083584"/>
      </c:barChart>
      <c:lineChart>
        <c:grouping val="standard"/>
        <c:varyColors val="0"/>
        <c:ser>
          <c:idx val="2"/>
          <c:order val="1"/>
          <c:tx>
            <c:strRef>
              <c:f>'PODATKI grafi'!$J$88</c:f>
              <c:strCache>
                <c:ptCount val="1"/>
                <c:pt idx="0">
                  <c:v>Bruto dodana vrednost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2"/>
              </a:solidFill>
              <a:ln w="12700">
                <a:solidFill>
                  <a:schemeClr val="bg1"/>
                </a:solidFill>
              </a:ln>
            </c:spPr>
          </c:marker>
          <c:cat>
            <c:strRef>
              <c:f>'PODATKI grafi'!$Q$81:$V$81</c:f>
              <c:strCache>
                <c:ptCount val="6"/>
                <c:pt idx="0">
                  <c:v>7000;1</c:v>
                </c:pt>
                <c:pt idx="1">
                  <c:v>6500;1</c:v>
                </c:pt>
                <c:pt idx="2">
                  <c:v>6000;1</c:v>
                </c:pt>
                <c:pt idx="3">
                  <c:v>5500;1</c:v>
                </c:pt>
                <c:pt idx="4">
                  <c:v>5000;1</c:v>
                </c:pt>
                <c:pt idx="5">
                  <c:v>6000;5</c:v>
                </c:pt>
              </c:strCache>
            </c:strRef>
          </c:cat>
          <c:val>
            <c:numRef>
              <c:f>'PODATKI grafi'!$Q$88:$V$88</c:f>
              <c:numCache>
                <c:formatCode>#,##0.0</c:formatCode>
                <c:ptCount val="6"/>
                <c:pt idx="0">
                  <c:v>521.16023902627535</c:v>
                </c:pt>
                <c:pt idx="1">
                  <c:v>472.10148573445531</c:v>
                </c:pt>
                <c:pt idx="2">
                  <c:v>480.53608624536946</c:v>
                </c:pt>
                <c:pt idx="3">
                  <c:v>427.0164036901283</c:v>
                </c:pt>
                <c:pt idx="4">
                  <c:v>417.20868621790532</c:v>
                </c:pt>
                <c:pt idx="5">
                  <c:v>501.66319010964389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D7-49DB-9C21-DC7F9F2D5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5477632"/>
        <c:axId val="825083584"/>
      </c:lineChart>
      <c:catAx>
        <c:axId val="7454776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/>
                </a:pPr>
                <a:r>
                  <a:rPr lang="en-US" sz="1000" b="0"/>
                  <a:t>Pridelek (kg/ha); Velikost parcele (ha)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crossAx val="825083584"/>
        <c:crosses val="autoZero"/>
        <c:auto val="1"/>
        <c:lblAlgn val="ctr"/>
        <c:lblOffset val="100"/>
        <c:noMultiLvlLbl val="0"/>
      </c:catAx>
      <c:valAx>
        <c:axId val="8250835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EUR/ ha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crossAx val="745477632"/>
        <c:crosses val="autoZero"/>
        <c:crossBetween val="between"/>
        <c:majorUnit val="250"/>
      </c:valAx>
    </c:plotArea>
    <c:legend>
      <c:legendPos val="b"/>
      <c:layout>
        <c:manualLayout>
          <c:xMode val="edge"/>
          <c:yMode val="edge"/>
          <c:x val="7.4824949017502043E-2"/>
          <c:y val="0.89010992907262576"/>
          <c:w val="0.78470527170312654"/>
          <c:h val="0.10855337635676526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06939989239312"/>
          <c:y val="5.5791978581501589E-2"/>
          <c:w val="0.74275364227363916"/>
          <c:h val="0.617910998124372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'PODATKI grafi'!$J$408</c:f>
              <c:strCache>
                <c:ptCount val="1"/>
                <c:pt idx="0">
                  <c:v>Subvencije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grafi'!$Q$414:$V$414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4000;2,25</c:v>
                </c:pt>
                <c:pt idx="3">
                  <c:v>4000;2</c:v>
                </c:pt>
                <c:pt idx="4">
                  <c:v>4500;2</c:v>
                </c:pt>
                <c:pt idx="5">
                  <c:v>3500;2,57</c:v>
                </c:pt>
              </c:strCache>
            </c:strRef>
          </c:cat>
          <c:val>
            <c:numRef>
              <c:f>'PODATKI grafi'!$Q$408:$V$408</c:f>
              <c:numCache>
                <c:formatCode>0</c:formatCode>
                <c:ptCount val="6"/>
                <c:pt idx="0">
                  <c:v>242.45923571427215</c:v>
                </c:pt>
                <c:pt idx="1">
                  <c:v>238.76966132599375</c:v>
                </c:pt>
                <c:pt idx="2">
                  <c:v>236.77262023881428</c:v>
                </c:pt>
                <c:pt idx="3">
                  <c:v>234.90255502855786</c:v>
                </c:pt>
                <c:pt idx="4">
                  <c:v>236.77262023881428</c:v>
                </c:pt>
                <c:pt idx="5">
                  <c:v>236.77262023881428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AC-4A10-93C0-82F6E997CEF7}"/>
            </c:ext>
          </c:extLst>
        </c:ser>
        <c:ser>
          <c:idx val="1"/>
          <c:order val="2"/>
          <c:tx>
            <c:strRef>
              <c:f>'PODATKI grafi'!$J$409</c:f>
              <c:strCache>
                <c:ptCount val="1"/>
                <c:pt idx="0">
                  <c:v>Vrednost pridelave_tržna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grafi'!$Q$414:$V$414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4000;2,25</c:v>
                </c:pt>
                <c:pt idx="3">
                  <c:v>4000;2</c:v>
                </c:pt>
                <c:pt idx="4">
                  <c:v>4500;2</c:v>
                </c:pt>
                <c:pt idx="5">
                  <c:v>3500;2,57</c:v>
                </c:pt>
              </c:strCache>
            </c:strRef>
          </c:cat>
          <c:val>
            <c:numRef>
              <c:f>'PODATKI grafi'!$Q$409:$V$409</c:f>
              <c:numCache>
                <c:formatCode>0</c:formatCode>
                <c:ptCount val="6"/>
                <c:pt idx="0">
                  <c:v>7586.4</c:v>
                </c:pt>
                <c:pt idx="1">
                  <c:v>6322</c:v>
                </c:pt>
                <c:pt idx="2">
                  <c:v>5689.8</c:v>
                </c:pt>
                <c:pt idx="3">
                  <c:v>5057.5999999999995</c:v>
                </c:pt>
                <c:pt idx="4">
                  <c:v>5689.8</c:v>
                </c:pt>
                <c:pt idx="5">
                  <c:v>5689.8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AC-4A10-93C0-82F6E997C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26396160"/>
        <c:axId val="826703872"/>
      </c:barChart>
      <c:lineChart>
        <c:grouping val="standard"/>
        <c:varyColors val="0"/>
        <c:ser>
          <c:idx val="2"/>
          <c:order val="1"/>
          <c:tx>
            <c:strRef>
              <c:f>'PODATKI grafi'!$J$421</c:f>
              <c:strCache>
                <c:ptCount val="1"/>
                <c:pt idx="0">
                  <c:v>Bruto dodana vrednost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2"/>
              </a:solidFill>
              <a:ln w="12700">
                <a:solidFill>
                  <a:schemeClr val="bg1"/>
                </a:solidFill>
              </a:ln>
            </c:spPr>
          </c:marker>
          <c:cat>
            <c:strRef>
              <c:f>'PODATKI grafi'!$Q$414:$V$414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4000;2,25</c:v>
                </c:pt>
                <c:pt idx="3">
                  <c:v>4000;2</c:v>
                </c:pt>
                <c:pt idx="4">
                  <c:v>4500;2</c:v>
                </c:pt>
                <c:pt idx="5">
                  <c:v>3500;2,57</c:v>
                </c:pt>
              </c:strCache>
            </c:strRef>
          </c:cat>
          <c:val>
            <c:numRef>
              <c:f>'PODATKI grafi'!$Q$421:$V$421</c:f>
              <c:numCache>
                <c:formatCode>#,##0.0</c:formatCode>
                <c:ptCount val="6"/>
                <c:pt idx="0">
                  <c:v>4514.0002180160063</c:v>
                </c:pt>
                <c:pt idx="1">
                  <c:v>3397.9161890034447</c:v>
                </c:pt>
                <c:pt idx="2">
                  <c:v>2849.817997415666</c:v>
                </c:pt>
                <c:pt idx="3">
                  <c:v>2304.0254195376219</c:v>
                </c:pt>
                <c:pt idx="4">
                  <c:v>2803.4114058017362</c:v>
                </c:pt>
                <c:pt idx="5">
                  <c:v>2896.2245890295976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AC-4A10-93C0-82F6E997C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396160"/>
        <c:axId val="826703872"/>
      </c:lineChart>
      <c:catAx>
        <c:axId val="826396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/>
                </a:pPr>
                <a:r>
                  <a:rPr lang="sl-SI" sz="1000" b="0"/>
                  <a:t>Število trsov (kos/ha)</a:t>
                </a:r>
                <a:r>
                  <a:rPr lang="en-US" sz="1000" b="0"/>
                  <a:t>; </a:t>
                </a:r>
                <a:r>
                  <a:rPr lang="sl-SI" sz="1000" b="0"/>
                  <a:t>Pridelek </a:t>
                </a:r>
                <a:r>
                  <a:rPr lang="en-US" sz="1000" b="0"/>
                  <a:t>(</a:t>
                </a:r>
                <a:r>
                  <a:rPr lang="sl-SI" sz="1000" b="0"/>
                  <a:t>kg/kos</a:t>
                </a:r>
                <a:r>
                  <a:rPr lang="en-US" sz="1000" b="0"/>
                  <a:t>)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crossAx val="826703872"/>
        <c:crosses val="autoZero"/>
        <c:auto val="1"/>
        <c:lblAlgn val="ctr"/>
        <c:lblOffset val="100"/>
        <c:noMultiLvlLbl val="0"/>
      </c:catAx>
      <c:valAx>
        <c:axId val="8267038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EUR/ ha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crossAx val="826396160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7.4824949017502043E-2"/>
          <c:y val="0.89010992907262576"/>
          <c:w val="0.78470527170312654"/>
          <c:h val="0.10855337635676526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21153795169544"/>
          <c:y val="8.1117085117452206E-2"/>
          <c:w val="0.71984644343699467"/>
          <c:h val="0.71421200122873052"/>
        </c:manualLayout>
      </c:layout>
      <c:areaChart>
        <c:grouping val="stacked"/>
        <c:varyColors val="0"/>
        <c:ser>
          <c:idx val="3"/>
          <c:order val="0"/>
          <c:spPr>
            <a:noFill/>
            <a:ln w="25400">
              <a:noFill/>
            </a:ln>
          </c:spPr>
          <c:cat>
            <c:strRef>
              <c:f>'PODATKI grafi'!$Q$81:$V$81</c:f>
              <c:strCache>
                <c:ptCount val="6"/>
                <c:pt idx="0">
                  <c:v>7000;1</c:v>
                </c:pt>
                <c:pt idx="1">
                  <c:v>6500;1</c:v>
                </c:pt>
                <c:pt idx="2">
                  <c:v>6000;1</c:v>
                </c:pt>
                <c:pt idx="3">
                  <c:v>5500;1</c:v>
                </c:pt>
                <c:pt idx="4">
                  <c:v>5000;1</c:v>
                </c:pt>
                <c:pt idx="5">
                  <c:v>6000;5</c:v>
                </c:pt>
              </c:strCache>
            </c:strRef>
          </c:cat>
          <c:val>
            <c:numRef>
              <c:f>'PODATKI grafi'!$Q$84:$V$84</c:f>
              <c:numCache>
                <c:formatCode>0.00</c:formatCode>
                <c:ptCount val="6"/>
                <c:pt idx="0">
                  <c:v>130.01928380591772</c:v>
                </c:pt>
                <c:pt idx="1">
                  <c:v>134.65483697835816</c:v>
                </c:pt>
                <c:pt idx="2">
                  <c:v>128.74530595616039</c:v>
                </c:pt>
                <c:pt idx="3">
                  <c:v>134.35440268255886</c:v>
                </c:pt>
                <c:pt idx="4">
                  <c:v>131.61171772871396</c:v>
                </c:pt>
                <c:pt idx="5">
                  <c:v>119.29375730638809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57-4302-8AA0-CDA91F5F77E1}"/>
            </c:ext>
          </c:extLst>
        </c:ser>
        <c:ser>
          <c:idx val="4"/>
          <c:order val="1"/>
          <c:tx>
            <c:strRef>
              <c:f>'PODATKI grafi'!$P$85</c:f>
              <c:strCache>
                <c:ptCount val="1"/>
                <c:pt idx="0">
                  <c:v>sivo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</c:spPr>
          <c:cat>
            <c:strRef>
              <c:f>'PODATKI grafi'!$Q$81:$V$81</c:f>
              <c:strCache>
                <c:ptCount val="6"/>
                <c:pt idx="0">
                  <c:v>7000;1</c:v>
                </c:pt>
                <c:pt idx="1">
                  <c:v>6500;1</c:v>
                </c:pt>
                <c:pt idx="2">
                  <c:v>6000;1</c:v>
                </c:pt>
                <c:pt idx="3">
                  <c:v>5500;1</c:v>
                </c:pt>
                <c:pt idx="4">
                  <c:v>5000;1</c:v>
                </c:pt>
                <c:pt idx="5">
                  <c:v>6000;5</c:v>
                </c:pt>
              </c:strCache>
            </c:strRef>
          </c:cat>
          <c:val>
            <c:numRef>
              <c:f>'PODATKI grafi'!$Q$85:$V$85</c:f>
              <c:numCache>
                <c:formatCode>0.00</c:formatCode>
                <c:ptCount val="6"/>
                <c:pt idx="0">
                  <c:v>17.47678258239759</c:v>
                </c:pt>
                <c:pt idx="1">
                  <c:v>18.265364164489114</c:v>
                </c:pt>
                <c:pt idx="2">
                  <c:v>18.467130194386669</c:v>
                </c:pt>
                <c:pt idx="3">
                  <c:v>19.260744044555565</c:v>
                </c:pt>
                <c:pt idx="4">
                  <c:v>19.853813230972406</c:v>
                </c:pt>
                <c:pt idx="5">
                  <c:v>16.396431797270694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57-4302-8AA0-CDA91F5F7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7998208"/>
        <c:axId val="826709056"/>
      </c:areaChart>
      <c:lineChart>
        <c:grouping val="standard"/>
        <c:varyColors val="0"/>
        <c:ser>
          <c:idx val="5"/>
          <c:order val="5"/>
          <c:tx>
            <c:strRef>
              <c:f>'PODATKI grafi'!$P$87</c:f>
              <c:strCache>
                <c:ptCount val="1"/>
                <c:pt idx="0">
                  <c:v>Odkupna cena; vir podatkov SURS; preračuni KIS</c:v>
                </c:pt>
              </c:strCache>
            </c:strRef>
          </c:tx>
          <c:spPr>
            <a:ln w="28575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'PODATKI grafi'!$Q$81:$V$81</c:f>
              <c:strCache>
                <c:ptCount val="6"/>
                <c:pt idx="0">
                  <c:v>7000;1</c:v>
                </c:pt>
                <c:pt idx="1">
                  <c:v>6500;1</c:v>
                </c:pt>
                <c:pt idx="2">
                  <c:v>6000;1</c:v>
                </c:pt>
                <c:pt idx="3">
                  <c:v>5500;1</c:v>
                </c:pt>
                <c:pt idx="4">
                  <c:v>5000;1</c:v>
                </c:pt>
                <c:pt idx="5">
                  <c:v>6000;5</c:v>
                </c:pt>
              </c:strCache>
            </c:strRef>
          </c:cat>
          <c:val>
            <c:numRef>
              <c:f>'PODATKI grafi'!$Q$87:$V$87</c:f>
              <c:numCache>
                <c:formatCode>0.000</c:formatCode>
                <c:ptCount val="6"/>
                <c:pt idx="0">
                  <c:v>156</c:v>
                </c:pt>
                <c:pt idx="1">
                  <c:v>156</c:v>
                </c:pt>
                <c:pt idx="2">
                  <c:v>156</c:v>
                </c:pt>
                <c:pt idx="3">
                  <c:v>156</c:v>
                </c:pt>
                <c:pt idx="4">
                  <c:v>156</c:v>
                </c:pt>
                <c:pt idx="5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57-4302-8AA0-CDA91F5F7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998208"/>
        <c:axId val="826709056"/>
      </c:lineChart>
      <c:lineChart>
        <c:grouping val="standard"/>
        <c:varyColors val="0"/>
        <c:ser>
          <c:idx val="0"/>
          <c:order val="2"/>
          <c:tx>
            <c:strRef>
              <c:f>'PODATKI grafi'!$P$82</c:f>
              <c:strCache>
                <c:ptCount val="1"/>
                <c:pt idx="0">
                  <c:v>Polne dajatve in pravice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'PODATKI grafi'!$Q$81:$V$81</c:f>
              <c:strCache>
                <c:ptCount val="6"/>
                <c:pt idx="0">
                  <c:v>7000;1</c:v>
                </c:pt>
                <c:pt idx="1">
                  <c:v>6500;1</c:v>
                </c:pt>
                <c:pt idx="2">
                  <c:v>6000;1</c:v>
                </c:pt>
                <c:pt idx="3">
                  <c:v>5500;1</c:v>
                </c:pt>
                <c:pt idx="4">
                  <c:v>5000;1</c:v>
                </c:pt>
                <c:pt idx="5">
                  <c:v>6000;5</c:v>
                </c:pt>
              </c:strCache>
            </c:strRef>
          </c:cat>
          <c:val>
            <c:numRef>
              <c:f>'PODATKI grafi'!$Q$82:$V$82</c:f>
              <c:numCache>
                <c:formatCode>0.00</c:formatCode>
                <c:ptCount val="6"/>
                <c:pt idx="0">
                  <c:v>147.49606638831531</c:v>
                </c:pt>
                <c:pt idx="1">
                  <c:v>152.92020114284728</c:v>
                </c:pt>
                <c:pt idx="2">
                  <c:v>147.21243615054706</c:v>
                </c:pt>
                <c:pt idx="3">
                  <c:v>153.61514672711442</c:v>
                </c:pt>
                <c:pt idx="4">
                  <c:v>151.46553095968636</c:v>
                </c:pt>
                <c:pt idx="5">
                  <c:v>135.69018910365878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B57-4302-8AA0-CDA91F5F77E1}"/>
            </c:ext>
          </c:extLst>
        </c:ser>
        <c:ser>
          <c:idx val="1"/>
          <c:order val="3"/>
          <c:tx>
            <c:strRef>
              <c:f>'PODATKI grafi'!$P$83</c:f>
              <c:strCache>
                <c:ptCount val="1"/>
                <c:pt idx="0">
                  <c:v>Minimalne obveznosti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'PODATKI grafi'!$Q$81:$V$81</c:f>
              <c:strCache>
                <c:ptCount val="6"/>
                <c:pt idx="0">
                  <c:v>7000;1</c:v>
                </c:pt>
                <c:pt idx="1">
                  <c:v>6500;1</c:v>
                </c:pt>
                <c:pt idx="2">
                  <c:v>6000;1</c:v>
                </c:pt>
                <c:pt idx="3">
                  <c:v>5500;1</c:v>
                </c:pt>
                <c:pt idx="4">
                  <c:v>5000;1</c:v>
                </c:pt>
                <c:pt idx="5">
                  <c:v>6000;5</c:v>
                </c:pt>
              </c:strCache>
            </c:strRef>
          </c:cat>
          <c:val>
            <c:numRef>
              <c:f>'PODATKI grafi'!$Q$83:$V$83</c:f>
              <c:numCache>
                <c:formatCode>0.00</c:formatCode>
                <c:ptCount val="6"/>
                <c:pt idx="0">
                  <c:v>142.35085936679442</c:v>
                </c:pt>
                <c:pt idx="1">
                  <c:v>147.54283379810383</c:v>
                </c:pt>
                <c:pt idx="2">
                  <c:v>141.77566839907323</c:v>
                </c:pt>
                <c:pt idx="3">
                  <c:v>147.94473714053657</c:v>
                </c:pt>
                <c:pt idx="4">
                  <c:v>145.62052037159046</c:v>
                </c:pt>
                <c:pt idx="5">
                  <c:v>130.86303996373786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B57-4302-8AA0-CDA91F5F77E1}"/>
            </c:ext>
          </c:extLst>
        </c:ser>
        <c:ser>
          <c:idx val="2"/>
          <c:order val="4"/>
          <c:tx>
            <c:strRef>
              <c:f>'PODATKI grafi'!$P$84</c:f>
              <c:strCache>
                <c:ptCount val="1"/>
                <c:pt idx="0">
                  <c:v>Brez dajatev in pravic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cat>
            <c:strRef>
              <c:f>'PODATKI grafi'!$Q$81:$V$81</c:f>
              <c:strCache>
                <c:ptCount val="6"/>
                <c:pt idx="0">
                  <c:v>7000;1</c:v>
                </c:pt>
                <c:pt idx="1">
                  <c:v>6500;1</c:v>
                </c:pt>
                <c:pt idx="2">
                  <c:v>6000;1</c:v>
                </c:pt>
                <c:pt idx="3">
                  <c:v>5500;1</c:v>
                </c:pt>
                <c:pt idx="4">
                  <c:v>5000;1</c:v>
                </c:pt>
                <c:pt idx="5">
                  <c:v>6000;5</c:v>
                </c:pt>
              </c:strCache>
            </c:strRef>
          </c:cat>
          <c:val>
            <c:numRef>
              <c:f>'PODATKI grafi'!$Q$84:$V$84</c:f>
              <c:numCache>
                <c:formatCode>0.00</c:formatCode>
                <c:ptCount val="6"/>
                <c:pt idx="0">
                  <c:v>130.01928380591772</c:v>
                </c:pt>
                <c:pt idx="1">
                  <c:v>134.65483697835816</c:v>
                </c:pt>
                <c:pt idx="2">
                  <c:v>128.74530595616039</c:v>
                </c:pt>
                <c:pt idx="3">
                  <c:v>134.35440268255886</c:v>
                </c:pt>
                <c:pt idx="4">
                  <c:v>131.61171772871396</c:v>
                </c:pt>
                <c:pt idx="5">
                  <c:v>119.29375730638809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B57-4302-8AA0-CDA91F5F7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998720"/>
        <c:axId val="826709632"/>
      </c:lineChart>
      <c:catAx>
        <c:axId val="827998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Pridelek (kg/ha); Velikost parcele (ha)</a:t>
                </a:r>
              </a:p>
            </c:rich>
          </c:tx>
          <c:layout>
            <c:manualLayout>
              <c:xMode val="edge"/>
              <c:yMode val="edge"/>
              <c:x val="0.26468824730242052"/>
              <c:y val="0.904613479918783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26709056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826709056"/>
        <c:scaling>
          <c:orientation val="minMax"/>
          <c:max val="225"/>
          <c:min val="50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Odkupna cena</a:t>
                </a:r>
                <a:r>
                  <a:rPr lang="sl-SI" sz="1000" baseline="0"/>
                  <a:t> (</a:t>
                </a:r>
                <a:r>
                  <a:rPr lang="sl-SI" sz="1000"/>
                  <a:t>EUR/t)</a:t>
                </a:r>
              </a:p>
            </c:rich>
          </c:tx>
          <c:layout>
            <c:manualLayout>
              <c:xMode val="edge"/>
              <c:yMode val="edge"/>
              <c:x val="2.1658898698268779E-2"/>
              <c:y val="0.1935457317803053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 cmpd="sng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27998208"/>
        <c:crosses val="autoZero"/>
        <c:crossBetween val="midCat"/>
        <c:majorUnit val="25"/>
      </c:valAx>
      <c:catAx>
        <c:axId val="827998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6709632"/>
        <c:crossesAt val="25"/>
        <c:auto val="1"/>
        <c:lblAlgn val="ctr"/>
        <c:lblOffset val="100"/>
        <c:noMultiLvlLbl val="0"/>
      </c:catAx>
      <c:valAx>
        <c:axId val="826709632"/>
        <c:scaling>
          <c:orientation val="minMax"/>
          <c:max val="225"/>
          <c:min val="5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sl-SI" sz="1000"/>
                  <a:t>Cenovne meje d</a:t>
                </a:r>
                <a:r>
                  <a:rPr lang="en-US" sz="1000"/>
                  <a:t>ohodk</a:t>
                </a:r>
                <a:r>
                  <a:rPr lang="sl-SI" sz="1000"/>
                  <a:t>a</a:t>
                </a:r>
                <a:r>
                  <a:rPr lang="en-US" sz="1000"/>
                  <a:t> </a:t>
                </a:r>
                <a:r>
                  <a:rPr lang="sl-SI" sz="1000"/>
                  <a:t>(</a:t>
                </a:r>
                <a:r>
                  <a:rPr lang="en-US" sz="1000"/>
                  <a:t>EUR/t</a:t>
                </a:r>
                <a:r>
                  <a:rPr lang="sl-SI" sz="1000"/>
                  <a:t>)</a:t>
                </a:r>
                <a:endParaRPr lang="en-US" sz="1000"/>
              </a:p>
            </c:rich>
          </c:tx>
          <c:layout/>
          <c:overlay val="0"/>
        </c:title>
        <c:numFmt formatCode="0" sourceLinked="0"/>
        <c:majorTickMark val="none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27998720"/>
        <c:crosses val="max"/>
        <c:crossBetween val="midCat"/>
        <c:majorUnit val="25"/>
        <c:minorUnit val="5"/>
      </c:valAx>
      <c:spPr>
        <a:solidFill>
          <a:srgbClr val="FFFFFF"/>
        </a:solidFill>
        <a:ln w="12700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8499188340543993"/>
          <c:y val="0.55790090628292088"/>
          <c:w val="0.63620437445319333"/>
          <c:h val="0.201963716799551"/>
        </c:manualLayout>
      </c:layout>
      <c:overlay val="0"/>
      <c:spPr>
        <a:solidFill>
          <a:schemeClr val="bg1">
            <a:lumMod val="95000"/>
          </a:schemeClr>
        </a:solidFill>
        <a:ln w="9525">
          <a:noFill/>
          <a:prstDash val="solid"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l-SI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06939989239312"/>
          <c:y val="5.5791978581501589E-2"/>
          <c:w val="0.75669057625777392"/>
          <c:h val="0.617910998124372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'PODATKI grafi'!$J$75</c:f>
              <c:strCache>
                <c:ptCount val="1"/>
                <c:pt idx="0">
                  <c:v>Subvencije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grafi'!$Q$81:$V$81</c:f>
              <c:strCache>
                <c:ptCount val="6"/>
                <c:pt idx="0">
                  <c:v>7000;1</c:v>
                </c:pt>
                <c:pt idx="1">
                  <c:v>6500;1</c:v>
                </c:pt>
                <c:pt idx="2">
                  <c:v>6000;1</c:v>
                </c:pt>
                <c:pt idx="3">
                  <c:v>5500;1</c:v>
                </c:pt>
                <c:pt idx="4">
                  <c:v>5000;1</c:v>
                </c:pt>
                <c:pt idx="5">
                  <c:v>6000;5</c:v>
                </c:pt>
              </c:strCache>
            </c:strRef>
          </c:cat>
          <c:val>
            <c:numRef>
              <c:f>'PODATKI grafi'!$Q$75:$V$75</c:f>
              <c:numCache>
                <c:formatCode>0.0</c:formatCode>
                <c:ptCount val="6"/>
                <c:pt idx="0">
                  <c:v>404.25031216670828</c:v>
                </c:pt>
                <c:pt idx="1">
                  <c:v>404.0043186764841</c:v>
                </c:pt>
                <c:pt idx="2">
                  <c:v>402.61657788327699</c:v>
                </c:pt>
                <c:pt idx="3">
                  <c:v>402.04071639305283</c:v>
                </c:pt>
                <c:pt idx="4">
                  <c:v>400.97236717513488</c:v>
                </c:pt>
                <c:pt idx="5">
                  <c:v>399.37088980718494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88-47DE-9C6A-3BF22BE70247}"/>
            </c:ext>
          </c:extLst>
        </c:ser>
        <c:ser>
          <c:idx val="1"/>
          <c:order val="2"/>
          <c:tx>
            <c:strRef>
              <c:f>'PODATKI grafi'!$J$76</c:f>
              <c:strCache>
                <c:ptCount val="1"/>
                <c:pt idx="0">
                  <c:v>Vrednost pridelave_tržna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grafi'!$Q$81:$V$81</c:f>
              <c:strCache>
                <c:ptCount val="6"/>
                <c:pt idx="0">
                  <c:v>7000;1</c:v>
                </c:pt>
                <c:pt idx="1">
                  <c:v>6500;1</c:v>
                </c:pt>
                <c:pt idx="2">
                  <c:v>6000;1</c:v>
                </c:pt>
                <c:pt idx="3">
                  <c:v>5500;1</c:v>
                </c:pt>
                <c:pt idx="4">
                  <c:v>5000;1</c:v>
                </c:pt>
                <c:pt idx="5">
                  <c:v>6000;5</c:v>
                </c:pt>
              </c:strCache>
            </c:strRef>
          </c:cat>
          <c:val>
            <c:numRef>
              <c:f>'PODATKI grafi'!$Q$76:$V$76</c:f>
              <c:numCache>
                <c:formatCode>0</c:formatCode>
                <c:ptCount val="6"/>
                <c:pt idx="0">
                  <c:v>1092</c:v>
                </c:pt>
                <c:pt idx="1">
                  <c:v>1014</c:v>
                </c:pt>
                <c:pt idx="2">
                  <c:v>936</c:v>
                </c:pt>
                <c:pt idx="3">
                  <c:v>858</c:v>
                </c:pt>
                <c:pt idx="4">
                  <c:v>780</c:v>
                </c:pt>
                <c:pt idx="5">
                  <c:v>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88-47DE-9C6A-3BF22BE70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27999744"/>
        <c:axId val="827154432"/>
      </c:barChart>
      <c:lineChart>
        <c:grouping val="standard"/>
        <c:varyColors val="0"/>
        <c:ser>
          <c:idx val="2"/>
          <c:order val="1"/>
          <c:tx>
            <c:strRef>
              <c:f>'PODATKI grafi'!$J$88</c:f>
              <c:strCache>
                <c:ptCount val="1"/>
                <c:pt idx="0">
                  <c:v>Bruto dodana vrednost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2"/>
              </a:solidFill>
              <a:ln w="12700">
                <a:solidFill>
                  <a:schemeClr val="bg1"/>
                </a:solidFill>
              </a:ln>
            </c:spPr>
          </c:marker>
          <c:cat>
            <c:strRef>
              <c:f>'PODATKI grafi'!$Q$81:$V$81</c:f>
              <c:strCache>
                <c:ptCount val="6"/>
                <c:pt idx="0">
                  <c:v>7000;1</c:v>
                </c:pt>
                <c:pt idx="1">
                  <c:v>6500;1</c:v>
                </c:pt>
                <c:pt idx="2">
                  <c:v>6000;1</c:v>
                </c:pt>
                <c:pt idx="3">
                  <c:v>5500;1</c:v>
                </c:pt>
                <c:pt idx="4">
                  <c:v>5000;1</c:v>
                </c:pt>
                <c:pt idx="5">
                  <c:v>6000;5</c:v>
                </c:pt>
              </c:strCache>
            </c:strRef>
          </c:cat>
          <c:val>
            <c:numRef>
              <c:f>'PODATKI grafi'!$Q$88:$V$88</c:f>
              <c:numCache>
                <c:formatCode>#,##0.0</c:formatCode>
                <c:ptCount val="6"/>
                <c:pt idx="0">
                  <c:v>521.16023902627535</c:v>
                </c:pt>
                <c:pt idx="1">
                  <c:v>472.10148573445531</c:v>
                </c:pt>
                <c:pt idx="2">
                  <c:v>480.53608624536946</c:v>
                </c:pt>
                <c:pt idx="3">
                  <c:v>427.0164036901283</c:v>
                </c:pt>
                <c:pt idx="4">
                  <c:v>417.20868621790532</c:v>
                </c:pt>
                <c:pt idx="5">
                  <c:v>501.66319010964389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88-47DE-9C6A-3BF22BE70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999744"/>
        <c:axId val="827154432"/>
      </c:lineChart>
      <c:catAx>
        <c:axId val="827999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/>
                </a:pPr>
                <a:r>
                  <a:rPr lang="en-US" sz="1000" b="0"/>
                  <a:t>Pridelek (kg/ha); Velikost parcele (ha)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crossAx val="827154432"/>
        <c:crosses val="autoZero"/>
        <c:auto val="1"/>
        <c:lblAlgn val="ctr"/>
        <c:lblOffset val="100"/>
        <c:noMultiLvlLbl val="0"/>
      </c:catAx>
      <c:valAx>
        <c:axId val="8271544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EUR/ ha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crossAx val="827999744"/>
        <c:crosses val="autoZero"/>
        <c:crossBetween val="between"/>
        <c:majorUnit val="250"/>
      </c:valAx>
    </c:plotArea>
    <c:legend>
      <c:legendPos val="b"/>
      <c:layout>
        <c:manualLayout>
          <c:xMode val="edge"/>
          <c:yMode val="edge"/>
          <c:x val="7.4824949017502043E-2"/>
          <c:y val="0.89010992907262576"/>
          <c:w val="0.78470527170312654"/>
          <c:h val="0.10855337635676526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21153795169544"/>
          <c:y val="8.1117085117452206E-2"/>
          <c:w val="0.72821120228326797"/>
          <c:h val="0.71421200122873052"/>
        </c:manualLayout>
      </c:layout>
      <c:areaChart>
        <c:grouping val="stacked"/>
        <c:varyColors val="0"/>
        <c:ser>
          <c:idx val="3"/>
          <c:order val="0"/>
          <c:spPr>
            <a:noFill/>
            <a:ln w="25400">
              <a:noFill/>
            </a:ln>
          </c:spPr>
          <c:cat>
            <c:strRef>
              <c:f>'PODATKI grafi'!$Q$118:$V$118</c:f>
              <c:strCache>
                <c:ptCount val="6"/>
                <c:pt idx="0">
                  <c:v>6500;1</c:v>
                </c:pt>
                <c:pt idx="1">
                  <c:v>6000;1</c:v>
                </c:pt>
                <c:pt idx="2">
                  <c:v>5500;1</c:v>
                </c:pt>
                <c:pt idx="3">
                  <c:v>5000;1</c:v>
                </c:pt>
                <c:pt idx="4">
                  <c:v>4500;1</c:v>
                </c:pt>
                <c:pt idx="5">
                  <c:v>5500;5</c:v>
                </c:pt>
              </c:strCache>
            </c:strRef>
          </c:cat>
          <c:val>
            <c:numRef>
              <c:f>'PODATKI grafi'!$Q$121:$V$121</c:f>
              <c:numCache>
                <c:formatCode>0.00</c:formatCode>
                <c:ptCount val="6"/>
                <c:pt idx="0">
                  <c:v>131.80257512707354</c:v>
                </c:pt>
                <c:pt idx="1">
                  <c:v>126.34964861474457</c:v>
                </c:pt>
                <c:pt idx="2">
                  <c:v>129.99990574456848</c:v>
                </c:pt>
                <c:pt idx="3">
                  <c:v>129.07135219038662</c:v>
                </c:pt>
                <c:pt idx="4">
                  <c:v>130.94160156792341</c:v>
                </c:pt>
                <c:pt idx="5">
                  <c:v>105.49796444582152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1D-4BA8-8DD9-6F63B5072B1F}"/>
            </c:ext>
          </c:extLst>
        </c:ser>
        <c:ser>
          <c:idx val="4"/>
          <c:order val="1"/>
          <c:tx>
            <c:strRef>
              <c:f>'PODATKI grafi'!$P$122</c:f>
              <c:strCache>
                <c:ptCount val="1"/>
                <c:pt idx="0">
                  <c:v>sivo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</c:spPr>
          <c:cat>
            <c:strRef>
              <c:f>'PODATKI grafi'!$Q$118:$V$118</c:f>
              <c:strCache>
                <c:ptCount val="6"/>
                <c:pt idx="0">
                  <c:v>6500;1</c:v>
                </c:pt>
                <c:pt idx="1">
                  <c:v>6000;1</c:v>
                </c:pt>
                <c:pt idx="2">
                  <c:v>5500;1</c:v>
                </c:pt>
                <c:pt idx="3">
                  <c:v>5000;1</c:v>
                </c:pt>
                <c:pt idx="4">
                  <c:v>4500;1</c:v>
                </c:pt>
                <c:pt idx="5">
                  <c:v>5500;5</c:v>
                </c:pt>
              </c:strCache>
            </c:strRef>
          </c:cat>
          <c:val>
            <c:numRef>
              <c:f>'PODATKI grafi'!$Q$122:$V$122</c:f>
              <c:numCache>
                <c:formatCode>0.00</c:formatCode>
                <c:ptCount val="6"/>
                <c:pt idx="0">
                  <c:v>19.543970368956536</c:v>
                </c:pt>
                <c:pt idx="1">
                  <c:v>19.849792717011169</c:v>
                </c:pt>
                <c:pt idx="2">
                  <c:v>20.206588588012522</c:v>
                </c:pt>
                <c:pt idx="3">
                  <c:v>21.496442232464233</c:v>
                </c:pt>
                <c:pt idx="4">
                  <c:v>21.956416319095837</c:v>
                </c:pt>
                <c:pt idx="5">
                  <c:v>13.269978764224874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1D-4BA8-8DD9-6F63B5072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8001280"/>
        <c:axId val="827156736"/>
      </c:areaChart>
      <c:lineChart>
        <c:grouping val="standard"/>
        <c:varyColors val="0"/>
        <c:ser>
          <c:idx val="5"/>
          <c:order val="5"/>
          <c:tx>
            <c:strRef>
              <c:f>'PODATKI grafi'!$P$124</c:f>
              <c:strCache>
                <c:ptCount val="1"/>
                <c:pt idx="0">
                  <c:v>Odkupna cena; vir podatkov SURS; preračuni KIS</c:v>
                </c:pt>
              </c:strCache>
            </c:strRef>
          </c:tx>
          <c:spPr>
            <a:ln w="28575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'PODATKI grafi'!$Q$118:$V$118</c:f>
              <c:strCache>
                <c:ptCount val="6"/>
                <c:pt idx="0">
                  <c:v>6500;1</c:v>
                </c:pt>
                <c:pt idx="1">
                  <c:v>6000;1</c:v>
                </c:pt>
                <c:pt idx="2">
                  <c:v>5500;1</c:v>
                </c:pt>
                <c:pt idx="3">
                  <c:v>5000;1</c:v>
                </c:pt>
                <c:pt idx="4">
                  <c:v>4500;1</c:v>
                </c:pt>
                <c:pt idx="5">
                  <c:v>5500;5</c:v>
                </c:pt>
              </c:strCache>
            </c:strRef>
          </c:cat>
          <c:val>
            <c:numRef>
              <c:f>'PODATKI grafi'!$Q$124:$V$124</c:f>
              <c:numCache>
                <c:formatCode>0.000</c:formatCode>
                <c:ptCount val="6"/>
                <c:pt idx="0">
                  <c:v>135</c:v>
                </c:pt>
                <c:pt idx="1">
                  <c:v>135</c:v>
                </c:pt>
                <c:pt idx="2">
                  <c:v>135</c:v>
                </c:pt>
                <c:pt idx="3">
                  <c:v>135</c:v>
                </c:pt>
                <c:pt idx="4">
                  <c:v>135</c:v>
                </c:pt>
                <c:pt idx="5">
                  <c:v>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1D-4BA8-8DD9-6F63B5072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001280"/>
        <c:axId val="827156736"/>
      </c:lineChart>
      <c:lineChart>
        <c:grouping val="standard"/>
        <c:varyColors val="0"/>
        <c:ser>
          <c:idx val="0"/>
          <c:order val="2"/>
          <c:tx>
            <c:strRef>
              <c:f>'PODATKI grafi'!$P$119</c:f>
              <c:strCache>
                <c:ptCount val="1"/>
                <c:pt idx="0">
                  <c:v>Polne dajatve in pravice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'PODATKI grafi'!$Q$118:$V$118</c:f>
              <c:strCache>
                <c:ptCount val="6"/>
                <c:pt idx="0">
                  <c:v>6500;1</c:v>
                </c:pt>
                <c:pt idx="1">
                  <c:v>6000;1</c:v>
                </c:pt>
                <c:pt idx="2">
                  <c:v>5500;1</c:v>
                </c:pt>
                <c:pt idx="3">
                  <c:v>5000;1</c:v>
                </c:pt>
                <c:pt idx="4">
                  <c:v>4500;1</c:v>
                </c:pt>
                <c:pt idx="5">
                  <c:v>5500;5</c:v>
                </c:pt>
              </c:strCache>
            </c:strRef>
          </c:cat>
          <c:val>
            <c:numRef>
              <c:f>'PODATKI grafi'!$Q$119:$V$119</c:f>
              <c:numCache>
                <c:formatCode>0.00</c:formatCode>
                <c:ptCount val="6"/>
                <c:pt idx="0">
                  <c:v>151.34654549603007</c:v>
                </c:pt>
                <c:pt idx="1">
                  <c:v>146.19944133175574</c:v>
                </c:pt>
                <c:pt idx="2">
                  <c:v>150.206494332581</c:v>
                </c:pt>
                <c:pt idx="3">
                  <c:v>150.56779442285085</c:v>
                </c:pt>
                <c:pt idx="4">
                  <c:v>152.89801788701925</c:v>
                </c:pt>
                <c:pt idx="5">
                  <c:v>118.7679432100464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41D-4BA8-8DD9-6F63B5072B1F}"/>
            </c:ext>
          </c:extLst>
        </c:ser>
        <c:ser>
          <c:idx val="1"/>
          <c:order val="3"/>
          <c:tx>
            <c:strRef>
              <c:f>'PODATKI grafi'!$P$120</c:f>
              <c:strCache>
                <c:ptCount val="1"/>
                <c:pt idx="0">
                  <c:v>Minimalne obveznosti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'PODATKI grafi'!$Q$118:$V$118</c:f>
              <c:strCache>
                <c:ptCount val="6"/>
                <c:pt idx="0">
                  <c:v>6500;1</c:v>
                </c:pt>
                <c:pt idx="1">
                  <c:v>6000;1</c:v>
                </c:pt>
                <c:pt idx="2">
                  <c:v>5500;1</c:v>
                </c:pt>
                <c:pt idx="3">
                  <c:v>5000;1</c:v>
                </c:pt>
                <c:pt idx="4">
                  <c:v>4500;1</c:v>
                </c:pt>
                <c:pt idx="5">
                  <c:v>5500;5</c:v>
                </c:pt>
              </c:strCache>
            </c:strRef>
          </c:cat>
          <c:val>
            <c:numRef>
              <c:f>'PODATKI grafi'!$Q$120:$V$120</c:f>
              <c:numCache>
                <c:formatCode>0.00</c:formatCode>
                <c:ptCount val="6"/>
                <c:pt idx="0">
                  <c:v>145.59275339518695</c:v>
                </c:pt>
                <c:pt idx="1">
                  <c:v>140.35561439268483</c:v>
                </c:pt>
                <c:pt idx="2">
                  <c:v>144.2576258269591</c:v>
                </c:pt>
                <c:pt idx="3">
                  <c:v>144.23918988762065</c:v>
                </c:pt>
                <c:pt idx="4">
                  <c:v>146.43399586924636</c:v>
                </c:pt>
                <c:pt idx="5">
                  <c:v>114.86122939752288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41D-4BA8-8DD9-6F63B5072B1F}"/>
            </c:ext>
          </c:extLst>
        </c:ser>
        <c:ser>
          <c:idx val="2"/>
          <c:order val="4"/>
          <c:tx>
            <c:strRef>
              <c:f>'PODATKI grafi'!$P$121</c:f>
              <c:strCache>
                <c:ptCount val="1"/>
                <c:pt idx="0">
                  <c:v>Brez dajatev in pravic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cat>
            <c:strRef>
              <c:f>'PODATKI grafi'!$Q$118:$V$118</c:f>
              <c:strCache>
                <c:ptCount val="6"/>
                <c:pt idx="0">
                  <c:v>6500;1</c:v>
                </c:pt>
                <c:pt idx="1">
                  <c:v>6000;1</c:v>
                </c:pt>
                <c:pt idx="2">
                  <c:v>5500;1</c:v>
                </c:pt>
                <c:pt idx="3">
                  <c:v>5000;1</c:v>
                </c:pt>
                <c:pt idx="4">
                  <c:v>4500;1</c:v>
                </c:pt>
                <c:pt idx="5">
                  <c:v>5500;5</c:v>
                </c:pt>
              </c:strCache>
            </c:strRef>
          </c:cat>
          <c:val>
            <c:numRef>
              <c:f>'PODATKI grafi'!$Q$121:$V$121</c:f>
              <c:numCache>
                <c:formatCode>0.00</c:formatCode>
                <c:ptCount val="6"/>
                <c:pt idx="0">
                  <c:v>131.80257512707354</c:v>
                </c:pt>
                <c:pt idx="1">
                  <c:v>126.34964861474457</c:v>
                </c:pt>
                <c:pt idx="2">
                  <c:v>129.99990574456848</c:v>
                </c:pt>
                <c:pt idx="3">
                  <c:v>129.07135219038662</c:v>
                </c:pt>
                <c:pt idx="4">
                  <c:v>130.94160156792341</c:v>
                </c:pt>
                <c:pt idx="5">
                  <c:v>105.49796444582152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41D-4BA8-8DD9-6F63B5072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999232"/>
        <c:axId val="827157312"/>
      </c:lineChart>
      <c:catAx>
        <c:axId val="828001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Pridelek (kg/ha); Velikost parcele (ha)</a:t>
                </a:r>
              </a:p>
            </c:rich>
          </c:tx>
          <c:layout>
            <c:manualLayout>
              <c:xMode val="edge"/>
              <c:yMode val="edge"/>
              <c:x val="0.26468824730242052"/>
              <c:y val="0.904613479918783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27156736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827156736"/>
        <c:scaling>
          <c:orientation val="minMax"/>
          <c:max val="225"/>
          <c:min val="50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Odkupna cena</a:t>
                </a:r>
                <a:r>
                  <a:rPr lang="sl-SI" sz="1000" baseline="0"/>
                  <a:t> (</a:t>
                </a:r>
                <a:r>
                  <a:rPr lang="sl-SI" sz="1000"/>
                  <a:t>EUR/t)</a:t>
                </a:r>
              </a:p>
            </c:rich>
          </c:tx>
          <c:layout>
            <c:manualLayout>
              <c:xMode val="edge"/>
              <c:yMode val="edge"/>
              <c:x val="2.1658898698268779E-2"/>
              <c:y val="0.1935457317803053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 cmpd="sng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28001280"/>
        <c:crosses val="autoZero"/>
        <c:crossBetween val="midCat"/>
        <c:majorUnit val="25"/>
      </c:valAx>
      <c:catAx>
        <c:axId val="8279992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7157312"/>
        <c:crossesAt val="25"/>
        <c:auto val="1"/>
        <c:lblAlgn val="ctr"/>
        <c:lblOffset val="100"/>
        <c:noMultiLvlLbl val="0"/>
      </c:catAx>
      <c:valAx>
        <c:axId val="827157312"/>
        <c:scaling>
          <c:orientation val="minMax"/>
          <c:max val="225"/>
          <c:min val="5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sl-SI" sz="1000"/>
                  <a:t>Cenovne meje d</a:t>
                </a:r>
                <a:r>
                  <a:rPr lang="en-US" sz="1000"/>
                  <a:t>ohodk</a:t>
                </a:r>
                <a:r>
                  <a:rPr lang="sl-SI" sz="1000"/>
                  <a:t>a</a:t>
                </a:r>
                <a:r>
                  <a:rPr lang="en-US" sz="1000"/>
                  <a:t> </a:t>
                </a:r>
                <a:r>
                  <a:rPr lang="sl-SI" sz="1000"/>
                  <a:t>(</a:t>
                </a:r>
                <a:r>
                  <a:rPr lang="en-US" sz="1000"/>
                  <a:t>EUR/t</a:t>
                </a:r>
                <a:r>
                  <a:rPr lang="sl-SI" sz="1000"/>
                  <a:t>)</a:t>
                </a:r>
                <a:endParaRPr lang="en-US" sz="1000"/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27999232"/>
        <c:crosses val="max"/>
        <c:crossBetween val="midCat"/>
        <c:majorUnit val="25"/>
        <c:minorUnit val="5"/>
      </c:valAx>
      <c:spPr>
        <a:solidFill>
          <a:srgbClr val="FFFFFF"/>
        </a:solidFill>
        <a:ln w="12700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8499188340543993"/>
          <c:y val="0.55790090628292088"/>
          <c:w val="0.63620437445319333"/>
          <c:h val="0.201963716799551"/>
        </c:manualLayout>
      </c:layout>
      <c:overlay val="0"/>
      <c:spPr>
        <a:solidFill>
          <a:schemeClr val="bg1">
            <a:lumMod val="95000"/>
          </a:schemeClr>
        </a:solidFill>
        <a:ln w="9525">
          <a:noFill/>
          <a:prstDash val="solid"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l-SI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06939989239312"/>
          <c:y val="5.5791978581501589E-2"/>
          <c:w val="0.74275364227363916"/>
          <c:h val="0.617910998124372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'PODATKI grafi'!$J$112</c:f>
              <c:strCache>
                <c:ptCount val="1"/>
                <c:pt idx="0">
                  <c:v>Subvencije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grafi'!$Q$118:$V$118</c:f>
              <c:strCache>
                <c:ptCount val="6"/>
                <c:pt idx="0">
                  <c:v>6500;1</c:v>
                </c:pt>
                <c:pt idx="1">
                  <c:v>6000;1</c:v>
                </c:pt>
                <c:pt idx="2">
                  <c:v>5500;1</c:v>
                </c:pt>
                <c:pt idx="3">
                  <c:v>5000;1</c:v>
                </c:pt>
                <c:pt idx="4">
                  <c:v>4500;1</c:v>
                </c:pt>
                <c:pt idx="5">
                  <c:v>5500;5</c:v>
                </c:pt>
              </c:strCache>
            </c:strRef>
          </c:cat>
          <c:val>
            <c:numRef>
              <c:f>'PODATKI grafi'!$Q$112:$V$112</c:f>
              <c:numCache>
                <c:formatCode>0</c:formatCode>
                <c:ptCount val="6"/>
                <c:pt idx="0">
                  <c:v>406.2144391860877</c:v>
                </c:pt>
                <c:pt idx="1">
                  <c:v>404.82266659770011</c:v>
                </c:pt>
                <c:pt idx="2">
                  <c:v>403.41329168520582</c:v>
                </c:pt>
                <c:pt idx="3">
                  <c:v>403.15614050040534</c:v>
                </c:pt>
                <c:pt idx="4">
                  <c:v>401.57951731560496</c:v>
                </c:pt>
                <c:pt idx="5">
                  <c:v>392.99660168439988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95-476A-93DB-2634F3455AC3}"/>
            </c:ext>
          </c:extLst>
        </c:ser>
        <c:ser>
          <c:idx val="1"/>
          <c:order val="2"/>
          <c:tx>
            <c:strRef>
              <c:f>'PODATKI grafi'!$J$113</c:f>
              <c:strCache>
                <c:ptCount val="1"/>
                <c:pt idx="0">
                  <c:v>Vrednost pridelave_tržna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grafi'!$Q$118:$V$118</c:f>
              <c:strCache>
                <c:ptCount val="6"/>
                <c:pt idx="0">
                  <c:v>6500;1</c:v>
                </c:pt>
                <c:pt idx="1">
                  <c:v>6000;1</c:v>
                </c:pt>
                <c:pt idx="2">
                  <c:v>5500;1</c:v>
                </c:pt>
                <c:pt idx="3">
                  <c:v>5000;1</c:v>
                </c:pt>
                <c:pt idx="4">
                  <c:v>4500;1</c:v>
                </c:pt>
                <c:pt idx="5">
                  <c:v>5500;5</c:v>
                </c:pt>
              </c:strCache>
            </c:strRef>
          </c:cat>
          <c:val>
            <c:numRef>
              <c:f>'PODATKI grafi'!$Q$113:$V$113</c:f>
              <c:numCache>
                <c:formatCode>0</c:formatCode>
                <c:ptCount val="6"/>
                <c:pt idx="0">
                  <c:v>877.50000000000011</c:v>
                </c:pt>
                <c:pt idx="1">
                  <c:v>810</c:v>
                </c:pt>
                <c:pt idx="2">
                  <c:v>742.5</c:v>
                </c:pt>
                <c:pt idx="3">
                  <c:v>675</c:v>
                </c:pt>
                <c:pt idx="4">
                  <c:v>607.5</c:v>
                </c:pt>
                <c:pt idx="5">
                  <c:v>742.5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95-476A-93DB-2634F3455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27961344"/>
        <c:axId val="827159616"/>
      </c:barChart>
      <c:lineChart>
        <c:grouping val="standard"/>
        <c:varyColors val="0"/>
        <c:ser>
          <c:idx val="2"/>
          <c:order val="1"/>
          <c:tx>
            <c:strRef>
              <c:f>'PODATKI grafi'!$J$125</c:f>
              <c:strCache>
                <c:ptCount val="1"/>
                <c:pt idx="0">
                  <c:v>Bruto dodana vrednost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2"/>
              </a:solidFill>
              <a:ln w="12700">
                <a:solidFill>
                  <a:schemeClr val="bg1"/>
                </a:solidFill>
              </a:ln>
            </c:spPr>
          </c:marker>
          <c:cat>
            <c:strRef>
              <c:f>'PODATKI grafi'!$Q$118:$V$118</c:f>
              <c:strCache>
                <c:ptCount val="6"/>
                <c:pt idx="0">
                  <c:v>6500;1</c:v>
                </c:pt>
                <c:pt idx="1">
                  <c:v>6000;1</c:v>
                </c:pt>
                <c:pt idx="2">
                  <c:v>5500;1</c:v>
                </c:pt>
                <c:pt idx="3">
                  <c:v>5000;1</c:v>
                </c:pt>
                <c:pt idx="4">
                  <c:v>4500;1</c:v>
                </c:pt>
                <c:pt idx="5">
                  <c:v>5500;5</c:v>
                </c:pt>
              </c:strCache>
            </c:strRef>
          </c:cat>
          <c:val>
            <c:numRef>
              <c:f>'PODATKI grafi'!$Q$125:$V$125</c:f>
              <c:numCache>
                <c:formatCode>#,##0.0</c:formatCode>
                <c:ptCount val="6"/>
                <c:pt idx="0">
                  <c:v>375.67030568343534</c:v>
                </c:pt>
                <c:pt idx="1">
                  <c:v>390.53681533521421</c:v>
                </c:pt>
                <c:pt idx="2">
                  <c:v>350.48371398253062</c:v>
                </c:pt>
                <c:pt idx="3">
                  <c:v>346.46675607367069</c:v>
                </c:pt>
                <c:pt idx="4">
                  <c:v>316.68142974126295</c:v>
                </c:pt>
                <c:pt idx="5">
                  <c:v>426.81933883128409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95-476A-93DB-2634F3455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961344"/>
        <c:axId val="827159616"/>
      </c:lineChart>
      <c:catAx>
        <c:axId val="827961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/>
                </a:pPr>
                <a:r>
                  <a:rPr lang="en-US" sz="1000" b="0"/>
                  <a:t>Pridelek (kg/ha); Velikost parcele (ha)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827159616"/>
        <c:crosses val="autoZero"/>
        <c:auto val="1"/>
        <c:lblAlgn val="ctr"/>
        <c:lblOffset val="100"/>
        <c:noMultiLvlLbl val="0"/>
      </c:catAx>
      <c:valAx>
        <c:axId val="827159616"/>
        <c:scaling>
          <c:orientation val="minMax"/>
          <c:max val="17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EUR/ ha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827961344"/>
        <c:crosses val="autoZero"/>
        <c:crossBetween val="between"/>
        <c:majorUnit val="250"/>
      </c:valAx>
    </c:plotArea>
    <c:legend>
      <c:legendPos val="b"/>
      <c:layout>
        <c:manualLayout>
          <c:xMode val="edge"/>
          <c:yMode val="edge"/>
          <c:x val="7.4824949017502043E-2"/>
          <c:y val="0.89010992907262576"/>
          <c:w val="0.78470527170312654"/>
          <c:h val="0.10855337635676526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21153795169544"/>
          <c:y val="8.1117085117452206E-2"/>
          <c:w val="0.71984644343699467"/>
          <c:h val="0.71421200122873052"/>
        </c:manualLayout>
      </c:layout>
      <c:areaChart>
        <c:grouping val="stacked"/>
        <c:varyColors val="0"/>
        <c:ser>
          <c:idx val="3"/>
          <c:order val="0"/>
          <c:spPr>
            <a:noFill/>
            <a:ln w="25400">
              <a:noFill/>
            </a:ln>
          </c:spPr>
          <c:cat>
            <c:strRef>
              <c:f>'PODATKI grafi'!$Q$155:$V$155</c:f>
              <c:strCache>
                <c:ptCount val="6"/>
                <c:pt idx="0">
                  <c:v>4000;1</c:v>
                </c:pt>
                <c:pt idx="1">
                  <c:v>3500;1</c:v>
                </c:pt>
                <c:pt idx="2">
                  <c:v>3000;1</c:v>
                </c:pt>
                <c:pt idx="3">
                  <c:v>2500;1</c:v>
                </c:pt>
                <c:pt idx="4">
                  <c:v>3000;5</c:v>
                </c:pt>
                <c:pt idx="5">
                  <c:v>3500;5</c:v>
                </c:pt>
              </c:strCache>
            </c:strRef>
          </c:cat>
          <c:val>
            <c:numRef>
              <c:f>'PODATKI grafi'!$Q$158:$V$158</c:f>
              <c:numCache>
                <c:formatCode>0.00</c:formatCode>
                <c:ptCount val="6"/>
                <c:pt idx="0">
                  <c:v>272.91004499288101</c:v>
                </c:pt>
                <c:pt idx="1">
                  <c:v>288.06211267699382</c:v>
                </c:pt>
                <c:pt idx="2">
                  <c:v>298.92626560008296</c:v>
                </c:pt>
                <c:pt idx="3">
                  <c:v>312.25543947673486</c:v>
                </c:pt>
                <c:pt idx="4">
                  <c:v>277.67541207889053</c:v>
                </c:pt>
                <c:pt idx="5">
                  <c:v>269.36764314564755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26-4F4E-A0F0-D312AE32BEDC}"/>
            </c:ext>
          </c:extLst>
        </c:ser>
        <c:ser>
          <c:idx val="4"/>
          <c:order val="1"/>
          <c:tx>
            <c:strRef>
              <c:f>'PODATKI grafi'!$P$159</c:f>
              <c:strCache>
                <c:ptCount val="1"/>
                <c:pt idx="0">
                  <c:v>sivo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</c:spPr>
          <c:cat>
            <c:strRef>
              <c:f>'PODATKI grafi'!$Q$155:$V$155</c:f>
              <c:strCache>
                <c:ptCount val="6"/>
                <c:pt idx="0">
                  <c:v>4000;1</c:v>
                </c:pt>
                <c:pt idx="1">
                  <c:v>3500;1</c:v>
                </c:pt>
                <c:pt idx="2">
                  <c:v>3000;1</c:v>
                </c:pt>
                <c:pt idx="3">
                  <c:v>2500;1</c:v>
                </c:pt>
                <c:pt idx="4">
                  <c:v>3000;5</c:v>
                </c:pt>
                <c:pt idx="5">
                  <c:v>3500;5</c:v>
                </c:pt>
              </c:strCache>
            </c:strRef>
          </c:cat>
          <c:val>
            <c:numRef>
              <c:f>'PODATKI grafi'!$Q$159:$V$159</c:f>
              <c:numCache>
                <c:formatCode>0.00</c:formatCode>
                <c:ptCount val="6"/>
                <c:pt idx="0">
                  <c:v>19.148008908989027</c:v>
                </c:pt>
                <c:pt idx="1">
                  <c:v>21.733769418606528</c:v>
                </c:pt>
                <c:pt idx="2">
                  <c:v>24.163978403899762</c:v>
                </c:pt>
                <c:pt idx="3">
                  <c:v>27.063447058244037</c:v>
                </c:pt>
                <c:pt idx="4">
                  <c:v>19.433624957600216</c:v>
                </c:pt>
                <c:pt idx="5">
                  <c:v>17.541700635307507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26-4F4E-A0F0-D312AE32B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7963392"/>
        <c:axId val="827161920"/>
      </c:areaChart>
      <c:lineChart>
        <c:grouping val="standard"/>
        <c:varyColors val="0"/>
        <c:ser>
          <c:idx val="5"/>
          <c:order val="5"/>
          <c:tx>
            <c:strRef>
              <c:f>'PODATKI grafi'!$P$161</c:f>
              <c:strCache>
                <c:ptCount val="1"/>
                <c:pt idx="0">
                  <c:v>Odkupna cena; vir podatkov SURS; preračuni KIS</c:v>
                </c:pt>
              </c:strCache>
            </c:strRef>
          </c:tx>
          <c:spPr>
            <a:ln w="28575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'PODATKI grafi'!$Q$118:$V$118</c:f>
              <c:strCache>
                <c:ptCount val="6"/>
                <c:pt idx="0">
                  <c:v>6500;1</c:v>
                </c:pt>
                <c:pt idx="1">
                  <c:v>6000;1</c:v>
                </c:pt>
                <c:pt idx="2">
                  <c:v>5500;1</c:v>
                </c:pt>
                <c:pt idx="3">
                  <c:v>5000;1</c:v>
                </c:pt>
                <c:pt idx="4">
                  <c:v>4500;1</c:v>
                </c:pt>
                <c:pt idx="5">
                  <c:v>5500;5</c:v>
                </c:pt>
              </c:strCache>
            </c:strRef>
          </c:cat>
          <c:val>
            <c:numRef>
              <c:f>'PODATKI grafi'!$Q$161:$V$161</c:f>
              <c:numCache>
                <c:formatCode>0.000</c:formatCode>
                <c:ptCount val="6"/>
                <c:pt idx="0">
                  <c:v>313</c:v>
                </c:pt>
                <c:pt idx="1">
                  <c:v>313</c:v>
                </c:pt>
                <c:pt idx="2">
                  <c:v>313</c:v>
                </c:pt>
                <c:pt idx="3">
                  <c:v>313</c:v>
                </c:pt>
                <c:pt idx="4">
                  <c:v>313</c:v>
                </c:pt>
                <c:pt idx="5">
                  <c:v>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26-4F4E-A0F0-D312AE32B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963392"/>
        <c:axId val="827161920"/>
      </c:lineChart>
      <c:lineChart>
        <c:grouping val="standard"/>
        <c:varyColors val="0"/>
        <c:ser>
          <c:idx val="0"/>
          <c:order val="2"/>
          <c:tx>
            <c:strRef>
              <c:f>'PODATKI grafi'!$P$156</c:f>
              <c:strCache>
                <c:ptCount val="1"/>
                <c:pt idx="0">
                  <c:v>Polne dajatve in pravice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'PODATKI grafi'!$Q$155:$V$155</c:f>
              <c:strCache>
                <c:ptCount val="6"/>
                <c:pt idx="0">
                  <c:v>4000;1</c:v>
                </c:pt>
                <c:pt idx="1">
                  <c:v>3500;1</c:v>
                </c:pt>
                <c:pt idx="2">
                  <c:v>3000;1</c:v>
                </c:pt>
                <c:pt idx="3">
                  <c:v>2500;1</c:v>
                </c:pt>
                <c:pt idx="4">
                  <c:v>3000;5</c:v>
                </c:pt>
                <c:pt idx="5">
                  <c:v>3500;5</c:v>
                </c:pt>
              </c:strCache>
            </c:strRef>
          </c:cat>
          <c:val>
            <c:numRef>
              <c:f>'PODATKI grafi'!$Q$156:$V$156</c:f>
              <c:numCache>
                <c:formatCode>0.00</c:formatCode>
                <c:ptCount val="6"/>
                <c:pt idx="0">
                  <c:v>292.05805390187004</c:v>
                </c:pt>
                <c:pt idx="1">
                  <c:v>309.79588209560035</c:v>
                </c:pt>
                <c:pt idx="2">
                  <c:v>323.09024400398272</c:v>
                </c:pt>
                <c:pt idx="3">
                  <c:v>339.3188865349789</c:v>
                </c:pt>
                <c:pt idx="4">
                  <c:v>297.10903703649075</c:v>
                </c:pt>
                <c:pt idx="5">
                  <c:v>286.90934378095506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126-4F4E-A0F0-D312AE32BEDC}"/>
            </c:ext>
          </c:extLst>
        </c:ser>
        <c:ser>
          <c:idx val="1"/>
          <c:order val="3"/>
          <c:tx>
            <c:strRef>
              <c:f>'PODATKI grafi'!$P$157</c:f>
              <c:strCache>
                <c:ptCount val="1"/>
                <c:pt idx="0">
                  <c:v>Minimalne obveznosti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'PODATKI grafi'!$Q$155:$V$155</c:f>
              <c:strCache>
                <c:ptCount val="6"/>
                <c:pt idx="0">
                  <c:v>4000;1</c:v>
                </c:pt>
                <c:pt idx="1">
                  <c:v>3500;1</c:v>
                </c:pt>
                <c:pt idx="2">
                  <c:v>3000;1</c:v>
                </c:pt>
                <c:pt idx="3">
                  <c:v>2500;1</c:v>
                </c:pt>
                <c:pt idx="4">
                  <c:v>3000;5</c:v>
                </c:pt>
                <c:pt idx="5">
                  <c:v>3500;5</c:v>
                </c:pt>
              </c:strCache>
            </c:strRef>
          </c:cat>
          <c:val>
            <c:numRef>
              <c:f>'PODATKI grafi'!$Q$157:$V$157</c:f>
              <c:numCache>
                <c:formatCode>0.00</c:formatCode>
                <c:ptCount val="6"/>
                <c:pt idx="0">
                  <c:v>286.42083381160563</c:v>
                </c:pt>
                <c:pt idx="1">
                  <c:v>303.39740786331464</c:v>
                </c:pt>
                <c:pt idx="2">
                  <c:v>315.97631037429693</c:v>
                </c:pt>
                <c:pt idx="3">
                  <c:v>331.35134232744923</c:v>
                </c:pt>
                <c:pt idx="4">
                  <c:v>291.38773089137931</c:v>
                </c:pt>
                <c:pt idx="5">
                  <c:v>281.74502472779557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126-4F4E-A0F0-D312AE32BEDC}"/>
            </c:ext>
          </c:extLst>
        </c:ser>
        <c:ser>
          <c:idx val="2"/>
          <c:order val="4"/>
          <c:tx>
            <c:strRef>
              <c:f>'PODATKI grafi'!$P$158</c:f>
              <c:strCache>
                <c:ptCount val="1"/>
                <c:pt idx="0">
                  <c:v>Brez dajatev in pravic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cat>
            <c:strRef>
              <c:f>'PODATKI grafi'!$Q$155:$V$155</c:f>
              <c:strCache>
                <c:ptCount val="6"/>
                <c:pt idx="0">
                  <c:v>4000;1</c:v>
                </c:pt>
                <c:pt idx="1">
                  <c:v>3500;1</c:v>
                </c:pt>
                <c:pt idx="2">
                  <c:v>3000;1</c:v>
                </c:pt>
                <c:pt idx="3">
                  <c:v>2500;1</c:v>
                </c:pt>
                <c:pt idx="4">
                  <c:v>3000;5</c:v>
                </c:pt>
                <c:pt idx="5">
                  <c:v>3500;5</c:v>
                </c:pt>
              </c:strCache>
            </c:strRef>
          </c:cat>
          <c:val>
            <c:numRef>
              <c:f>'PODATKI grafi'!$Q$158:$V$158</c:f>
              <c:numCache>
                <c:formatCode>0.00</c:formatCode>
                <c:ptCount val="6"/>
                <c:pt idx="0">
                  <c:v>272.91004499288101</c:v>
                </c:pt>
                <c:pt idx="1">
                  <c:v>288.06211267699382</c:v>
                </c:pt>
                <c:pt idx="2">
                  <c:v>298.92626560008296</c:v>
                </c:pt>
                <c:pt idx="3">
                  <c:v>312.25543947673486</c:v>
                </c:pt>
                <c:pt idx="4">
                  <c:v>277.67541207889053</c:v>
                </c:pt>
                <c:pt idx="5">
                  <c:v>269.36764314564755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126-4F4E-A0F0-D312AE32B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963904"/>
        <c:axId val="828448768"/>
      </c:lineChart>
      <c:catAx>
        <c:axId val="827963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Pridelek (kg/ha); Velikost parcele (ha)</a:t>
                </a:r>
              </a:p>
            </c:rich>
          </c:tx>
          <c:layout>
            <c:manualLayout>
              <c:xMode val="edge"/>
              <c:yMode val="edge"/>
              <c:x val="0.26468824730242052"/>
              <c:y val="0.904613479918783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27161920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827161920"/>
        <c:scaling>
          <c:orientation val="minMax"/>
          <c:max val="450"/>
          <c:min val="100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Odkupna cena</a:t>
                </a:r>
                <a:r>
                  <a:rPr lang="sl-SI" sz="1000" baseline="0"/>
                  <a:t> (</a:t>
                </a:r>
                <a:r>
                  <a:rPr lang="sl-SI" sz="1000"/>
                  <a:t>EUR/t)</a:t>
                </a:r>
              </a:p>
            </c:rich>
          </c:tx>
          <c:layout>
            <c:manualLayout>
              <c:xMode val="edge"/>
              <c:yMode val="edge"/>
              <c:x val="2.1658898698268779E-2"/>
              <c:y val="0.1935457317803053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 cmpd="sng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27963392"/>
        <c:crosses val="autoZero"/>
        <c:crossBetween val="midCat"/>
        <c:majorUnit val="50"/>
      </c:valAx>
      <c:catAx>
        <c:axId val="827963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8448768"/>
        <c:crossesAt val="25"/>
        <c:auto val="1"/>
        <c:lblAlgn val="ctr"/>
        <c:lblOffset val="100"/>
        <c:noMultiLvlLbl val="0"/>
      </c:catAx>
      <c:valAx>
        <c:axId val="828448768"/>
        <c:scaling>
          <c:orientation val="minMax"/>
          <c:max val="450"/>
          <c:min val="10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sl-SI" sz="1000"/>
                  <a:t>Cenovne meje d</a:t>
                </a:r>
                <a:r>
                  <a:rPr lang="en-US" sz="1000"/>
                  <a:t>ohodk</a:t>
                </a:r>
                <a:r>
                  <a:rPr lang="sl-SI" sz="1000"/>
                  <a:t>a</a:t>
                </a:r>
                <a:r>
                  <a:rPr lang="en-US" sz="1000"/>
                  <a:t> </a:t>
                </a:r>
                <a:r>
                  <a:rPr lang="sl-SI" sz="1000"/>
                  <a:t>(</a:t>
                </a:r>
                <a:r>
                  <a:rPr lang="en-US" sz="1000"/>
                  <a:t>EUR/t</a:t>
                </a:r>
                <a:r>
                  <a:rPr lang="sl-SI" sz="1000"/>
                  <a:t>)</a:t>
                </a:r>
                <a:endParaRPr lang="en-US" sz="1000"/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27963904"/>
        <c:crosses val="max"/>
        <c:crossBetween val="midCat"/>
        <c:minorUnit val="5"/>
      </c:valAx>
      <c:spPr>
        <a:solidFill>
          <a:srgbClr val="FFFFFF"/>
        </a:solidFill>
        <a:ln w="12700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8499188340543993"/>
          <c:y val="0.55790090628292088"/>
          <c:w val="0.63620437445319333"/>
          <c:h val="0.201963716799551"/>
        </c:manualLayout>
      </c:layout>
      <c:overlay val="0"/>
      <c:spPr>
        <a:solidFill>
          <a:schemeClr val="bg1">
            <a:lumMod val="95000"/>
          </a:schemeClr>
        </a:solidFill>
        <a:ln w="9525">
          <a:noFill/>
          <a:prstDash val="solid"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l-SI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06939989239312"/>
          <c:y val="5.5791978581501589E-2"/>
          <c:w val="0.74275364227363916"/>
          <c:h val="0.617910998124372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'PODATKI grafi'!$J$149</c:f>
              <c:strCache>
                <c:ptCount val="1"/>
                <c:pt idx="0">
                  <c:v>Subvencije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grafi'!$Q$155:$V$155</c:f>
              <c:strCache>
                <c:ptCount val="6"/>
                <c:pt idx="0">
                  <c:v>4000;1</c:v>
                </c:pt>
                <c:pt idx="1">
                  <c:v>3500;1</c:v>
                </c:pt>
                <c:pt idx="2">
                  <c:v>3000;1</c:v>
                </c:pt>
                <c:pt idx="3">
                  <c:v>2500;1</c:v>
                </c:pt>
                <c:pt idx="4">
                  <c:v>3000;5</c:v>
                </c:pt>
                <c:pt idx="5">
                  <c:v>3500;5</c:v>
                </c:pt>
              </c:strCache>
            </c:strRef>
          </c:cat>
          <c:val>
            <c:numRef>
              <c:f>'PODATKI grafi'!$Q$149:$V$149</c:f>
              <c:numCache>
                <c:formatCode>0</c:formatCode>
                <c:ptCount val="6"/>
                <c:pt idx="0">
                  <c:v>278.53440025608268</c:v>
                </c:pt>
                <c:pt idx="1">
                  <c:v>278.39327101608268</c:v>
                </c:pt>
                <c:pt idx="2">
                  <c:v>277.42978604838891</c:v>
                </c:pt>
                <c:pt idx="3">
                  <c:v>276.14690950540597</c:v>
                </c:pt>
                <c:pt idx="4">
                  <c:v>273.71786923855785</c:v>
                </c:pt>
                <c:pt idx="5">
                  <c:v>274.55171867194025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11-46E4-AA0E-1656FDCDA2C8}"/>
            </c:ext>
          </c:extLst>
        </c:ser>
        <c:ser>
          <c:idx val="1"/>
          <c:order val="2"/>
          <c:tx>
            <c:strRef>
              <c:f>'PODATKI grafi'!$J$113</c:f>
              <c:strCache>
                <c:ptCount val="1"/>
                <c:pt idx="0">
                  <c:v>Vrednost pridelave_tržna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grafi'!$Q$155:$V$155</c:f>
              <c:strCache>
                <c:ptCount val="6"/>
                <c:pt idx="0">
                  <c:v>4000;1</c:v>
                </c:pt>
                <c:pt idx="1">
                  <c:v>3500;1</c:v>
                </c:pt>
                <c:pt idx="2">
                  <c:v>3000;1</c:v>
                </c:pt>
                <c:pt idx="3">
                  <c:v>2500;1</c:v>
                </c:pt>
                <c:pt idx="4">
                  <c:v>3000;5</c:v>
                </c:pt>
                <c:pt idx="5">
                  <c:v>3500;5</c:v>
                </c:pt>
              </c:strCache>
            </c:strRef>
          </c:cat>
          <c:val>
            <c:numRef>
              <c:f>'PODATKI grafi'!$Q$150:$V$150</c:f>
              <c:numCache>
                <c:formatCode>0</c:formatCode>
                <c:ptCount val="6"/>
                <c:pt idx="0">
                  <c:v>1252</c:v>
                </c:pt>
                <c:pt idx="1">
                  <c:v>1095.5</c:v>
                </c:pt>
                <c:pt idx="2">
                  <c:v>939</c:v>
                </c:pt>
                <c:pt idx="3">
                  <c:v>782.5</c:v>
                </c:pt>
                <c:pt idx="4">
                  <c:v>939</c:v>
                </c:pt>
                <c:pt idx="5">
                  <c:v>1095.5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11-46E4-AA0E-1656FDCDA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27964416"/>
        <c:axId val="828449920"/>
      </c:barChart>
      <c:lineChart>
        <c:grouping val="standard"/>
        <c:varyColors val="0"/>
        <c:ser>
          <c:idx val="2"/>
          <c:order val="1"/>
          <c:tx>
            <c:strRef>
              <c:f>'PODATKI grafi'!$J$162</c:f>
              <c:strCache>
                <c:ptCount val="1"/>
                <c:pt idx="0">
                  <c:v>Bruto dodana vrednost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2"/>
              </a:solidFill>
              <a:ln w="12700">
                <a:solidFill>
                  <a:schemeClr val="bg1"/>
                </a:solidFill>
              </a:ln>
            </c:spPr>
          </c:marker>
          <c:cat>
            <c:strRef>
              <c:f>'PODATKI grafi'!$Q$155:$V$155</c:f>
              <c:strCache>
                <c:ptCount val="6"/>
                <c:pt idx="0">
                  <c:v>4000;1</c:v>
                </c:pt>
                <c:pt idx="1">
                  <c:v>3500;1</c:v>
                </c:pt>
                <c:pt idx="2">
                  <c:v>3000;1</c:v>
                </c:pt>
                <c:pt idx="3">
                  <c:v>2500;1</c:v>
                </c:pt>
                <c:pt idx="4">
                  <c:v>3000;5</c:v>
                </c:pt>
                <c:pt idx="5">
                  <c:v>3500;5</c:v>
                </c:pt>
              </c:strCache>
            </c:strRef>
          </c:cat>
          <c:val>
            <c:numRef>
              <c:f>'PODATKI grafi'!$Q$162:$V$162</c:f>
              <c:numCache>
                <c:formatCode>#,##0.0</c:formatCode>
                <c:ptCount val="6"/>
                <c:pt idx="0">
                  <c:v>419.14530946565355</c:v>
                </c:pt>
                <c:pt idx="1">
                  <c:v>343.7273358416428</c:v>
                </c:pt>
                <c:pt idx="2">
                  <c:v>289.45350774349288</c:v>
                </c:pt>
                <c:pt idx="3">
                  <c:v>236.32963807662486</c:v>
                </c:pt>
                <c:pt idx="4">
                  <c:v>313.27077190530815</c:v>
                </c:pt>
                <c:pt idx="5">
                  <c:v>368.14960535939178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11-46E4-AA0E-1656FDCDA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964416"/>
        <c:axId val="828449920"/>
      </c:lineChart>
      <c:catAx>
        <c:axId val="827964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/>
                </a:pPr>
                <a:r>
                  <a:rPr lang="en-US" sz="1000" b="0"/>
                  <a:t>Pridelek (kg/ha); Velikost parcele (ha)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828449920"/>
        <c:crosses val="autoZero"/>
        <c:auto val="1"/>
        <c:lblAlgn val="ctr"/>
        <c:lblOffset val="100"/>
        <c:noMultiLvlLbl val="0"/>
      </c:catAx>
      <c:valAx>
        <c:axId val="828449920"/>
        <c:scaling>
          <c:orientation val="minMax"/>
          <c:max val="17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EUR/ ha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827964416"/>
        <c:crosses val="autoZero"/>
        <c:crossBetween val="between"/>
        <c:majorUnit val="250"/>
      </c:valAx>
    </c:plotArea>
    <c:legend>
      <c:legendPos val="b"/>
      <c:layout>
        <c:manualLayout>
          <c:xMode val="edge"/>
          <c:yMode val="edge"/>
          <c:x val="7.4824949017502043E-2"/>
          <c:y val="0.89010992907262576"/>
          <c:w val="0.78470527170312654"/>
          <c:h val="0.10855337635676526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21153795169544"/>
          <c:y val="8.1117085117452206E-2"/>
          <c:w val="0.71984644343699467"/>
          <c:h val="0.71421200122873052"/>
        </c:manualLayout>
      </c:layout>
      <c:areaChart>
        <c:grouping val="stacked"/>
        <c:varyColors val="0"/>
        <c:ser>
          <c:idx val="3"/>
          <c:order val="0"/>
          <c:spPr>
            <a:noFill/>
            <a:ln w="25400">
              <a:noFill/>
            </a:ln>
          </c:spPr>
          <c:cat>
            <c:strRef>
              <c:f>'PODATKI grafi'!$Q$192:$V$192</c:f>
              <c:strCache>
                <c:ptCount val="6"/>
                <c:pt idx="0">
                  <c:v>12000;1</c:v>
                </c:pt>
                <c:pt idx="1">
                  <c:v>11000;1</c:v>
                </c:pt>
                <c:pt idx="2">
                  <c:v>10000;1</c:v>
                </c:pt>
                <c:pt idx="3">
                  <c:v>9000;1</c:v>
                </c:pt>
                <c:pt idx="4">
                  <c:v>8000;1</c:v>
                </c:pt>
                <c:pt idx="5">
                  <c:v>10000;5</c:v>
                </c:pt>
              </c:strCache>
            </c:strRef>
          </c:cat>
          <c:val>
            <c:numRef>
              <c:f>'PODATKI grafi'!$Q$195:$V$195</c:f>
              <c:numCache>
                <c:formatCode>0.00</c:formatCode>
                <c:ptCount val="6"/>
                <c:pt idx="0">
                  <c:v>132.74338448319227</c:v>
                </c:pt>
                <c:pt idx="1">
                  <c:v>134.71598120311074</c:v>
                </c:pt>
                <c:pt idx="2">
                  <c:v>139.13315551838059</c:v>
                </c:pt>
                <c:pt idx="3">
                  <c:v>144.39857995285749</c:v>
                </c:pt>
                <c:pt idx="4">
                  <c:v>147.73417963293994</c:v>
                </c:pt>
                <c:pt idx="5">
                  <c:v>132.6382677228593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14-493F-82A1-49E118157CFD}"/>
            </c:ext>
          </c:extLst>
        </c:ser>
        <c:ser>
          <c:idx val="4"/>
          <c:order val="1"/>
          <c:tx>
            <c:strRef>
              <c:f>'PODATKI grafi'!$P$196</c:f>
              <c:strCache>
                <c:ptCount val="1"/>
                <c:pt idx="0">
                  <c:v>sivo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</c:spPr>
          <c:cat>
            <c:strRef>
              <c:f>'PODATKI grafi'!$Q$192:$V$192</c:f>
              <c:strCache>
                <c:ptCount val="6"/>
                <c:pt idx="0">
                  <c:v>12000;1</c:v>
                </c:pt>
                <c:pt idx="1">
                  <c:v>11000;1</c:v>
                </c:pt>
                <c:pt idx="2">
                  <c:v>10000;1</c:v>
                </c:pt>
                <c:pt idx="3">
                  <c:v>9000;1</c:v>
                </c:pt>
                <c:pt idx="4">
                  <c:v>8000;1</c:v>
                </c:pt>
                <c:pt idx="5">
                  <c:v>10000;5</c:v>
                </c:pt>
              </c:strCache>
            </c:strRef>
          </c:cat>
          <c:val>
            <c:numRef>
              <c:f>'PODATKI grafi'!$Q$196:$V$196</c:f>
              <c:numCache>
                <c:formatCode>0.00</c:formatCode>
                <c:ptCount val="6"/>
                <c:pt idx="0">
                  <c:v>7.669453864709908</c:v>
                </c:pt>
                <c:pt idx="1">
                  <c:v>7.8840860744193151</c:v>
                </c:pt>
                <c:pt idx="2">
                  <c:v>8.6438735545678469</c:v>
                </c:pt>
                <c:pt idx="3">
                  <c:v>9.5724556737917226</c:v>
                </c:pt>
                <c:pt idx="4">
                  <c:v>10.733183322821617</c:v>
                </c:pt>
                <c:pt idx="5">
                  <c:v>7.1006762045944072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14-493F-82A1-49E118157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8567552"/>
        <c:axId val="828452224"/>
      </c:areaChart>
      <c:lineChart>
        <c:grouping val="standard"/>
        <c:varyColors val="0"/>
        <c:ser>
          <c:idx val="5"/>
          <c:order val="5"/>
          <c:tx>
            <c:strRef>
              <c:f>'PODATKI grafi'!$P$198</c:f>
              <c:strCache>
                <c:ptCount val="1"/>
                <c:pt idx="0">
                  <c:v>Odkupna cena; vir podatkov SURS; preračuni KIS</c:v>
                </c:pt>
              </c:strCache>
            </c:strRef>
          </c:tx>
          <c:spPr>
            <a:ln w="28575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'PODATKI grafi'!$Q$192:$V$192</c:f>
              <c:strCache>
                <c:ptCount val="6"/>
                <c:pt idx="0">
                  <c:v>12000;1</c:v>
                </c:pt>
                <c:pt idx="1">
                  <c:v>11000;1</c:v>
                </c:pt>
                <c:pt idx="2">
                  <c:v>10000;1</c:v>
                </c:pt>
                <c:pt idx="3">
                  <c:v>9000;1</c:v>
                </c:pt>
                <c:pt idx="4">
                  <c:v>8000;1</c:v>
                </c:pt>
                <c:pt idx="5">
                  <c:v>10000;5</c:v>
                </c:pt>
              </c:strCache>
            </c:strRef>
          </c:cat>
          <c:val>
            <c:numRef>
              <c:f>'PODATKI grafi'!$Q$198:$V$198</c:f>
              <c:numCache>
                <c:formatCode>0.000</c:formatCode>
                <c:ptCount val="6"/>
                <c:pt idx="0">
                  <c:v>120</c:v>
                </c:pt>
                <c:pt idx="1">
                  <c:v>120</c:v>
                </c:pt>
                <c:pt idx="2">
                  <c:v>120</c:v>
                </c:pt>
                <c:pt idx="3">
                  <c:v>120</c:v>
                </c:pt>
                <c:pt idx="4">
                  <c:v>120</c:v>
                </c:pt>
                <c:pt idx="5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14-493F-82A1-49E118157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567552"/>
        <c:axId val="828452224"/>
      </c:lineChart>
      <c:lineChart>
        <c:grouping val="standard"/>
        <c:varyColors val="0"/>
        <c:ser>
          <c:idx val="0"/>
          <c:order val="2"/>
          <c:tx>
            <c:strRef>
              <c:f>'PODATKI grafi'!$P$193</c:f>
              <c:strCache>
                <c:ptCount val="1"/>
                <c:pt idx="0">
                  <c:v>Polne dajatve in pravice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'PODATKI grafi'!$Q$192:$V$192</c:f>
              <c:strCache>
                <c:ptCount val="6"/>
                <c:pt idx="0">
                  <c:v>12000;1</c:v>
                </c:pt>
                <c:pt idx="1">
                  <c:v>11000;1</c:v>
                </c:pt>
                <c:pt idx="2">
                  <c:v>10000;1</c:v>
                </c:pt>
                <c:pt idx="3">
                  <c:v>9000;1</c:v>
                </c:pt>
                <c:pt idx="4">
                  <c:v>8000;1</c:v>
                </c:pt>
                <c:pt idx="5">
                  <c:v>10000;5</c:v>
                </c:pt>
              </c:strCache>
            </c:strRef>
          </c:cat>
          <c:val>
            <c:numRef>
              <c:f>'PODATKI grafi'!$Q$193:$V$193</c:f>
              <c:numCache>
                <c:formatCode>0.00</c:formatCode>
                <c:ptCount val="6"/>
                <c:pt idx="0">
                  <c:v>140.41283834790218</c:v>
                </c:pt>
                <c:pt idx="1">
                  <c:v>142.60006727753006</c:v>
                </c:pt>
                <c:pt idx="2">
                  <c:v>147.77702907294844</c:v>
                </c:pt>
                <c:pt idx="3">
                  <c:v>153.97103562664921</c:v>
                </c:pt>
                <c:pt idx="4">
                  <c:v>158.46736295576156</c:v>
                </c:pt>
                <c:pt idx="5">
                  <c:v>139.7389439274537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14-493F-82A1-49E118157CFD}"/>
            </c:ext>
          </c:extLst>
        </c:ser>
        <c:ser>
          <c:idx val="1"/>
          <c:order val="3"/>
          <c:tx>
            <c:strRef>
              <c:f>'PODATKI grafi'!$P$194</c:f>
              <c:strCache>
                <c:ptCount val="1"/>
                <c:pt idx="0">
                  <c:v>Minimalne obveznosti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'PODATKI grafi'!$Q$192:$V$192</c:f>
              <c:strCache>
                <c:ptCount val="6"/>
                <c:pt idx="0">
                  <c:v>12000;1</c:v>
                </c:pt>
                <c:pt idx="1">
                  <c:v>11000;1</c:v>
                </c:pt>
                <c:pt idx="2">
                  <c:v>10000;1</c:v>
                </c:pt>
                <c:pt idx="3">
                  <c:v>9000;1</c:v>
                </c:pt>
                <c:pt idx="4">
                  <c:v>8000;1</c:v>
                </c:pt>
                <c:pt idx="5">
                  <c:v>10000;5</c:v>
                </c:pt>
              </c:strCache>
            </c:strRef>
          </c:cat>
          <c:val>
            <c:numRef>
              <c:f>'PODATKI grafi'!$Q$194:$V$194</c:f>
              <c:numCache>
                <c:formatCode>0.00</c:formatCode>
                <c:ptCount val="6"/>
                <c:pt idx="0">
                  <c:v>138.1549325983805</c:v>
                </c:pt>
                <c:pt idx="1">
                  <c:v>140.27897328685273</c:v>
                </c:pt>
                <c:pt idx="2">
                  <c:v>145.23225181223597</c:v>
                </c:pt>
                <c:pt idx="3">
                  <c:v>151.15288154629823</c:v>
                </c:pt>
                <c:pt idx="4">
                  <c:v>155.30748785086243</c:v>
                </c:pt>
                <c:pt idx="5">
                  <c:v>137.64848769541118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214-493F-82A1-49E118157CFD}"/>
            </c:ext>
          </c:extLst>
        </c:ser>
        <c:ser>
          <c:idx val="2"/>
          <c:order val="4"/>
          <c:tx>
            <c:strRef>
              <c:f>'PODATKI grafi'!$P$195</c:f>
              <c:strCache>
                <c:ptCount val="1"/>
                <c:pt idx="0">
                  <c:v>Brez dajatev in pravic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cat>
            <c:strRef>
              <c:f>'PODATKI grafi'!$Q$192:$V$192</c:f>
              <c:strCache>
                <c:ptCount val="6"/>
                <c:pt idx="0">
                  <c:v>12000;1</c:v>
                </c:pt>
                <c:pt idx="1">
                  <c:v>11000;1</c:v>
                </c:pt>
                <c:pt idx="2">
                  <c:v>10000;1</c:v>
                </c:pt>
                <c:pt idx="3">
                  <c:v>9000;1</c:v>
                </c:pt>
                <c:pt idx="4">
                  <c:v>8000;1</c:v>
                </c:pt>
                <c:pt idx="5">
                  <c:v>10000;5</c:v>
                </c:pt>
              </c:strCache>
            </c:strRef>
          </c:cat>
          <c:val>
            <c:numRef>
              <c:f>'PODATKI grafi'!$Q$195:$V$195</c:f>
              <c:numCache>
                <c:formatCode>0.00</c:formatCode>
                <c:ptCount val="6"/>
                <c:pt idx="0">
                  <c:v>132.74338448319227</c:v>
                </c:pt>
                <c:pt idx="1">
                  <c:v>134.71598120311074</c:v>
                </c:pt>
                <c:pt idx="2">
                  <c:v>139.13315551838059</c:v>
                </c:pt>
                <c:pt idx="3">
                  <c:v>144.39857995285749</c:v>
                </c:pt>
                <c:pt idx="4">
                  <c:v>147.73417963293994</c:v>
                </c:pt>
                <c:pt idx="5">
                  <c:v>132.6382677228593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14-493F-82A1-49E118157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568064"/>
        <c:axId val="828452800"/>
      </c:lineChart>
      <c:catAx>
        <c:axId val="828567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Pridelek (kg/ha); Velikost parcele (ha)</a:t>
                </a:r>
              </a:p>
            </c:rich>
          </c:tx>
          <c:layout>
            <c:manualLayout>
              <c:xMode val="edge"/>
              <c:yMode val="edge"/>
              <c:x val="0.26468824730242052"/>
              <c:y val="0.904613479918783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28452224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828452224"/>
        <c:scaling>
          <c:orientation val="minMax"/>
          <c:max val="200"/>
          <c:min val="50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Odkupna cena</a:t>
                </a:r>
                <a:r>
                  <a:rPr lang="sl-SI" sz="1000" baseline="0"/>
                  <a:t> (</a:t>
                </a:r>
                <a:r>
                  <a:rPr lang="sl-SI" sz="1000"/>
                  <a:t>EUR/t)</a:t>
                </a:r>
              </a:p>
            </c:rich>
          </c:tx>
          <c:layout>
            <c:manualLayout>
              <c:xMode val="edge"/>
              <c:yMode val="edge"/>
              <c:x val="2.1658898698268779E-2"/>
              <c:y val="0.1935457317803053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 cmpd="sng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28567552"/>
        <c:crosses val="autoZero"/>
        <c:crossBetween val="midCat"/>
        <c:majorUnit val="25"/>
      </c:valAx>
      <c:catAx>
        <c:axId val="828568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8452800"/>
        <c:crossesAt val="25"/>
        <c:auto val="1"/>
        <c:lblAlgn val="ctr"/>
        <c:lblOffset val="100"/>
        <c:noMultiLvlLbl val="0"/>
      </c:catAx>
      <c:valAx>
        <c:axId val="828452800"/>
        <c:scaling>
          <c:orientation val="minMax"/>
          <c:max val="200"/>
          <c:min val="5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sl-SI" sz="1000"/>
                  <a:t>Cenovne meje d</a:t>
                </a:r>
                <a:r>
                  <a:rPr lang="en-US" sz="1000"/>
                  <a:t>ohodk</a:t>
                </a:r>
                <a:r>
                  <a:rPr lang="sl-SI" sz="1000"/>
                  <a:t>a</a:t>
                </a:r>
                <a:r>
                  <a:rPr lang="en-US" sz="1000"/>
                  <a:t> </a:t>
                </a:r>
                <a:r>
                  <a:rPr lang="sl-SI" sz="1000"/>
                  <a:t>(</a:t>
                </a:r>
                <a:r>
                  <a:rPr lang="en-US" sz="1000"/>
                  <a:t>EUR/t</a:t>
                </a:r>
                <a:r>
                  <a:rPr lang="sl-SI" sz="1000"/>
                  <a:t>)</a:t>
                </a:r>
                <a:endParaRPr lang="en-US" sz="1000"/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28568064"/>
        <c:crosses val="max"/>
        <c:crossBetween val="midCat"/>
        <c:minorUnit val="25"/>
      </c:valAx>
      <c:spPr>
        <a:solidFill>
          <a:srgbClr val="FFFFFF"/>
        </a:solidFill>
        <a:ln w="12700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8499188340543993"/>
          <c:y val="0.55790090628292088"/>
          <c:w val="0.63620437445319333"/>
          <c:h val="0.201963716799551"/>
        </c:manualLayout>
      </c:layout>
      <c:overlay val="0"/>
      <c:spPr>
        <a:solidFill>
          <a:schemeClr val="bg1">
            <a:lumMod val="95000"/>
          </a:schemeClr>
        </a:solidFill>
        <a:ln w="9525">
          <a:noFill/>
          <a:prstDash val="solid"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l-SI"/>
    </a:p>
  </c:txPr>
  <c:printSettings>
    <c:headerFooter alignWithMargins="0"/>
    <c:pageMargins b="1" l="0.75" r="0.75" t="1" header="0" footer="0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06939989239312"/>
          <c:y val="5.5791978581501589E-2"/>
          <c:w val="0.74275364227363916"/>
          <c:h val="0.617910998124372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'PODATKI grafi'!$J$186</c:f>
              <c:strCache>
                <c:ptCount val="1"/>
                <c:pt idx="0">
                  <c:v>Subvencije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grafi'!$Q$192:$V$192</c:f>
              <c:strCache>
                <c:ptCount val="6"/>
                <c:pt idx="0">
                  <c:v>12000;1</c:v>
                </c:pt>
                <c:pt idx="1">
                  <c:v>11000;1</c:v>
                </c:pt>
                <c:pt idx="2">
                  <c:v>10000;1</c:v>
                </c:pt>
                <c:pt idx="3">
                  <c:v>9000;1</c:v>
                </c:pt>
                <c:pt idx="4">
                  <c:v>8000;1</c:v>
                </c:pt>
                <c:pt idx="5">
                  <c:v>10000;5</c:v>
                </c:pt>
              </c:strCache>
            </c:strRef>
          </c:cat>
          <c:val>
            <c:numRef>
              <c:f>'PODATKI grafi'!$Q$186:$V$186</c:f>
              <c:numCache>
                <c:formatCode>0</c:formatCode>
                <c:ptCount val="6"/>
                <c:pt idx="0">
                  <c:v>280.98151599163714</c:v>
                </c:pt>
                <c:pt idx="1">
                  <c:v>279.58628611324889</c:v>
                </c:pt>
                <c:pt idx="2">
                  <c:v>279.5105282348606</c:v>
                </c:pt>
                <c:pt idx="3">
                  <c:v>279.43477035647231</c:v>
                </c:pt>
                <c:pt idx="4">
                  <c:v>279.35901247808403</c:v>
                </c:pt>
                <c:pt idx="5">
                  <c:v>275.95656391194422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73-4D6B-B36B-ED57E76F0485}"/>
            </c:ext>
          </c:extLst>
        </c:ser>
        <c:ser>
          <c:idx val="1"/>
          <c:order val="2"/>
          <c:tx>
            <c:strRef>
              <c:f>'PODATKI grafi'!$J$187</c:f>
              <c:strCache>
                <c:ptCount val="1"/>
                <c:pt idx="0">
                  <c:v>Vrednost pridelave_tržna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grafi'!$Q$192:$V$192</c:f>
              <c:strCache>
                <c:ptCount val="6"/>
                <c:pt idx="0">
                  <c:v>12000;1</c:v>
                </c:pt>
                <c:pt idx="1">
                  <c:v>11000;1</c:v>
                </c:pt>
                <c:pt idx="2">
                  <c:v>10000;1</c:v>
                </c:pt>
                <c:pt idx="3">
                  <c:v>9000;1</c:v>
                </c:pt>
                <c:pt idx="4">
                  <c:v>8000;1</c:v>
                </c:pt>
                <c:pt idx="5">
                  <c:v>10000;5</c:v>
                </c:pt>
              </c:strCache>
            </c:strRef>
          </c:cat>
          <c:val>
            <c:numRef>
              <c:f>'PODATKI grafi'!$Q$187:$V$187</c:f>
              <c:numCache>
                <c:formatCode>0</c:formatCode>
                <c:ptCount val="6"/>
                <c:pt idx="0">
                  <c:v>1440</c:v>
                </c:pt>
                <c:pt idx="1">
                  <c:v>1320</c:v>
                </c:pt>
                <c:pt idx="2">
                  <c:v>1200</c:v>
                </c:pt>
                <c:pt idx="3">
                  <c:v>1080</c:v>
                </c:pt>
                <c:pt idx="4">
                  <c:v>960</c:v>
                </c:pt>
                <c:pt idx="5">
                  <c:v>1200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73-4D6B-B36B-ED57E76F0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28569088"/>
        <c:axId val="828455104"/>
      </c:barChart>
      <c:lineChart>
        <c:grouping val="standard"/>
        <c:varyColors val="0"/>
        <c:ser>
          <c:idx val="2"/>
          <c:order val="1"/>
          <c:tx>
            <c:strRef>
              <c:f>'PODATKI grafi'!$J$199</c:f>
              <c:strCache>
                <c:ptCount val="1"/>
                <c:pt idx="0">
                  <c:v>Bruto dodana vrednost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2"/>
              </a:solidFill>
              <a:ln w="12700">
                <a:solidFill>
                  <a:schemeClr val="bg1"/>
                </a:solidFill>
              </a:ln>
            </c:spPr>
          </c:marker>
          <c:cat>
            <c:strRef>
              <c:f>'PODATKI grafi'!$Q$192:$V$192</c:f>
              <c:strCache>
                <c:ptCount val="6"/>
                <c:pt idx="0">
                  <c:v>12000;1</c:v>
                </c:pt>
                <c:pt idx="1">
                  <c:v>11000;1</c:v>
                </c:pt>
                <c:pt idx="2">
                  <c:v>10000;1</c:v>
                </c:pt>
                <c:pt idx="3">
                  <c:v>9000;1</c:v>
                </c:pt>
                <c:pt idx="4">
                  <c:v>8000;1</c:v>
                </c:pt>
                <c:pt idx="5">
                  <c:v>10000;5</c:v>
                </c:pt>
              </c:strCache>
            </c:strRef>
          </c:cat>
          <c:val>
            <c:numRef>
              <c:f>'PODATKI grafi'!$Q$199:$V$199</c:f>
              <c:numCache>
                <c:formatCode>#,##0.0</c:formatCode>
                <c:ptCount val="6"/>
                <c:pt idx="0">
                  <c:v>142.75077378732726</c:v>
                </c:pt>
                <c:pt idx="1">
                  <c:v>119.82745907293679</c:v>
                </c:pt>
                <c:pt idx="2">
                  <c:v>88.637606249014198</c:v>
                </c:pt>
                <c:pt idx="3">
                  <c:v>58.607329654051</c:v>
                </c:pt>
                <c:pt idx="4">
                  <c:v>54.135103059087669</c:v>
                </c:pt>
                <c:pt idx="5">
                  <c:v>112.37879808751018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73-4D6B-B36B-ED57E76F0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569088"/>
        <c:axId val="828455104"/>
      </c:lineChart>
      <c:catAx>
        <c:axId val="828569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/>
                </a:pPr>
                <a:r>
                  <a:rPr lang="en-US" sz="1000" b="0"/>
                  <a:t>Pridelek (kg/ha); Velikost parcele (ha)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828455104"/>
        <c:crosses val="autoZero"/>
        <c:auto val="1"/>
        <c:lblAlgn val="ctr"/>
        <c:lblOffset val="100"/>
        <c:noMultiLvlLbl val="0"/>
      </c:catAx>
      <c:valAx>
        <c:axId val="828455104"/>
        <c:scaling>
          <c:orientation val="minMax"/>
          <c:max val="22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EUR/ ha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828569088"/>
        <c:crosses val="autoZero"/>
        <c:crossBetween val="between"/>
        <c:majorUnit val="250"/>
      </c:valAx>
    </c:plotArea>
    <c:legend>
      <c:legendPos val="b"/>
      <c:layout>
        <c:manualLayout>
          <c:xMode val="edge"/>
          <c:yMode val="edge"/>
          <c:x val="7.4824949017502043E-2"/>
          <c:y val="0.89010992907262576"/>
          <c:w val="0.78470527170312654"/>
          <c:h val="0.10855337635676526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21153795169544"/>
          <c:y val="8.1117085117452206E-2"/>
          <c:w val="0.71984644343699467"/>
          <c:h val="0.71421200122873052"/>
        </c:manualLayout>
      </c:layout>
      <c:areaChart>
        <c:grouping val="stacked"/>
        <c:varyColors val="0"/>
        <c:ser>
          <c:idx val="3"/>
          <c:order val="0"/>
          <c:spPr>
            <a:noFill/>
            <a:ln w="25400">
              <a:noFill/>
            </a:ln>
          </c:spPr>
          <c:cat>
            <c:strRef>
              <c:f>'PODATKI grafi'!$Q$229:$V$229</c:f>
              <c:strCache>
                <c:ptCount val="6"/>
                <c:pt idx="0">
                  <c:v>50000;1</c:v>
                </c:pt>
                <c:pt idx="1">
                  <c:v>40000;1</c:v>
                </c:pt>
                <c:pt idx="2">
                  <c:v>30000;1</c:v>
                </c:pt>
                <c:pt idx="3">
                  <c:v>25000;1</c:v>
                </c:pt>
                <c:pt idx="4">
                  <c:v>30000;0,2</c:v>
                </c:pt>
                <c:pt idx="5">
                  <c:v>40000;0,5</c:v>
                </c:pt>
              </c:strCache>
            </c:strRef>
          </c:cat>
          <c:val>
            <c:numRef>
              <c:f>'PODATKI grafi'!$Q$232:$V$232</c:f>
              <c:numCache>
                <c:formatCode>0.00</c:formatCode>
                <c:ptCount val="6"/>
                <c:pt idx="0">
                  <c:v>127.57505302296092</c:v>
                </c:pt>
                <c:pt idx="1">
                  <c:v>150.8406224453515</c:v>
                </c:pt>
                <c:pt idx="2">
                  <c:v>187.17387384800554</c:v>
                </c:pt>
                <c:pt idx="3">
                  <c:v>213.34275407625387</c:v>
                </c:pt>
                <c:pt idx="4">
                  <c:v>194.88077076588709</c:v>
                </c:pt>
                <c:pt idx="5">
                  <c:v>153.2065536691851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D5-4C2E-B64A-94761B399909}"/>
            </c:ext>
          </c:extLst>
        </c:ser>
        <c:ser>
          <c:idx val="4"/>
          <c:order val="1"/>
          <c:tx>
            <c:strRef>
              <c:f>'PODATKI grafi'!$P$233</c:f>
              <c:strCache>
                <c:ptCount val="1"/>
                <c:pt idx="0">
                  <c:v>sivo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</c:spPr>
          <c:cat>
            <c:strRef>
              <c:f>'PODATKI grafi'!$Q$229:$V$229</c:f>
              <c:strCache>
                <c:ptCount val="6"/>
                <c:pt idx="0">
                  <c:v>50000;1</c:v>
                </c:pt>
                <c:pt idx="1">
                  <c:v>40000;1</c:v>
                </c:pt>
                <c:pt idx="2">
                  <c:v>30000;1</c:v>
                </c:pt>
                <c:pt idx="3">
                  <c:v>25000;1</c:v>
                </c:pt>
                <c:pt idx="4">
                  <c:v>30000;0,2</c:v>
                </c:pt>
                <c:pt idx="5">
                  <c:v>40000;0,5</c:v>
                </c:pt>
              </c:strCache>
            </c:strRef>
          </c:cat>
          <c:val>
            <c:numRef>
              <c:f>'PODATKI grafi'!$Q$233:$V$233</c:f>
              <c:numCache>
                <c:formatCode>0.00</c:formatCode>
                <c:ptCount val="6"/>
                <c:pt idx="0">
                  <c:v>30.593762090378974</c:v>
                </c:pt>
                <c:pt idx="1">
                  <c:v>33.301438641289678</c:v>
                </c:pt>
                <c:pt idx="2">
                  <c:v>37.666500185876686</c:v>
                </c:pt>
                <c:pt idx="3">
                  <c:v>41.049748194732388</c:v>
                </c:pt>
                <c:pt idx="4">
                  <c:v>40.13493712057641</c:v>
                </c:pt>
                <c:pt idx="5">
                  <c:v>34.07099467805844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D5-4C2E-B64A-94761B399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8570624"/>
        <c:axId val="828801600"/>
      </c:areaChart>
      <c:lineChart>
        <c:grouping val="standard"/>
        <c:varyColors val="0"/>
        <c:ser>
          <c:idx val="5"/>
          <c:order val="5"/>
          <c:tx>
            <c:strRef>
              <c:f>'PODATKI grafi'!$P$235</c:f>
              <c:strCache>
                <c:ptCount val="1"/>
                <c:pt idx="0">
                  <c:v>Odkupna cena; vir podatkov SURS; preračuni KIS</c:v>
                </c:pt>
              </c:strCache>
            </c:strRef>
          </c:tx>
          <c:spPr>
            <a:ln w="28575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'PODATKI grafi'!$Q$229:$V$229</c:f>
              <c:strCache>
                <c:ptCount val="6"/>
                <c:pt idx="0">
                  <c:v>50000;1</c:v>
                </c:pt>
                <c:pt idx="1">
                  <c:v>40000;1</c:v>
                </c:pt>
                <c:pt idx="2">
                  <c:v>30000;1</c:v>
                </c:pt>
                <c:pt idx="3">
                  <c:v>25000;1</c:v>
                </c:pt>
                <c:pt idx="4">
                  <c:v>30000;0,2</c:v>
                </c:pt>
                <c:pt idx="5">
                  <c:v>40000;0,5</c:v>
                </c:pt>
              </c:strCache>
            </c:strRef>
          </c:cat>
          <c:val>
            <c:numRef>
              <c:f>'PODATKI grafi'!$Q$235:$V$235</c:f>
              <c:numCache>
                <c:formatCode>0.000</c:formatCode>
                <c:ptCount val="6"/>
                <c:pt idx="0">
                  <c:v>282</c:v>
                </c:pt>
                <c:pt idx="1">
                  <c:v>282</c:v>
                </c:pt>
                <c:pt idx="2">
                  <c:v>282</c:v>
                </c:pt>
                <c:pt idx="3">
                  <c:v>282</c:v>
                </c:pt>
                <c:pt idx="4">
                  <c:v>282</c:v>
                </c:pt>
                <c:pt idx="5">
                  <c:v>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D5-4C2E-B64A-94761B399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570624"/>
        <c:axId val="828801600"/>
      </c:lineChart>
      <c:lineChart>
        <c:grouping val="standard"/>
        <c:varyColors val="0"/>
        <c:ser>
          <c:idx val="0"/>
          <c:order val="2"/>
          <c:tx>
            <c:strRef>
              <c:f>'PODATKI grafi'!$P$230</c:f>
              <c:strCache>
                <c:ptCount val="1"/>
                <c:pt idx="0">
                  <c:v>Polne dajatve in pravice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'PODATKI grafi'!$Q$229:$V$229</c:f>
              <c:strCache>
                <c:ptCount val="6"/>
                <c:pt idx="0">
                  <c:v>50000;1</c:v>
                </c:pt>
                <c:pt idx="1">
                  <c:v>40000;1</c:v>
                </c:pt>
                <c:pt idx="2">
                  <c:v>30000;1</c:v>
                </c:pt>
                <c:pt idx="3">
                  <c:v>25000;1</c:v>
                </c:pt>
                <c:pt idx="4">
                  <c:v>30000;0,2</c:v>
                </c:pt>
                <c:pt idx="5">
                  <c:v>40000;0,5</c:v>
                </c:pt>
              </c:strCache>
            </c:strRef>
          </c:cat>
          <c:val>
            <c:numRef>
              <c:f>'PODATKI grafi'!$Q$230:$V$230</c:f>
              <c:numCache>
                <c:formatCode>0.00</c:formatCode>
                <c:ptCount val="6"/>
                <c:pt idx="0">
                  <c:v>158.16881511333989</c:v>
                </c:pt>
                <c:pt idx="1">
                  <c:v>184.14206108664118</c:v>
                </c:pt>
                <c:pt idx="2">
                  <c:v>224.84037403388223</c:v>
                </c:pt>
                <c:pt idx="3">
                  <c:v>254.39250227098626</c:v>
                </c:pt>
                <c:pt idx="4">
                  <c:v>235.0157078864635</c:v>
                </c:pt>
                <c:pt idx="5">
                  <c:v>187.27754834724354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D5-4C2E-B64A-94761B399909}"/>
            </c:ext>
          </c:extLst>
        </c:ser>
        <c:ser>
          <c:idx val="1"/>
          <c:order val="3"/>
          <c:tx>
            <c:strRef>
              <c:f>'PODATKI grafi'!$P$231</c:f>
              <c:strCache>
                <c:ptCount val="1"/>
                <c:pt idx="0">
                  <c:v>Minimalne obveznosti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'PODATKI grafi'!$Q$229:$V$229</c:f>
              <c:strCache>
                <c:ptCount val="6"/>
                <c:pt idx="0">
                  <c:v>50000;1</c:v>
                </c:pt>
                <c:pt idx="1">
                  <c:v>40000;1</c:v>
                </c:pt>
                <c:pt idx="2">
                  <c:v>30000;1</c:v>
                </c:pt>
                <c:pt idx="3">
                  <c:v>25000;1</c:v>
                </c:pt>
                <c:pt idx="4">
                  <c:v>30000;0,2</c:v>
                </c:pt>
                <c:pt idx="5">
                  <c:v>40000;0,5</c:v>
                </c:pt>
              </c:strCache>
            </c:strRef>
          </c:cat>
          <c:val>
            <c:numRef>
              <c:f>'PODATKI grafi'!$Q$231:$V$231</c:f>
              <c:numCache>
                <c:formatCode>0.00</c:formatCode>
                <c:ptCount val="6"/>
                <c:pt idx="0">
                  <c:v>149.16193763002664</c:v>
                </c:pt>
                <c:pt idx="1">
                  <c:v>174.33803708416343</c:v>
                </c:pt>
                <c:pt idx="2">
                  <c:v>213.75126536535154</c:v>
                </c:pt>
                <c:pt idx="3">
                  <c:v>242.30735721368436</c:v>
                </c:pt>
                <c:pt idx="4">
                  <c:v>223.19988541985708</c:v>
                </c:pt>
                <c:pt idx="5">
                  <c:v>177.24696518805783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DD5-4C2E-B64A-94761B399909}"/>
            </c:ext>
          </c:extLst>
        </c:ser>
        <c:ser>
          <c:idx val="2"/>
          <c:order val="4"/>
          <c:tx>
            <c:strRef>
              <c:f>'PODATKI grafi'!$P$232</c:f>
              <c:strCache>
                <c:ptCount val="1"/>
                <c:pt idx="0">
                  <c:v>Brez dajatev in pravic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cat>
            <c:strRef>
              <c:f>'PODATKI grafi'!$Q$229:$V$229</c:f>
              <c:strCache>
                <c:ptCount val="6"/>
                <c:pt idx="0">
                  <c:v>50000;1</c:v>
                </c:pt>
                <c:pt idx="1">
                  <c:v>40000;1</c:v>
                </c:pt>
                <c:pt idx="2">
                  <c:v>30000;1</c:v>
                </c:pt>
                <c:pt idx="3">
                  <c:v>25000;1</c:v>
                </c:pt>
                <c:pt idx="4">
                  <c:v>30000;0,2</c:v>
                </c:pt>
                <c:pt idx="5">
                  <c:v>40000;0,5</c:v>
                </c:pt>
              </c:strCache>
            </c:strRef>
          </c:cat>
          <c:val>
            <c:numRef>
              <c:f>'PODATKI grafi'!$Q$232:$V$232</c:f>
              <c:numCache>
                <c:formatCode>0.00</c:formatCode>
                <c:ptCount val="6"/>
                <c:pt idx="0">
                  <c:v>127.57505302296092</c:v>
                </c:pt>
                <c:pt idx="1">
                  <c:v>150.8406224453515</c:v>
                </c:pt>
                <c:pt idx="2">
                  <c:v>187.17387384800554</c:v>
                </c:pt>
                <c:pt idx="3">
                  <c:v>213.34275407625387</c:v>
                </c:pt>
                <c:pt idx="4">
                  <c:v>194.88077076588709</c:v>
                </c:pt>
                <c:pt idx="5">
                  <c:v>153.2065536691851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DD5-4C2E-B64A-94761B399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568576"/>
        <c:axId val="828802176"/>
      </c:lineChart>
      <c:catAx>
        <c:axId val="828570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Pridelek (kg/ha); Velikost parcele (ha)</a:t>
                </a:r>
              </a:p>
            </c:rich>
          </c:tx>
          <c:layout>
            <c:manualLayout>
              <c:xMode val="edge"/>
              <c:yMode val="edge"/>
              <c:x val="0.26468824730242052"/>
              <c:y val="0.904613479918783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28801600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828801600"/>
        <c:scaling>
          <c:orientation val="minMax"/>
          <c:max val="300"/>
          <c:min val="50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Odkupna cena</a:t>
                </a:r>
                <a:r>
                  <a:rPr lang="sl-SI" sz="1000" baseline="0"/>
                  <a:t> (</a:t>
                </a:r>
                <a:r>
                  <a:rPr lang="sl-SI" sz="1000"/>
                  <a:t>EUR/t)</a:t>
                </a:r>
              </a:p>
            </c:rich>
          </c:tx>
          <c:layout>
            <c:manualLayout>
              <c:xMode val="edge"/>
              <c:yMode val="edge"/>
              <c:x val="2.1658898698268779E-2"/>
              <c:y val="0.1935457317803053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 cmpd="sng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28570624"/>
        <c:crosses val="autoZero"/>
        <c:crossBetween val="midCat"/>
        <c:majorUnit val="25"/>
      </c:valAx>
      <c:catAx>
        <c:axId val="828568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8802176"/>
        <c:crossesAt val="25"/>
        <c:auto val="1"/>
        <c:lblAlgn val="ctr"/>
        <c:lblOffset val="100"/>
        <c:noMultiLvlLbl val="0"/>
      </c:catAx>
      <c:valAx>
        <c:axId val="828802176"/>
        <c:scaling>
          <c:orientation val="minMax"/>
          <c:max val="300"/>
          <c:min val="5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sl-SI" sz="1000"/>
                  <a:t>Cenovne meje d</a:t>
                </a:r>
                <a:r>
                  <a:rPr lang="en-US" sz="1000"/>
                  <a:t>ohodk</a:t>
                </a:r>
                <a:r>
                  <a:rPr lang="sl-SI" sz="1000"/>
                  <a:t>a</a:t>
                </a:r>
                <a:r>
                  <a:rPr lang="en-US" sz="1000"/>
                  <a:t> </a:t>
                </a:r>
                <a:r>
                  <a:rPr lang="sl-SI" sz="1000"/>
                  <a:t>(</a:t>
                </a:r>
                <a:r>
                  <a:rPr lang="en-US" sz="1000"/>
                  <a:t>EUR/t</a:t>
                </a:r>
                <a:r>
                  <a:rPr lang="sl-SI" sz="1000"/>
                  <a:t>)</a:t>
                </a:r>
                <a:endParaRPr lang="en-US" sz="1000"/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28568576"/>
        <c:crosses val="max"/>
        <c:crossBetween val="midCat"/>
        <c:majorUnit val="50"/>
        <c:minorUnit val="25"/>
      </c:valAx>
      <c:spPr>
        <a:solidFill>
          <a:srgbClr val="FFFFFF"/>
        </a:solidFill>
        <a:ln w="12700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20653595140822836"/>
          <c:y val="0.55328012597453435"/>
          <c:w val="0.63620437445319333"/>
          <c:h val="0.201963716799551"/>
        </c:manualLayout>
      </c:layout>
      <c:overlay val="0"/>
      <c:spPr>
        <a:solidFill>
          <a:schemeClr val="bg1">
            <a:lumMod val="95000"/>
          </a:schemeClr>
        </a:solidFill>
        <a:ln w="9525">
          <a:noFill/>
          <a:prstDash val="solid"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l-SI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21153795169544"/>
          <c:y val="8.1117085117452206E-2"/>
          <c:w val="0.72821120228326797"/>
          <c:h val="0.71421200122873052"/>
        </c:manualLayout>
      </c:layout>
      <c:areaChart>
        <c:grouping val="stacked"/>
        <c:varyColors val="0"/>
        <c:ser>
          <c:idx val="3"/>
          <c:order val="0"/>
          <c:spPr>
            <a:noFill/>
            <a:ln w="25400">
              <a:noFill/>
            </a:ln>
          </c:spPr>
          <c:cat>
            <c:strRef>
              <c:f>'PODATKI grafi'!$Q$118:$V$118</c:f>
              <c:strCache>
                <c:ptCount val="6"/>
                <c:pt idx="0">
                  <c:v>6500;1</c:v>
                </c:pt>
                <c:pt idx="1">
                  <c:v>6000;1</c:v>
                </c:pt>
                <c:pt idx="2">
                  <c:v>5500;1</c:v>
                </c:pt>
                <c:pt idx="3">
                  <c:v>5000;1</c:v>
                </c:pt>
                <c:pt idx="4">
                  <c:v>4500;1</c:v>
                </c:pt>
                <c:pt idx="5">
                  <c:v>5500;5</c:v>
                </c:pt>
              </c:strCache>
            </c:strRef>
          </c:cat>
          <c:val>
            <c:numRef>
              <c:f>'PODATKI grafi'!$Q$121:$V$121</c:f>
              <c:numCache>
                <c:formatCode>0.00</c:formatCode>
                <c:ptCount val="6"/>
                <c:pt idx="0">
                  <c:v>131.80257512707354</c:v>
                </c:pt>
                <c:pt idx="1">
                  <c:v>126.34964861474457</c:v>
                </c:pt>
                <c:pt idx="2">
                  <c:v>129.99990574456848</c:v>
                </c:pt>
                <c:pt idx="3">
                  <c:v>129.07135219038662</c:v>
                </c:pt>
                <c:pt idx="4">
                  <c:v>130.94160156792341</c:v>
                </c:pt>
                <c:pt idx="5">
                  <c:v>105.49796444582152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68-4739-91D0-0855B8C5D8CE}"/>
            </c:ext>
          </c:extLst>
        </c:ser>
        <c:ser>
          <c:idx val="4"/>
          <c:order val="1"/>
          <c:tx>
            <c:strRef>
              <c:f>'PODATKI grafi'!$P$122</c:f>
              <c:strCache>
                <c:ptCount val="1"/>
                <c:pt idx="0">
                  <c:v>sivo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</c:spPr>
          <c:cat>
            <c:strRef>
              <c:f>'PODATKI grafi'!$Q$118:$V$118</c:f>
              <c:strCache>
                <c:ptCount val="6"/>
                <c:pt idx="0">
                  <c:v>6500;1</c:v>
                </c:pt>
                <c:pt idx="1">
                  <c:v>6000;1</c:v>
                </c:pt>
                <c:pt idx="2">
                  <c:v>5500;1</c:v>
                </c:pt>
                <c:pt idx="3">
                  <c:v>5000;1</c:v>
                </c:pt>
                <c:pt idx="4">
                  <c:v>4500;1</c:v>
                </c:pt>
                <c:pt idx="5">
                  <c:v>5500;5</c:v>
                </c:pt>
              </c:strCache>
            </c:strRef>
          </c:cat>
          <c:val>
            <c:numRef>
              <c:f>'PODATKI grafi'!$Q$122:$V$122</c:f>
              <c:numCache>
                <c:formatCode>0.00</c:formatCode>
                <c:ptCount val="6"/>
                <c:pt idx="0">
                  <c:v>19.543970368956536</c:v>
                </c:pt>
                <c:pt idx="1">
                  <c:v>19.849792717011169</c:v>
                </c:pt>
                <c:pt idx="2">
                  <c:v>20.206588588012522</c:v>
                </c:pt>
                <c:pt idx="3">
                  <c:v>21.496442232464233</c:v>
                </c:pt>
                <c:pt idx="4">
                  <c:v>21.956416319095837</c:v>
                </c:pt>
                <c:pt idx="5">
                  <c:v>13.269978764224874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68-4739-91D0-0855B8C5D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5479168"/>
        <c:axId val="825085888"/>
      </c:areaChart>
      <c:lineChart>
        <c:grouping val="standard"/>
        <c:varyColors val="0"/>
        <c:ser>
          <c:idx val="5"/>
          <c:order val="5"/>
          <c:tx>
            <c:strRef>
              <c:f>'PODATKI grafi'!$P$124</c:f>
              <c:strCache>
                <c:ptCount val="1"/>
                <c:pt idx="0">
                  <c:v>Odkupna cena; vir podatkov SURS; preračuni KIS</c:v>
                </c:pt>
              </c:strCache>
            </c:strRef>
          </c:tx>
          <c:spPr>
            <a:ln w="28575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'PODATKI grafi'!$Q$118:$V$118</c:f>
              <c:strCache>
                <c:ptCount val="6"/>
                <c:pt idx="0">
                  <c:v>6500;1</c:v>
                </c:pt>
                <c:pt idx="1">
                  <c:v>6000;1</c:v>
                </c:pt>
                <c:pt idx="2">
                  <c:v>5500;1</c:v>
                </c:pt>
                <c:pt idx="3">
                  <c:v>5000;1</c:v>
                </c:pt>
                <c:pt idx="4">
                  <c:v>4500;1</c:v>
                </c:pt>
                <c:pt idx="5">
                  <c:v>5500;5</c:v>
                </c:pt>
              </c:strCache>
            </c:strRef>
          </c:cat>
          <c:val>
            <c:numRef>
              <c:f>'PODATKI grafi'!$Q$124:$V$124</c:f>
              <c:numCache>
                <c:formatCode>0.000</c:formatCode>
                <c:ptCount val="6"/>
                <c:pt idx="0">
                  <c:v>135</c:v>
                </c:pt>
                <c:pt idx="1">
                  <c:v>135</c:v>
                </c:pt>
                <c:pt idx="2">
                  <c:v>135</c:v>
                </c:pt>
                <c:pt idx="3">
                  <c:v>135</c:v>
                </c:pt>
                <c:pt idx="4">
                  <c:v>135</c:v>
                </c:pt>
                <c:pt idx="5">
                  <c:v>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68-4739-91D0-0855B8C5D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5479168"/>
        <c:axId val="825085888"/>
      </c:lineChart>
      <c:lineChart>
        <c:grouping val="standard"/>
        <c:varyColors val="0"/>
        <c:ser>
          <c:idx val="0"/>
          <c:order val="2"/>
          <c:tx>
            <c:strRef>
              <c:f>'PODATKI grafi'!$P$119</c:f>
              <c:strCache>
                <c:ptCount val="1"/>
                <c:pt idx="0">
                  <c:v>Polne dajatve in pravice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'PODATKI grafi'!$Q$118:$V$118</c:f>
              <c:strCache>
                <c:ptCount val="6"/>
                <c:pt idx="0">
                  <c:v>6500;1</c:v>
                </c:pt>
                <c:pt idx="1">
                  <c:v>6000;1</c:v>
                </c:pt>
                <c:pt idx="2">
                  <c:v>5500;1</c:v>
                </c:pt>
                <c:pt idx="3">
                  <c:v>5000;1</c:v>
                </c:pt>
                <c:pt idx="4">
                  <c:v>4500;1</c:v>
                </c:pt>
                <c:pt idx="5">
                  <c:v>5500;5</c:v>
                </c:pt>
              </c:strCache>
            </c:strRef>
          </c:cat>
          <c:val>
            <c:numRef>
              <c:f>'PODATKI grafi'!$Q$119:$V$119</c:f>
              <c:numCache>
                <c:formatCode>0.00</c:formatCode>
                <c:ptCount val="6"/>
                <c:pt idx="0">
                  <c:v>151.34654549603007</c:v>
                </c:pt>
                <c:pt idx="1">
                  <c:v>146.19944133175574</c:v>
                </c:pt>
                <c:pt idx="2">
                  <c:v>150.206494332581</c:v>
                </c:pt>
                <c:pt idx="3">
                  <c:v>150.56779442285085</c:v>
                </c:pt>
                <c:pt idx="4">
                  <c:v>152.89801788701925</c:v>
                </c:pt>
                <c:pt idx="5">
                  <c:v>118.7679432100464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68-4739-91D0-0855B8C5D8CE}"/>
            </c:ext>
          </c:extLst>
        </c:ser>
        <c:ser>
          <c:idx val="1"/>
          <c:order val="3"/>
          <c:tx>
            <c:strRef>
              <c:f>'PODATKI grafi'!$P$120</c:f>
              <c:strCache>
                <c:ptCount val="1"/>
                <c:pt idx="0">
                  <c:v>Minimalne obveznosti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'PODATKI grafi'!$Q$118:$V$118</c:f>
              <c:strCache>
                <c:ptCount val="6"/>
                <c:pt idx="0">
                  <c:v>6500;1</c:v>
                </c:pt>
                <c:pt idx="1">
                  <c:v>6000;1</c:v>
                </c:pt>
                <c:pt idx="2">
                  <c:v>5500;1</c:v>
                </c:pt>
                <c:pt idx="3">
                  <c:v>5000;1</c:v>
                </c:pt>
                <c:pt idx="4">
                  <c:v>4500;1</c:v>
                </c:pt>
                <c:pt idx="5">
                  <c:v>5500;5</c:v>
                </c:pt>
              </c:strCache>
            </c:strRef>
          </c:cat>
          <c:val>
            <c:numRef>
              <c:f>'PODATKI grafi'!$Q$120:$V$120</c:f>
              <c:numCache>
                <c:formatCode>0.00</c:formatCode>
                <c:ptCount val="6"/>
                <c:pt idx="0">
                  <c:v>145.59275339518695</c:v>
                </c:pt>
                <c:pt idx="1">
                  <c:v>140.35561439268483</c:v>
                </c:pt>
                <c:pt idx="2">
                  <c:v>144.2576258269591</c:v>
                </c:pt>
                <c:pt idx="3">
                  <c:v>144.23918988762065</c:v>
                </c:pt>
                <c:pt idx="4">
                  <c:v>146.43399586924636</c:v>
                </c:pt>
                <c:pt idx="5">
                  <c:v>114.86122939752288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868-4739-91D0-0855B8C5D8CE}"/>
            </c:ext>
          </c:extLst>
        </c:ser>
        <c:ser>
          <c:idx val="2"/>
          <c:order val="4"/>
          <c:tx>
            <c:strRef>
              <c:f>'PODATKI grafi'!$P$121</c:f>
              <c:strCache>
                <c:ptCount val="1"/>
                <c:pt idx="0">
                  <c:v>Brez dajatev in pravic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cat>
            <c:strRef>
              <c:f>'PODATKI grafi'!$Q$118:$V$118</c:f>
              <c:strCache>
                <c:ptCount val="6"/>
                <c:pt idx="0">
                  <c:v>6500;1</c:v>
                </c:pt>
                <c:pt idx="1">
                  <c:v>6000;1</c:v>
                </c:pt>
                <c:pt idx="2">
                  <c:v>5500;1</c:v>
                </c:pt>
                <c:pt idx="3">
                  <c:v>5000;1</c:v>
                </c:pt>
                <c:pt idx="4">
                  <c:v>4500;1</c:v>
                </c:pt>
                <c:pt idx="5">
                  <c:v>5500;5</c:v>
                </c:pt>
              </c:strCache>
            </c:strRef>
          </c:cat>
          <c:val>
            <c:numRef>
              <c:f>'PODATKI grafi'!$Q$121:$V$121</c:f>
              <c:numCache>
                <c:formatCode>0.00</c:formatCode>
                <c:ptCount val="6"/>
                <c:pt idx="0">
                  <c:v>131.80257512707354</c:v>
                </c:pt>
                <c:pt idx="1">
                  <c:v>126.34964861474457</c:v>
                </c:pt>
                <c:pt idx="2">
                  <c:v>129.99990574456848</c:v>
                </c:pt>
                <c:pt idx="3">
                  <c:v>129.07135219038662</c:v>
                </c:pt>
                <c:pt idx="4">
                  <c:v>130.94160156792341</c:v>
                </c:pt>
                <c:pt idx="5">
                  <c:v>105.49796444582152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868-4739-91D0-0855B8C5D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3448576"/>
        <c:axId val="825086464"/>
      </c:lineChart>
      <c:catAx>
        <c:axId val="745479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Pridelek (kg/ha); Velikost parcele (ha)</a:t>
                </a:r>
              </a:p>
            </c:rich>
          </c:tx>
          <c:layout>
            <c:manualLayout>
              <c:xMode val="edge"/>
              <c:yMode val="edge"/>
              <c:x val="0.26468824730242052"/>
              <c:y val="0.904613479918783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25085888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825085888"/>
        <c:scaling>
          <c:orientation val="minMax"/>
          <c:max val="225"/>
          <c:min val="50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Odkupna cena</a:t>
                </a:r>
                <a:r>
                  <a:rPr lang="sl-SI" sz="1000" baseline="0"/>
                  <a:t> (</a:t>
                </a:r>
                <a:r>
                  <a:rPr lang="sl-SI" sz="1000"/>
                  <a:t>EUR/t)</a:t>
                </a:r>
              </a:p>
            </c:rich>
          </c:tx>
          <c:layout>
            <c:manualLayout>
              <c:xMode val="edge"/>
              <c:yMode val="edge"/>
              <c:x val="2.1658898698268779E-2"/>
              <c:y val="0.1935457317803053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 cmpd="sng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745479168"/>
        <c:crosses val="autoZero"/>
        <c:crossBetween val="midCat"/>
        <c:majorUnit val="25"/>
      </c:valAx>
      <c:catAx>
        <c:axId val="703448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5086464"/>
        <c:crossesAt val="25"/>
        <c:auto val="1"/>
        <c:lblAlgn val="ctr"/>
        <c:lblOffset val="100"/>
        <c:noMultiLvlLbl val="0"/>
      </c:catAx>
      <c:valAx>
        <c:axId val="825086464"/>
        <c:scaling>
          <c:orientation val="minMax"/>
          <c:max val="225"/>
          <c:min val="5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sl-SI" sz="1000"/>
                  <a:t>Cenovne meje d</a:t>
                </a:r>
                <a:r>
                  <a:rPr lang="en-US" sz="1000"/>
                  <a:t>ohodk</a:t>
                </a:r>
                <a:r>
                  <a:rPr lang="sl-SI" sz="1000"/>
                  <a:t>a</a:t>
                </a:r>
                <a:r>
                  <a:rPr lang="en-US" sz="1000"/>
                  <a:t> </a:t>
                </a:r>
                <a:r>
                  <a:rPr lang="sl-SI" sz="1000"/>
                  <a:t>(</a:t>
                </a:r>
                <a:r>
                  <a:rPr lang="en-US" sz="1000"/>
                  <a:t>EUR/t</a:t>
                </a:r>
                <a:r>
                  <a:rPr lang="sl-SI" sz="1000"/>
                  <a:t>)</a:t>
                </a:r>
                <a:endParaRPr lang="en-US" sz="1000"/>
              </a:p>
            </c:rich>
          </c:tx>
          <c:layout/>
          <c:overlay val="0"/>
        </c:title>
        <c:numFmt formatCode="0" sourceLinked="0"/>
        <c:majorTickMark val="none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703448576"/>
        <c:crosses val="max"/>
        <c:crossBetween val="midCat"/>
        <c:majorUnit val="25"/>
        <c:minorUnit val="5"/>
      </c:valAx>
      <c:spPr>
        <a:solidFill>
          <a:srgbClr val="FFFFFF"/>
        </a:solidFill>
        <a:ln w="12700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8499188340543993"/>
          <c:y val="0.55790090628292088"/>
          <c:w val="0.63620437445319333"/>
          <c:h val="0.201963716799551"/>
        </c:manualLayout>
      </c:layout>
      <c:overlay val="0"/>
      <c:spPr>
        <a:solidFill>
          <a:schemeClr val="bg1">
            <a:lumMod val="95000"/>
          </a:schemeClr>
        </a:solidFill>
        <a:ln w="9525">
          <a:noFill/>
          <a:prstDash val="solid"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l-SI"/>
    </a:p>
  </c:txPr>
  <c:printSettings>
    <c:headerFooter alignWithMargins="0"/>
    <c:pageMargins b="1" l="0.75" r="0.75" t="1" header="0" footer="0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06939989239312"/>
          <c:y val="5.5791978581501589E-2"/>
          <c:w val="0.74275364227363916"/>
          <c:h val="0.617910998124372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'PODATKI grafi'!$J$223</c:f>
              <c:strCache>
                <c:ptCount val="1"/>
                <c:pt idx="0">
                  <c:v>Subvencije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grafi'!$Q$229:$V$229</c:f>
              <c:strCache>
                <c:ptCount val="6"/>
                <c:pt idx="0">
                  <c:v>50000;1</c:v>
                </c:pt>
                <c:pt idx="1">
                  <c:v>40000;1</c:v>
                </c:pt>
                <c:pt idx="2">
                  <c:v>30000;1</c:v>
                </c:pt>
                <c:pt idx="3">
                  <c:v>25000;1</c:v>
                </c:pt>
                <c:pt idx="4">
                  <c:v>30000;0,2</c:v>
                </c:pt>
                <c:pt idx="5">
                  <c:v>40000;0,5</c:v>
                </c:pt>
              </c:strCache>
            </c:strRef>
          </c:cat>
          <c:val>
            <c:numRef>
              <c:f>'PODATKI grafi'!$Q$223:$V$223</c:f>
              <c:numCache>
                <c:formatCode>0</c:formatCode>
                <c:ptCount val="6"/>
                <c:pt idx="0">
                  <c:v>313.42559299999999</c:v>
                </c:pt>
                <c:pt idx="1">
                  <c:v>313.42559299999999</c:v>
                </c:pt>
                <c:pt idx="2">
                  <c:v>313.42559299999999</c:v>
                </c:pt>
                <c:pt idx="3">
                  <c:v>313.42559299999999</c:v>
                </c:pt>
                <c:pt idx="4">
                  <c:v>313.42559299999999</c:v>
                </c:pt>
                <c:pt idx="5">
                  <c:v>313.42559299999999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97-447C-8C4E-E1034A585A8C}"/>
            </c:ext>
          </c:extLst>
        </c:ser>
        <c:ser>
          <c:idx val="1"/>
          <c:order val="2"/>
          <c:tx>
            <c:strRef>
              <c:f>'PODATKI grafi'!$J$224</c:f>
              <c:strCache>
                <c:ptCount val="1"/>
                <c:pt idx="0">
                  <c:v>Vrednost pridelave_tržna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grafi'!$Q$229:$V$229</c:f>
              <c:strCache>
                <c:ptCount val="6"/>
                <c:pt idx="0">
                  <c:v>50000;1</c:v>
                </c:pt>
                <c:pt idx="1">
                  <c:v>40000;1</c:v>
                </c:pt>
                <c:pt idx="2">
                  <c:v>30000;1</c:v>
                </c:pt>
                <c:pt idx="3">
                  <c:v>25000;1</c:v>
                </c:pt>
                <c:pt idx="4">
                  <c:v>30000;0,2</c:v>
                </c:pt>
                <c:pt idx="5">
                  <c:v>40000;0,5</c:v>
                </c:pt>
              </c:strCache>
            </c:strRef>
          </c:cat>
          <c:val>
            <c:numRef>
              <c:f>'PODATKI grafi'!$Q$224:$V$224</c:f>
              <c:numCache>
                <c:formatCode>0</c:formatCode>
                <c:ptCount val="6"/>
                <c:pt idx="0">
                  <c:v>14099.999999999998</c:v>
                </c:pt>
                <c:pt idx="1">
                  <c:v>11279.999999999998</c:v>
                </c:pt>
                <c:pt idx="2">
                  <c:v>8460</c:v>
                </c:pt>
                <c:pt idx="3">
                  <c:v>7049.9999999999991</c:v>
                </c:pt>
                <c:pt idx="4">
                  <c:v>8460</c:v>
                </c:pt>
                <c:pt idx="5">
                  <c:v>11279.999999999998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97-447C-8C4E-E1034A585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28571136"/>
        <c:axId val="828804480"/>
      </c:barChart>
      <c:lineChart>
        <c:grouping val="standard"/>
        <c:varyColors val="0"/>
        <c:ser>
          <c:idx val="2"/>
          <c:order val="1"/>
          <c:tx>
            <c:strRef>
              <c:f>'PODATKI grafi'!$J$236</c:f>
              <c:strCache>
                <c:ptCount val="1"/>
                <c:pt idx="0">
                  <c:v>Bruto dodana vrednost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2"/>
              </a:solidFill>
              <a:ln w="12700">
                <a:solidFill>
                  <a:schemeClr val="bg1"/>
                </a:solidFill>
              </a:ln>
            </c:spPr>
          </c:marker>
          <c:cat>
            <c:strRef>
              <c:f>'PODATKI grafi'!$Q$229:$V$229</c:f>
              <c:strCache>
                <c:ptCount val="6"/>
                <c:pt idx="0">
                  <c:v>50000;1</c:v>
                </c:pt>
                <c:pt idx="1">
                  <c:v>40000;1</c:v>
                </c:pt>
                <c:pt idx="2">
                  <c:v>30000;1</c:v>
                </c:pt>
                <c:pt idx="3">
                  <c:v>25000;1</c:v>
                </c:pt>
                <c:pt idx="4">
                  <c:v>30000;0,2</c:v>
                </c:pt>
                <c:pt idx="5">
                  <c:v>40000;0,5</c:v>
                </c:pt>
              </c:strCache>
            </c:strRef>
          </c:cat>
          <c:val>
            <c:numRef>
              <c:f>'PODATKI grafi'!$Q$236:$V$236</c:f>
              <c:numCache>
                <c:formatCode>#,##0.0</c:formatCode>
                <c:ptCount val="6"/>
                <c:pt idx="0">
                  <c:v>10313.212834826852</c:v>
                </c:pt>
                <c:pt idx="1">
                  <c:v>7533.7780219810493</c:v>
                </c:pt>
                <c:pt idx="2">
                  <c:v>4815.6621840013777</c:v>
                </c:pt>
                <c:pt idx="3">
                  <c:v>3521.253773511683</c:v>
                </c:pt>
                <c:pt idx="4">
                  <c:v>4734.2531882061357</c:v>
                </c:pt>
                <c:pt idx="5">
                  <c:v>7500.7124060962178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97-447C-8C4E-E1034A585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571136"/>
        <c:axId val="828804480"/>
      </c:lineChart>
      <c:catAx>
        <c:axId val="828571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/>
                </a:pPr>
                <a:r>
                  <a:rPr lang="en-US" sz="1000" b="0"/>
                  <a:t>Pridelek (kg/ha); Velikost parcele (ha)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828804480"/>
        <c:crosses val="autoZero"/>
        <c:auto val="1"/>
        <c:lblAlgn val="ctr"/>
        <c:lblOffset val="100"/>
        <c:noMultiLvlLbl val="0"/>
      </c:catAx>
      <c:valAx>
        <c:axId val="8288044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EUR/ ha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8285711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4824949017502043E-2"/>
          <c:y val="0.89010992907262576"/>
          <c:w val="0.78470527170312654"/>
          <c:h val="0.10855337635676526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21153795169544"/>
          <c:y val="8.1117085117452206E-2"/>
          <c:w val="0.71984644343699467"/>
          <c:h val="0.71421200122873052"/>
        </c:manualLayout>
      </c:layout>
      <c:areaChart>
        <c:grouping val="stacked"/>
        <c:varyColors val="0"/>
        <c:ser>
          <c:idx val="3"/>
          <c:order val="0"/>
          <c:spPr>
            <a:noFill/>
            <a:ln w="25400">
              <a:noFill/>
            </a:ln>
          </c:spPr>
          <c:cat>
            <c:strRef>
              <c:f>'PODATKI grafi'!$Q$266:$U$266</c:f>
              <c:strCache>
                <c:ptCount val="5"/>
                <c:pt idx="0">
                  <c:v>60000;0,5</c:v>
                </c:pt>
                <c:pt idx="1">
                  <c:v>55000;0,5</c:v>
                </c:pt>
                <c:pt idx="2">
                  <c:v>45000;0,5</c:v>
                </c:pt>
                <c:pt idx="3">
                  <c:v>40000;0,5</c:v>
                </c:pt>
                <c:pt idx="4">
                  <c:v>35000;0,5</c:v>
                </c:pt>
              </c:strCache>
            </c:strRef>
          </c:cat>
          <c:val>
            <c:numRef>
              <c:f>'PODATKI grafi'!$Q$269:$U$269</c:f>
              <c:numCache>
                <c:formatCode>0.00</c:formatCode>
                <c:ptCount val="5"/>
                <c:pt idx="0">
                  <c:v>297.01759242387232</c:v>
                </c:pt>
                <c:pt idx="1">
                  <c:v>311.6404017653382</c:v>
                </c:pt>
                <c:pt idx="2">
                  <c:v>349.98785452185177</c:v>
                </c:pt>
                <c:pt idx="3">
                  <c:v>371.73579122450508</c:v>
                </c:pt>
                <c:pt idx="4">
                  <c:v>394.88778553719476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BE-4C87-8EE0-712FCDB7F887}"/>
            </c:ext>
          </c:extLst>
        </c:ser>
        <c:ser>
          <c:idx val="4"/>
          <c:order val="1"/>
          <c:tx>
            <c:strRef>
              <c:f>'PODATKI grafi'!$P$270</c:f>
              <c:strCache>
                <c:ptCount val="1"/>
                <c:pt idx="0">
                  <c:v>sivo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</c:spPr>
          <c:cat>
            <c:strRef>
              <c:f>'PODATKI grafi'!$Q$266:$U$266</c:f>
              <c:strCache>
                <c:ptCount val="5"/>
                <c:pt idx="0">
                  <c:v>60000;0,5</c:v>
                </c:pt>
                <c:pt idx="1">
                  <c:v>55000;0,5</c:v>
                </c:pt>
                <c:pt idx="2">
                  <c:v>45000;0,5</c:v>
                </c:pt>
                <c:pt idx="3">
                  <c:v>40000;0,5</c:v>
                </c:pt>
                <c:pt idx="4">
                  <c:v>35000;0,5</c:v>
                </c:pt>
              </c:strCache>
            </c:strRef>
          </c:cat>
          <c:val>
            <c:numRef>
              <c:f>'PODATKI grafi'!$Q$270:$U$270</c:f>
              <c:numCache>
                <c:formatCode>0.00</c:formatCode>
                <c:ptCount val="5"/>
                <c:pt idx="0">
                  <c:v>49.39063140109738</c:v>
                </c:pt>
                <c:pt idx="1">
                  <c:v>52.016502608985149</c:v>
                </c:pt>
                <c:pt idx="2">
                  <c:v>59.018825830019182</c:v>
                </c:pt>
                <c:pt idx="3">
                  <c:v>63.83292304448014</c:v>
                </c:pt>
                <c:pt idx="4">
                  <c:v>69.297513137813098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BE-4C87-8EE0-712FCDB7F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8920832"/>
        <c:axId val="828806784"/>
      </c:areaChart>
      <c:lineChart>
        <c:grouping val="standard"/>
        <c:varyColors val="0"/>
        <c:ser>
          <c:idx val="5"/>
          <c:order val="5"/>
          <c:tx>
            <c:strRef>
              <c:f>'PODATKI grafi'!$P$272</c:f>
              <c:strCache>
                <c:ptCount val="1"/>
                <c:pt idx="0">
                  <c:v>Odkupna cena; vir podatkov SURS; preračuni KIS</c:v>
                </c:pt>
              </c:strCache>
            </c:strRef>
          </c:tx>
          <c:spPr>
            <a:ln w="28575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'PODATKI grafi'!$Q$266:$U$266</c:f>
              <c:strCache>
                <c:ptCount val="5"/>
                <c:pt idx="0">
                  <c:v>60000;0,5</c:v>
                </c:pt>
                <c:pt idx="1">
                  <c:v>55000;0,5</c:v>
                </c:pt>
                <c:pt idx="2">
                  <c:v>45000;0,5</c:v>
                </c:pt>
                <c:pt idx="3">
                  <c:v>40000;0,5</c:v>
                </c:pt>
                <c:pt idx="4">
                  <c:v>35000;0,5</c:v>
                </c:pt>
              </c:strCache>
            </c:strRef>
          </c:cat>
          <c:val>
            <c:numRef>
              <c:f>'PODATKI grafi'!$Q$272:$U$272</c:f>
              <c:numCache>
                <c:formatCode>0.000</c:formatCode>
                <c:ptCount val="5"/>
                <c:pt idx="0">
                  <c:v>491</c:v>
                </c:pt>
                <c:pt idx="1">
                  <c:v>491</c:v>
                </c:pt>
                <c:pt idx="2">
                  <c:v>491</c:v>
                </c:pt>
                <c:pt idx="3">
                  <c:v>491</c:v>
                </c:pt>
                <c:pt idx="4">
                  <c:v>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BE-4C87-8EE0-712FCDB7F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920832"/>
        <c:axId val="828806784"/>
      </c:lineChart>
      <c:lineChart>
        <c:grouping val="standard"/>
        <c:varyColors val="0"/>
        <c:ser>
          <c:idx val="0"/>
          <c:order val="2"/>
          <c:tx>
            <c:strRef>
              <c:f>'PODATKI grafi'!$P$267</c:f>
              <c:strCache>
                <c:ptCount val="1"/>
                <c:pt idx="0">
                  <c:v>Polne dajatve in pravice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'PODATKI grafi'!$Q$266:$U$266</c:f>
              <c:strCache>
                <c:ptCount val="5"/>
                <c:pt idx="0">
                  <c:v>60000;0,5</c:v>
                </c:pt>
                <c:pt idx="1">
                  <c:v>55000;0,5</c:v>
                </c:pt>
                <c:pt idx="2">
                  <c:v>45000;0,5</c:v>
                </c:pt>
                <c:pt idx="3">
                  <c:v>40000;0,5</c:v>
                </c:pt>
                <c:pt idx="4">
                  <c:v>35000;0,5</c:v>
                </c:pt>
              </c:strCache>
            </c:strRef>
          </c:cat>
          <c:val>
            <c:numRef>
              <c:f>'PODATKI grafi'!$Q$267:$U$267</c:f>
              <c:numCache>
                <c:formatCode>0.00</c:formatCode>
                <c:ptCount val="5"/>
                <c:pt idx="0">
                  <c:v>346.4082238249697</c:v>
                </c:pt>
                <c:pt idx="1">
                  <c:v>363.65690437432335</c:v>
                </c:pt>
                <c:pt idx="2">
                  <c:v>409.00668035187095</c:v>
                </c:pt>
                <c:pt idx="3">
                  <c:v>435.56871426898522</c:v>
                </c:pt>
                <c:pt idx="4">
                  <c:v>464.18529867500786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4BE-4C87-8EE0-712FCDB7F887}"/>
            </c:ext>
          </c:extLst>
        </c:ser>
        <c:ser>
          <c:idx val="1"/>
          <c:order val="3"/>
          <c:tx>
            <c:strRef>
              <c:f>'PODATKI grafi'!$P$268</c:f>
              <c:strCache>
                <c:ptCount val="1"/>
                <c:pt idx="0">
                  <c:v>Minimalne obveznosti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'PODATKI grafi'!$Q$266:$U$266</c:f>
              <c:strCache>
                <c:ptCount val="5"/>
                <c:pt idx="0">
                  <c:v>60000;0,5</c:v>
                </c:pt>
                <c:pt idx="1">
                  <c:v>55000;0,5</c:v>
                </c:pt>
                <c:pt idx="2">
                  <c:v>45000;0,5</c:v>
                </c:pt>
                <c:pt idx="3">
                  <c:v>40000;0,5</c:v>
                </c:pt>
                <c:pt idx="4">
                  <c:v>35000;0,5</c:v>
                </c:pt>
              </c:strCache>
            </c:strRef>
          </c:cat>
          <c:val>
            <c:numRef>
              <c:f>'PODATKI grafi'!$Q$268:$U$268</c:f>
              <c:numCache>
                <c:formatCode>0.00</c:formatCode>
                <c:ptCount val="5"/>
                <c:pt idx="0">
                  <c:v>331.86750259758378</c:v>
                </c:pt>
                <c:pt idx="1">
                  <c:v>348.34312031842569</c:v>
                </c:pt>
                <c:pt idx="2">
                  <c:v>391.6313954199419</c:v>
                </c:pt>
                <c:pt idx="3">
                  <c:v>416.77614748478447</c:v>
                </c:pt>
                <c:pt idx="4">
                  <c:v>443.78394336320542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4BE-4C87-8EE0-712FCDB7F887}"/>
            </c:ext>
          </c:extLst>
        </c:ser>
        <c:ser>
          <c:idx val="2"/>
          <c:order val="4"/>
          <c:tx>
            <c:strRef>
              <c:f>'PODATKI grafi'!$P$269</c:f>
              <c:strCache>
                <c:ptCount val="1"/>
                <c:pt idx="0">
                  <c:v>Brez dajatev in pravic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cat>
            <c:strRef>
              <c:f>'PODATKI grafi'!$Q$266:$U$266</c:f>
              <c:strCache>
                <c:ptCount val="5"/>
                <c:pt idx="0">
                  <c:v>60000;0,5</c:v>
                </c:pt>
                <c:pt idx="1">
                  <c:v>55000;0,5</c:v>
                </c:pt>
                <c:pt idx="2">
                  <c:v>45000;0,5</c:v>
                </c:pt>
                <c:pt idx="3">
                  <c:v>40000;0,5</c:v>
                </c:pt>
                <c:pt idx="4">
                  <c:v>35000;0,5</c:v>
                </c:pt>
              </c:strCache>
            </c:strRef>
          </c:cat>
          <c:val>
            <c:numRef>
              <c:f>'PODATKI grafi'!$Q$269:$U$269</c:f>
              <c:numCache>
                <c:formatCode>0.00</c:formatCode>
                <c:ptCount val="5"/>
                <c:pt idx="0">
                  <c:v>297.01759242387232</c:v>
                </c:pt>
                <c:pt idx="1">
                  <c:v>311.6404017653382</c:v>
                </c:pt>
                <c:pt idx="2">
                  <c:v>349.98785452185177</c:v>
                </c:pt>
                <c:pt idx="3">
                  <c:v>371.73579122450508</c:v>
                </c:pt>
                <c:pt idx="4">
                  <c:v>394.88778553719476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4BE-4C87-8EE0-712FCDB7F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001792"/>
        <c:axId val="828807360"/>
      </c:lineChart>
      <c:catAx>
        <c:axId val="828920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Pridelek (kg/ha); Velikost parcele (ha)</a:t>
                </a:r>
              </a:p>
            </c:rich>
          </c:tx>
          <c:layout>
            <c:manualLayout>
              <c:xMode val="edge"/>
              <c:yMode val="edge"/>
              <c:x val="0.26468824730242052"/>
              <c:y val="0.904613479918783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28806784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828806784"/>
        <c:scaling>
          <c:orientation val="minMax"/>
          <c:min val="100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Odkupna cena</a:t>
                </a:r>
                <a:r>
                  <a:rPr lang="sl-SI" sz="1000" baseline="0"/>
                  <a:t> (</a:t>
                </a:r>
                <a:r>
                  <a:rPr lang="sl-SI" sz="1000"/>
                  <a:t>EUR/t)</a:t>
                </a:r>
              </a:p>
            </c:rich>
          </c:tx>
          <c:layout>
            <c:manualLayout>
              <c:xMode val="edge"/>
              <c:yMode val="edge"/>
              <c:x val="2.1658898698268779E-2"/>
              <c:y val="0.1935457317803053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 cmpd="sng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28920832"/>
        <c:crosses val="autoZero"/>
        <c:crossBetween val="midCat"/>
        <c:majorUnit val="50"/>
      </c:valAx>
      <c:catAx>
        <c:axId val="828001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8807360"/>
        <c:crossesAt val="25"/>
        <c:auto val="1"/>
        <c:lblAlgn val="ctr"/>
        <c:lblOffset val="100"/>
        <c:noMultiLvlLbl val="0"/>
      </c:catAx>
      <c:valAx>
        <c:axId val="828807360"/>
        <c:scaling>
          <c:orientation val="minMax"/>
          <c:min val="10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sl-SI" sz="1000"/>
                  <a:t>Cenovne meje d</a:t>
                </a:r>
                <a:r>
                  <a:rPr lang="en-US" sz="1000"/>
                  <a:t>ohodk</a:t>
                </a:r>
                <a:r>
                  <a:rPr lang="sl-SI" sz="1000"/>
                  <a:t>a</a:t>
                </a:r>
                <a:r>
                  <a:rPr lang="en-US" sz="1000"/>
                  <a:t> </a:t>
                </a:r>
                <a:r>
                  <a:rPr lang="sl-SI" sz="1000"/>
                  <a:t>(</a:t>
                </a:r>
                <a:r>
                  <a:rPr lang="en-US" sz="1000"/>
                  <a:t>EUR/t</a:t>
                </a:r>
                <a:r>
                  <a:rPr lang="sl-SI" sz="1000"/>
                  <a:t>)</a:t>
                </a:r>
                <a:endParaRPr lang="en-US" sz="1000"/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28001792"/>
        <c:crosses val="max"/>
        <c:crossBetween val="midCat"/>
      </c:valAx>
      <c:spPr>
        <a:solidFill>
          <a:srgbClr val="FFFFFF"/>
        </a:solidFill>
        <a:ln w="12700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20653595140822836"/>
          <c:y val="0.55328012597453435"/>
          <c:w val="0.63620437445319333"/>
          <c:h val="0.201963716799551"/>
        </c:manualLayout>
      </c:layout>
      <c:overlay val="0"/>
      <c:spPr>
        <a:solidFill>
          <a:schemeClr val="bg1">
            <a:lumMod val="95000"/>
          </a:schemeClr>
        </a:solidFill>
        <a:ln w="9525">
          <a:noFill/>
          <a:prstDash val="solid"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l-SI"/>
    </a:p>
  </c:txPr>
  <c:printSettings>
    <c:headerFooter alignWithMargins="0"/>
    <c:pageMargins b="1" l="0.75" r="0.75" t="1" header="0" footer="0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06939989239312"/>
          <c:y val="5.5791978581501589E-2"/>
          <c:w val="0.74275364227363916"/>
          <c:h val="0.617910998124372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'PODATKI grafi'!$J$260</c:f>
              <c:strCache>
                <c:ptCount val="1"/>
                <c:pt idx="0">
                  <c:v>Subvencije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grafi'!$Q$266:$U$266</c:f>
              <c:strCache>
                <c:ptCount val="5"/>
                <c:pt idx="0">
                  <c:v>60000;0,5</c:v>
                </c:pt>
                <c:pt idx="1">
                  <c:v>55000;0,5</c:v>
                </c:pt>
                <c:pt idx="2">
                  <c:v>45000;0,5</c:v>
                </c:pt>
                <c:pt idx="3">
                  <c:v>40000;0,5</c:v>
                </c:pt>
                <c:pt idx="4">
                  <c:v>35000;0,5</c:v>
                </c:pt>
              </c:strCache>
            </c:strRef>
          </c:cat>
          <c:val>
            <c:numRef>
              <c:f>'PODATKI grafi'!$Q$260:$U$260</c:f>
              <c:numCache>
                <c:formatCode>0</c:formatCode>
                <c:ptCount val="5"/>
                <c:pt idx="0">
                  <c:v>373.90139299999998</c:v>
                </c:pt>
                <c:pt idx="1">
                  <c:v>373.90139299999998</c:v>
                </c:pt>
                <c:pt idx="2">
                  <c:v>373.90139299999998</c:v>
                </c:pt>
                <c:pt idx="3">
                  <c:v>373.90139299999998</c:v>
                </c:pt>
                <c:pt idx="4">
                  <c:v>365.84550105637692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21-421F-B63F-88F3F9E36678}"/>
            </c:ext>
          </c:extLst>
        </c:ser>
        <c:ser>
          <c:idx val="1"/>
          <c:order val="2"/>
          <c:tx>
            <c:strRef>
              <c:f>'PODATKI grafi'!$J$261</c:f>
              <c:strCache>
                <c:ptCount val="1"/>
                <c:pt idx="0">
                  <c:v>Vrednost pridelave_tržna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grafi'!$Q$266:$U$266</c:f>
              <c:strCache>
                <c:ptCount val="5"/>
                <c:pt idx="0">
                  <c:v>60000;0,5</c:v>
                </c:pt>
                <c:pt idx="1">
                  <c:v>55000;0,5</c:v>
                </c:pt>
                <c:pt idx="2">
                  <c:v>45000;0,5</c:v>
                </c:pt>
                <c:pt idx="3">
                  <c:v>40000;0,5</c:v>
                </c:pt>
                <c:pt idx="4">
                  <c:v>35000;0,5</c:v>
                </c:pt>
              </c:strCache>
            </c:strRef>
          </c:cat>
          <c:val>
            <c:numRef>
              <c:f>'PODATKI grafi'!$Q$261:$U$261</c:f>
              <c:numCache>
                <c:formatCode>0</c:formatCode>
                <c:ptCount val="5"/>
                <c:pt idx="0">
                  <c:v>29460</c:v>
                </c:pt>
                <c:pt idx="1">
                  <c:v>27005</c:v>
                </c:pt>
                <c:pt idx="2">
                  <c:v>22095</c:v>
                </c:pt>
                <c:pt idx="3">
                  <c:v>19640</c:v>
                </c:pt>
                <c:pt idx="4">
                  <c:v>17185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21-421F-B63F-88F3F9E36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28921344"/>
        <c:axId val="829022784"/>
      </c:barChart>
      <c:lineChart>
        <c:grouping val="standard"/>
        <c:varyColors val="0"/>
        <c:ser>
          <c:idx val="2"/>
          <c:order val="1"/>
          <c:tx>
            <c:strRef>
              <c:f>'PODATKI grafi'!$J$273</c:f>
              <c:strCache>
                <c:ptCount val="1"/>
                <c:pt idx="0">
                  <c:v>Bruto dodana vrednost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2"/>
              </a:solidFill>
              <a:ln w="12700">
                <a:solidFill>
                  <a:schemeClr val="bg1"/>
                </a:solidFill>
              </a:ln>
            </c:spPr>
          </c:marker>
          <c:cat>
            <c:strRef>
              <c:f>'PODATKI grafi'!$Q$266:$U$266</c:f>
              <c:strCache>
                <c:ptCount val="5"/>
                <c:pt idx="0">
                  <c:v>60000;0,5</c:v>
                </c:pt>
                <c:pt idx="1">
                  <c:v>55000;0,5</c:v>
                </c:pt>
                <c:pt idx="2">
                  <c:v>45000;0,5</c:v>
                </c:pt>
                <c:pt idx="3">
                  <c:v>40000;0,5</c:v>
                </c:pt>
                <c:pt idx="4">
                  <c:v>35000;0,5</c:v>
                </c:pt>
              </c:strCache>
            </c:strRef>
          </c:cat>
          <c:val>
            <c:numRef>
              <c:f>'PODATKI grafi'!$Q$273:$U$273</c:f>
              <c:numCache>
                <c:formatCode>#,##0.0</c:formatCode>
                <c:ptCount val="5"/>
                <c:pt idx="0">
                  <c:v>19788.335548033407</c:v>
                </c:pt>
                <c:pt idx="1">
                  <c:v>17791.754169705237</c:v>
                </c:pt>
                <c:pt idx="2">
                  <c:v>13827.235288048902</c:v>
                </c:pt>
                <c:pt idx="3">
                  <c:v>12026.653909720731</c:v>
                </c:pt>
                <c:pt idx="4">
                  <c:v>10331.45557185134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21-421F-B63F-88F3F9E36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921344"/>
        <c:axId val="829022784"/>
      </c:lineChart>
      <c:catAx>
        <c:axId val="828921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/>
                </a:pPr>
                <a:r>
                  <a:rPr lang="en-US" sz="1000" b="0"/>
                  <a:t>Pridelek (kg/ha); Velikost parcele (ha)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829022784"/>
        <c:crosses val="autoZero"/>
        <c:auto val="1"/>
        <c:lblAlgn val="ctr"/>
        <c:lblOffset val="100"/>
        <c:noMultiLvlLbl val="0"/>
      </c:catAx>
      <c:valAx>
        <c:axId val="829022784"/>
        <c:scaling>
          <c:orientation val="minMax"/>
          <c:max val="25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EUR/ ha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8289213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4824949017502043E-2"/>
          <c:y val="0.89010992907262576"/>
          <c:w val="0.78470527170312654"/>
          <c:h val="0.10855337635676526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21153795169544"/>
          <c:y val="8.1117085117452206E-2"/>
          <c:w val="0.71984644343699467"/>
          <c:h val="0.71421200122873052"/>
        </c:manualLayout>
      </c:layout>
      <c:areaChart>
        <c:grouping val="stacked"/>
        <c:varyColors val="0"/>
        <c:ser>
          <c:idx val="3"/>
          <c:order val="0"/>
          <c:spPr>
            <a:noFill/>
            <a:ln w="25400">
              <a:noFill/>
            </a:ln>
          </c:spPr>
          <c:cat>
            <c:strRef>
              <c:f>'PODATKI grafi'!$Q$303:$U$303</c:f>
              <c:strCache>
                <c:ptCount val="5"/>
                <c:pt idx="0">
                  <c:v>40000;0,5</c:v>
                </c:pt>
                <c:pt idx="1">
                  <c:v>35000;0,5</c:v>
                </c:pt>
                <c:pt idx="2">
                  <c:v>30000;0,5</c:v>
                </c:pt>
                <c:pt idx="3">
                  <c:v>25000;0,5</c:v>
                </c:pt>
                <c:pt idx="4">
                  <c:v>20000;0,5</c:v>
                </c:pt>
              </c:strCache>
            </c:strRef>
          </c:cat>
          <c:val>
            <c:numRef>
              <c:f>'PODATKI grafi'!$Q$306:$U$306</c:f>
              <c:numCache>
                <c:formatCode>0.00</c:formatCode>
                <c:ptCount val="5"/>
                <c:pt idx="0">
                  <c:v>366.0674038020444</c:v>
                </c:pt>
                <c:pt idx="1">
                  <c:v>396.69503229120232</c:v>
                </c:pt>
                <c:pt idx="2">
                  <c:v>427.36717724430946</c:v>
                </c:pt>
                <c:pt idx="3">
                  <c:v>467.78831680886401</c:v>
                </c:pt>
                <c:pt idx="4">
                  <c:v>521.52256612000633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C1-4750-A3F1-2B675774C946}"/>
            </c:ext>
          </c:extLst>
        </c:ser>
        <c:ser>
          <c:idx val="4"/>
          <c:order val="1"/>
          <c:tx>
            <c:strRef>
              <c:f>'PODATKI grafi'!$P$307</c:f>
              <c:strCache>
                <c:ptCount val="1"/>
                <c:pt idx="0">
                  <c:v>sivo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</c:spPr>
          <c:cat>
            <c:strRef>
              <c:f>'PODATKI grafi'!$Q$303:$U$303</c:f>
              <c:strCache>
                <c:ptCount val="5"/>
                <c:pt idx="0">
                  <c:v>40000;0,5</c:v>
                </c:pt>
                <c:pt idx="1">
                  <c:v>35000;0,5</c:v>
                </c:pt>
                <c:pt idx="2">
                  <c:v>30000;0,5</c:v>
                </c:pt>
                <c:pt idx="3">
                  <c:v>25000;0,5</c:v>
                </c:pt>
                <c:pt idx="4">
                  <c:v>20000;0,5</c:v>
                </c:pt>
              </c:strCache>
            </c:strRef>
          </c:cat>
          <c:val>
            <c:numRef>
              <c:f>'PODATKI grafi'!$Q$307:$U$307</c:f>
              <c:numCache>
                <c:formatCode>0.00</c:formatCode>
                <c:ptCount val="5"/>
                <c:pt idx="0">
                  <c:v>57.003844663469579</c:v>
                </c:pt>
                <c:pt idx="1">
                  <c:v>62.217815599060657</c:v>
                </c:pt>
                <c:pt idx="2">
                  <c:v>68.746881490114049</c:v>
                </c:pt>
                <c:pt idx="3">
                  <c:v>78.395048165270396</c:v>
                </c:pt>
                <c:pt idx="4">
                  <c:v>92.867298178005171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C1-4750-A3F1-2B675774C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9333504"/>
        <c:axId val="829025088"/>
      </c:areaChart>
      <c:lineChart>
        <c:grouping val="standard"/>
        <c:varyColors val="0"/>
        <c:ser>
          <c:idx val="5"/>
          <c:order val="5"/>
          <c:tx>
            <c:strRef>
              <c:f>'PODATKI grafi'!$P$309</c:f>
              <c:strCache>
                <c:ptCount val="1"/>
                <c:pt idx="0">
                  <c:v>Odkupna cena; vir podatkov SURS; preračuni KIS</c:v>
                </c:pt>
              </c:strCache>
            </c:strRef>
          </c:tx>
          <c:spPr>
            <a:ln w="28575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'PODATKI grafi'!$Q$303:$U$303</c:f>
              <c:strCache>
                <c:ptCount val="5"/>
                <c:pt idx="0">
                  <c:v>40000;0,5</c:v>
                </c:pt>
                <c:pt idx="1">
                  <c:v>35000;0,5</c:v>
                </c:pt>
                <c:pt idx="2">
                  <c:v>30000;0,5</c:v>
                </c:pt>
                <c:pt idx="3">
                  <c:v>25000;0,5</c:v>
                </c:pt>
                <c:pt idx="4">
                  <c:v>20000;0,5</c:v>
                </c:pt>
              </c:strCache>
            </c:strRef>
          </c:cat>
          <c:val>
            <c:numRef>
              <c:f>'PODATKI grafi'!$Q$309:$U$309</c:f>
              <c:numCache>
                <c:formatCode>0.000</c:formatCode>
                <c:ptCount val="5"/>
                <c:pt idx="0">
                  <c:v>937</c:v>
                </c:pt>
                <c:pt idx="1">
                  <c:v>937</c:v>
                </c:pt>
                <c:pt idx="2">
                  <c:v>937</c:v>
                </c:pt>
                <c:pt idx="3">
                  <c:v>937</c:v>
                </c:pt>
                <c:pt idx="4">
                  <c:v>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C1-4750-A3F1-2B675774C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333504"/>
        <c:axId val="829025088"/>
      </c:lineChart>
      <c:lineChart>
        <c:grouping val="standard"/>
        <c:varyColors val="0"/>
        <c:ser>
          <c:idx val="0"/>
          <c:order val="2"/>
          <c:tx>
            <c:strRef>
              <c:f>'PODATKI grafi'!$P$304</c:f>
              <c:strCache>
                <c:ptCount val="1"/>
                <c:pt idx="0">
                  <c:v>Polne dajatve in pravice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'PODATKI grafi'!$Q$303:$U$303</c:f>
              <c:strCache>
                <c:ptCount val="5"/>
                <c:pt idx="0">
                  <c:v>40000;0,5</c:v>
                </c:pt>
                <c:pt idx="1">
                  <c:v>35000;0,5</c:v>
                </c:pt>
                <c:pt idx="2">
                  <c:v>30000;0,5</c:v>
                </c:pt>
                <c:pt idx="3">
                  <c:v>25000;0,5</c:v>
                </c:pt>
                <c:pt idx="4">
                  <c:v>20000;0,5</c:v>
                </c:pt>
              </c:strCache>
            </c:strRef>
          </c:cat>
          <c:val>
            <c:numRef>
              <c:f>'PODATKI grafi'!$Q$304:$U$304</c:f>
              <c:numCache>
                <c:formatCode>0.00</c:formatCode>
                <c:ptCount val="5"/>
                <c:pt idx="0">
                  <c:v>423.07124846551397</c:v>
                </c:pt>
                <c:pt idx="1">
                  <c:v>458.91284789026298</c:v>
                </c:pt>
                <c:pt idx="2">
                  <c:v>496.11405873442351</c:v>
                </c:pt>
                <c:pt idx="3">
                  <c:v>546.18336497413441</c:v>
                </c:pt>
                <c:pt idx="4">
                  <c:v>614.3898642980115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C1-4750-A3F1-2B675774C946}"/>
            </c:ext>
          </c:extLst>
        </c:ser>
        <c:ser>
          <c:idx val="1"/>
          <c:order val="3"/>
          <c:tx>
            <c:strRef>
              <c:f>'PODATKI grafi'!$P$305</c:f>
              <c:strCache>
                <c:ptCount val="1"/>
                <c:pt idx="0">
                  <c:v>Minimalne obveznosti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'PODATKI grafi'!$Q$303:$U$303</c:f>
              <c:strCache>
                <c:ptCount val="5"/>
                <c:pt idx="0">
                  <c:v>40000;0,5</c:v>
                </c:pt>
                <c:pt idx="1">
                  <c:v>35000;0,5</c:v>
                </c:pt>
                <c:pt idx="2">
                  <c:v>30000;0,5</c:v>
                </c:pt>
                <c:pt idx="3">
                  <c:v>25000;0,5</c:v>
                </c:pt>
                <c:pt idx="4">
                  <c:v>20000;0,5</c:v>
                </c:pt>
              </c:strCache>
            </c:strRef>
          </c:cat>
          <c:val>
            <c:numRef>
              <c:f>'PODATKI grafi'!$Q$305:$U$305</c:f>
              <c:numCache>
                <c:formatCode>0.00</c:formatCode>
                <c:ptCount val="5"/>
                <c:pt idx="0">
                  <c:v>406.28917885782909</c:v>
                </c:pt>
                <c:pt idx="1">
                  <c:v>440.59577264058834</c:v>
                </c:pt>
                <c:pt idx="2">
                  <c:v>475.87481071019852</c:v>
                </c:pt>
                <c:pt idx="3">
                  <c:v>523.10367336781565</c:v>
                </c:pt>
                <c:pt idx="4">
                  <c:v>587.04950731855217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6C1-4750-A3F1-2B675774C946}"/>
            </c:ext>
          </c:extLst>
        </c:ser>
        <c:ser>
          <c:idx val="2"/>
          <c:order val="4"/>
          <c:tx>
            <c:strRef>
              <c:f>'PODATKI grafi'!$P$306</c:f>
              <c:strCache>
                <c:ptCount val="1"/>
                <c:pt idx="0">
                  <c:v>Brez dajatev in pravic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cat>
            <c:strRef>
              <c:f>'PODATKI grafi'!$Q$303:$U$303</c:f>
              <c:strCache>
                <c:ptCount val="5"/>
                <c:pt idx="0">
                  <c:v>40000;0,5</c:v>
                </c:pt>
                <c:pt idx="1">
                  <c:v>35000;0,5</c:v>
                </c:pt>
                <c:pt idx="2">
                  <c:v>30000;0,5</c:v>
                </c:pt>
                <c:pt idx="3">
                  <c:v>25000;0,5</c:v>
                </c:pt>
                <c:pt idx="4">
                  <c:v>20000;0,5</c:v>
                </c:pt>
              </c:strCache>
            </c:strRef>
          </c:cat>
          <c:val>
            <c:numRef>
              <c:f>'PODATKI grafi'!$Q$306:$U$306</c:f>
              <c:numCache>
                <c:formatCode>0.00</c:formatCode>
                <c:ptCount val="5"/>
                <c:pt idx="0">
                  <c:v>366.0674038020444</c:v>
                </c:pt>
                <c:pt idx="1">
                  <c:v>396.69503229120232</c:v>
                </c:pt>
                <c:pt idx="2">
                  <c:v>427.36717724430946</c:v>
                </c:pt>
                <c:pt idx="3">
                  <c:v>467.78831680886401</c:v>
                </c:pt>
                <c:pt idx="4">
                  <c:v>521.52256612000633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6C1-4750-A3F1-2B675774C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334016"/>
        <c:axId val="829025664"/>
      </c:lineChart>
      <c:catAx>
        <c:axId val="829333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Pridelek (kg/ha); Velikost parcele (ha)</a:t>
                </a:r>
              </a:p>
            </c:rich>
          </c:tx>
          <c:layout>
            <c:manualLayout>
              <c:xMode val="edge"/>
              <c:yMode val="edge"/>
              <c:x val="0.26468824730242052"/>
              <c:y val="0.904613479918783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29025088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829025088"/>
        <c:scaling>
          <c:orientation val="minMax"/>
          <c:max val="1000"/>
          <c:min val="200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Odkupna cena</a:t>
                </a:r>
                <a:r>
                  <a:rPr lang="sl-SI" sz="1000" baseline="0"/>
                  <a:t> (</a:t>
                </a:r>
                <a:r>
                  <a:rPr lang="sl-SI" sz="1000"/>
                  <a:t>EUR/t)</a:t>
                </a:r>
              </a:p>
            </c:rich>
          </c:tx>
          <c:layout>
            <c:manualLayout>
              <c:xMode val="edge"/>
              <c:yMode val="edge"/>
              <c:x val="2.1658898698268779E-2"/>
              <c:y val="0.1935457317803053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 cmpd="sng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29333504"/>
        <c:crosses val="autoZero"/>
        <c:crossBetween val="midCat"/>
      </c:valAx>
      <c:catAx>
        <c:axId val="829334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9025664"/>
        <c:crossesAt val="25"/>
        <c:auto val="1"/>
        <c:lblAlgn val="ctr"/>
        <c:lblOffset val="100"/>
        <c:noMultiLvlLbl val="0"/>
      </c:catAx>
      <c:valAx>
        <c:axId val="829025664"/>
        <c:scaling>
          <c:orientation val="minMax"/>
          <c:max val="1000"/>
          <c:min val="20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sl-SI" sz="1000"/>
                  <a:t>Cenovne meje d</a:t>
                </a:r>
                <a:r>
                  <a:rPr lang="en-US" sz="1000"/>
                  <a:t>ohodk</a:t>
                </a:r>
                <a:r>
                  <a:rPr lang="sl-SI" sz="1000"/>
                  <a:t>a</a:t>
                </a:r>
                <a:r>
                  <a:rPr lang="en-US" sz="1000"/>
                  <a:t> </a:t>
                </a:r>
                <a:r>
                  <a:rPr lang="sl-SI" sz="1000"/>
                  <a:t>(</a:t>
                </a:r>
                <a:r>
                  <a:rPr lang="en-US" sz="1000"/>
                  <a:t>EUR/t</a:t>
                </a:r>
                <a:r>
                  <a:rPr lang="sl-SI" sz="1000"/>
                  <a:t>)</a:t>
                </a:r>
                <a:endParaRPr lang="en-US" sz="1000"/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29334016"/>
        <c:crosses val="max"/>
        <c:crossBetween val="midCat"/>
      </c:valAx>
      <c:spPr>
        <a:solidFill>
          <a:srgbClr val="FFFFFF"/>
        </a:solidFill>
        <a:ln w="12700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4908532304198061"/>
          <c:y val="0.28989933388927452"/>
          <c:w val="0.53566585146336054"/>
          <c:h val="0.201963716799551"/>
        </c:manualLayout>
      </c:layout>
      <c:overlay val="0"/>
      <c:spPr>
        <a:solidFill>
          <a:schemeClr val="bg1">
            <a:lumMod val="95000"/>
          </a:schemeClr>
        </a:solidFill>
        <a:ln w="9525">
          <a:noFill/>
          <a:prstDash val="solid"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l-SI"/>
    </a:p>
  </c:txPr>
  <c:printSettings>
    <c:headerFooter alignWithMargins="0"/>
    <c:pageMargins b="1" l="0.75" r="0.75" t="1" header="0" footer="0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06939989239312"/>
          <c:y val="5.5791978581501589E-2"/>
          <c:w val="0.74275364227363916"/>
          <c:h val="0.617910998124372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'PODATKI grafi'!$J$297</c:f>
              <c:strCache>
                <c:ptCount val="1"/>
                <c:pt idx="0">
                  <c:v>Subvencije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grafi'!$Q$303:$U$303</c:f>
              <c:strCache>
                <c:ptCount val="5"/>
                <c:pt idx="0">
                  <c:v>40000;0,5</c:v>
                </c:pt>
                <c:pt idx="1">
                  <c:v>35000;0,5</c:v>
                </c:pt>
                <c:pt idx="2">
                  <c:v>30000;0,5</c:v>
                </c:pt>
                <c:pt idx="3">
                  <c:v>25000;0,5</c:v>
                </c:pt>
                <c:pt idx="4">
                  <c:v>20000;0,5</c:v>
                </c:pt>
              </c:strCache>
            </c:strRef>
          </c:cat>
          <c:val>
            <c:numRef>
              <c:f>'PODATKI grafi'!$Q$297:$U$297</c:f>
              <c:numCache>
                <c:formatCode>0</c:formatCode>
                <c:ptCount val="5"/>
                <c:pt idx="0">
                  <c:v>357.07228213344001</c:v>
                </c:pt>
                <c:pt idx="1">
                  <c:v>355.74732840887862</c:v>
                </c:pt>
                <c:pt idx="2">
                  <c:v>351.05631713515112</c:v>
                </c:pt>
                <c:pt idx="3">
                  <c:v>349.73136341058972</c:v>
                </c:pt>
                <c:pt idx="4">
                  <c:v>348.40640968602833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CB-4952-AC65-A29E74C34449}"/>
            </c:ext>
          </c:extLst>
        </c:ser>
        <c:ser>
          <c:idx val="1"/>
          <c:order val="2"/>
          <c:tx>
            <c:strRef>
              <c:f>'PODATKI grafi'!$J$298</c:f>
              <c:strCache>
                <c:ptCount val="1"/>
                <c:pt idx="0">
                  <c:v>Vrednost pridelave_tržna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grafi'!$Q$303:$U$303</c:f>
              <c:strCache>
                <c:ptCount val="5"/>
                <c:pt idx="0">
                  <c:v>40000;0,5</c:v>
                </c:pt>
                <c:pt idx="1">
                  <c:v>35000;0,5</c:v>
                </c:pt>
                <c:pt idx="2">
                  <c:v>30000;0,5</c:v>
                </c:pt>
                <c:pt idx="3">
                  <c:v>25000;0,5</c:v>
                </c:pt>
                <c:pt idx="4">
                  <c:v>20000;0,5</c:v>
                </c:pt>
              </c:strCache>
            </c:strRef>
          </c:cat>
          <c:val>
            <c:numRef>
              <c:f>'PODATKI grafi'!$Q$298:$U$298</c:f>
              <c:numCache>
                <c:formatCode>0</c:formatCode>
                <c:ptCount val="5"/>
                <c:pt idx="0">
                  <c:v>37480</c:v>
                </c:pt>
                <c:pt idx="1">
                  <c:v>32795</c:v>
                </c:pt>
                <c:pt idx="2">
                  <c:v>28110</c:v>
                </c:pt>
                <c:pt idx="3">
                  <c:v>23425</c:v>
                </c:pt>
                <c:pt idx="4">
                  <c:v>18740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CB-4952-AC65-A29E74C34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29334528"/>
        <c:axId val="829027968"/>
      </c:barChart>
      <c:lineChart>
        <c:grouping val="standard"/>
        <c:varyColors val="0"/>
        <c:ser>
          <c:idx val="2"/>
          <c:order val="1"/>
          <c:tx>
            <c:strRef>
              <c:f>'PODATKI grafi'!$J$310</c:f>
              <c:strCache>
                <c:ptCount val="1"/>
                <c:pt idx="0">
                  <c:v>Bruto dodana vrednost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2"/>
              </a:solidFill>
              <a:ln w="12700">
                <a:solidFill>
                  <a:schemeClr val="bg1"/>
                </a:solidFill>
              </a:ln>
            </c:spPr>
          </c:marker>
          <c:cat>
            <c:strRef>
              <c:f>'PODATKI grafi'!$Q$303:$U$303</c:f>
              <c:strCache>
                <c:ptCount val="5"/>
                <c:pt idx="0">
                  <c:v>40000;0,5</c:v>
                </c:pt>
                <c:pt idx="1">
                  <c:v>35000;0,5</c:v>
                </c:pt>
                <c:pt idx="2">
                  <c:v>30000;0,5</c:v>
                </c:pt>
                <c:pt idx="3">
                  <c:v>25000;0,5</c:v>
                </c:pt>
                <c:pt idx="4">
                  <c:v>20000;0,5</c:v>
                </c:pt>
              </c:strCache>
            </c:strRef>
          </c:cat>
          <c:val>
            <c:numRef>
              <c:f>'PODATKI grafi'!$Q$310:$U$310</c:f>
              <c:numCache>
                <c:formatCode>#,##0.0</c:formatCode>
                <c:ptCount val="5"/>
                <c:pt idx="0">
                  <c:v>29390.734278400945</c:v>
                </c:pt>
                <c:pt idx="1">
                  <c:v>25225.827946348214</c:v>
                </c:pt>
                <c:pt idx="2">
                  <c:v>21331.120478147513</c:v>
                </c:pt>
                <c:pt idx="3">
                  <c:v>17528.997681784786</c:v>
                </c:pt>
                <c:pt idx="4">
                  <c:v>13863.139559612055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CB-4952-AC65-A29E74C34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334528"/>
        <c:axId val="829027968"/>
      </c:lineChart>
      <c:catAx>
        <c:axId val="829334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/>
                </a:pPr>
                <a:r>
                  <a:rPr lang="en-US" sz="1000" b="0"/>
                  <a:t>Pridelek (kg/ha); Velikost parcele (ha)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829027968"/>
        <c:crosses val="autoZero"/>
        <c:auto val="1"/>
        <c:lblAlgn val="ctr"/>
        <c:lblOffset val="100"/>
        <c:noMultiLvlLbl val="0"/>
      </c:catAx>
      <c:valAx>
        <c:axId val="8290279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EUR/ ha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8293345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4824949017502043E-2"/>
          <c:y val="0.89010992907262576"/>
          <c:w val="0.78470527170312654"/>
          <c:h val="0.10855337635676526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921153795169544"/>
          <c:y val="8.1117085117452206E-2"/>
          <c:w val="0.71984644343699467"/>
          <c:h val="0.71421200122873052"/>
        </c:manualLayout>
      </c:layout>
      <c:areaChart>
        <c:grouping val="stacked"/>
        <c:varyColors val="0"/>
        <c:ser>
          <c:idx val="3"/>
          <c:order val="0"/>
          <c:spPr>
            <a:noFill/>
            <a:ln w="25400">
              <a:noFill/>
            </a:ln>
          </c:spPr>
          <c:cat>
            <c:strRef>
              <c:f>'PODATKI grafi'!$Q$340:$U$340</c:f>
              <c:strCache>
                <c:ptCount val="4"/>
                <c:pt idx="0">
                  <c:v>30000;0,5</c:v>
                </c:pt>
                <c:pt idx="1">
                  <c:v>25000;0,5</c:v>
                </c:pt>
                <c:pt idx="2">
                  <c:v>20000;0,5</c:v>
                </c:pt>
                <c:pt idx="3">
                  <c:v>15000;0,5</c:v>
                </c:pt>
              </c:strCache>
            </c:strRef>
          </c:cat>
          <c:val>
            <c:numRef>
              <c:f>'PODATKI grafi'!$Q$343:$T$343</c:f>
              <c:numCache>
                <c:formatCode>0.00</c:formatCode>
                <c:ptCount val="4"/>
                <c:pt idx="0">
                  <c:v>555.12942918694989</c:v>
                </c:pt>
                <c:pt idx="1">
                  <c:v>608.57094137120066</c:v>
                </c:pt>
                <c:pt idx="2">
                  <c:v>685.66751348439686</c:v>
                </c:pt>
                <c:pt idx="3">
                  <c:v>810.27227677628412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BD-4497-9A3D-85FE847A10DC}"/>
            </c:ext>
          </c:extLst>
        </c:ser>
        <c:ser>
          <c:idx val="4"/>
          <c:order val="1"/>
          <c:tx>
            <c:strRef>
              <c:f>'PODATKI grafi'!$P$344</c:f>
              <c:strCache>
                <c:ptCount val="1"/>
                <c:pt idx="0">
                  <c:v>sivo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</c:spPr>
          <c:cat>
            <c:strRef>
              <c:f>'PODATKI grafi'!$Q$340:$U$340</c:f>
              <c:strCache>
                <c:ptCount val="4"/>
                <c:pt idx="0">
                  <c:v>30000;0,5</c:v>
                </c:pt>
                <c:pt idx="1">
                  <c:v>25000;0,5</c:v>
                </c:pt>
                <c:pt idx="2">
                  <c:v>20000;0,5</c:v>
                </c:pt>
                <c:pt idx="3">
                  <c:v>15000;0,5</c:v>
                </c:pt>
              </c:strCache>
            </c:strRef>
          </c:cat>
          <c:val>
            <c:numRef>
              <c:f>'PODATKI grafi'!$Q$344:$T$344</c:f>
              <c:numCache>
                <c:formatCode>0.00</c:formatCode>
                <c:ptCount val="4"/>
                <c:pt idx="0">
                  <c:v>83.295559802338175</c:v>
                </c:pt>
                <c:pt idx="1">
                  <c:v>92.493093637227958</c:v>
                </c:pt>
                <c:pt idx="2">
                  <c:v>104.99581866684991</c:v>
                </c:pt>
                <c:pt idx="3">
                  <c:v>127.52527514182589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BD-4497-9A3D-85FE847A1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8922880"/>
        <c:axId val="829449344"/>
      </c:areaChart>
      <c:lineChart>
        <c:grouping val="standard"/>
        <c:varyColors val="0"/>
        <c:ser>
          <c:idx val="5"/>
          <c:order val="5"/>
          <c:tx>
            <c:strRef>
              <c:f>'PODATKI grafi'!$P$346</c:f>
              <c:strCache>
                <c:ptCount val="1"/>
                <c:pt idx="0">
                  <c:v>Odkupna cena; vir podatkov SURS; preračuni KIS</c:v>
                </c:pt>
              </c:strCache>
            </c:strRef>
          </c:tx>
          <c:spPr>
            <a:ln w="28575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'PODATKI grafi'!$Q$303:$U$303</c:f>
              <c:strCache>
                <c:ptCount val="5"/>
                <c:pt idx="0">
                  <c:v>40000;0,5</c:v>
                </c:pt>
                <c:pt idx="1">
                  <c:v>35000;0,5</c:v>
                </c:pt>
                <c:pt idx="2">
                  <c:v>30000;0,5</c:v>
                </c:pt>
                <c:pt idx="3">
                  <c:v>25000;0,5</c:v>
                </c:pt>
                <c:pt idx="4">
                  <c:v>20000;0,5</c:v>
                </c:pt>
              </c:strCache>
            </c:strRef>
          </c:cat>
          <c:val>
            <c:numRef>
              <c:f>'PODATKI grafi'!$Q$346:$T$346</c:f>
              <c:numCache>
                <c:formatCode>0.000</c:formatCode>
                <c:ptCount val="4"/>
                <c:pt idx="0">
                  <c:v>820</c:v>
                </c:pt>
                <c:pt idx="1">
                  <c:v>820</c:v>
                </c:pt>
                <c:pt idx="2">
                  <c:v>820</c:v>
                </c:pt>
                <c:pt idx="3">
                  <c:v>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BD-4497-9A3D-85FE847A1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922880"/>
        <c:axId val="829449344"/>
      </c:lineChart>
      <c:lineChart>
        <c:grouping val="standard"/>
        <c:varyColors val="0"/>
        <c:ser>
          <c:idx val="0"/>
          <c:order val="2"/>
          <c:tx>
            <c:strRef>
              <c:f>'PODATKI grafi'!$P$341</c:f>
              <c:strCache>
                <c:ptCount val="1"/>
                <c:pt idx="0">
                  <c:v>Polne dajatve in pravice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'PODATKI grafi'!$Q$340:$T$340</c:f>
              <c:strCache>
                <c:ptCount val="4"/>
                <c:pt idx="0">
                  <c:v>30000;0,5</c:v>
                </c:pt>
                <c:pt idx="1">
                  <c:v>25000;0,5</c:v>
                </c:pt>
                <c:pt idx="2">
                  <c:v>20000;0,5</c:v>
                </c:pt>
                <c:pt idx="3">
                  <c:v>15000;0,5</c:v>
                </c:pt>
              </c:strCache>
            </c:strRef>
          </c:cat>
          <c:val>
            <c:numRef>
              <c:f>'PODATKI grafi'!$Q$341:$T$341</c:f>
              <c:numCache>
                <c:formatCode>0.00</c:formatCode>
                <c:ptCount val="4"/>
                <c:pt idx="0">
                  <c:v>638.42498898928807</c:v>
                </c:pt>
                <c:pt idx="1">
                  <c:v>701.06403500842862</c:v>
                </c:pt>
                <c:pt idx="2">
                  <c:v>790.66333215124678</c:v>
                </c:pt>
                <c:pt idx="3">
                  <c:v>937.79755191811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BD-4497-9A3D-85FE847A10DC}"/>
            </c:ext>
          </c:extLst>
        </c:ser>
        <c:ser>
          <c:idx val="1"/>
          <c:order val="3"/>
          <c:tx>
            <c:strRef>
              <c:f>'PODATKI grafi'!$P$342</c:f>
              <c:strCache>
                <c:ptCount val="1"/>
                <c:pt idx="0">
                  <c:v>Minimalne obveznosti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'PODATKI grafi'!$Q$340:$T$340</c:f>
              <c:strCache>
                <c:ptCount val="4"/>
                <c:pt idx="0">
                  <c:v>30000;0,5</c:v>
                </c:pt>
                <c:pt idx="1">
                  <c:v>25000;0,5</c:v>
                </c:pt>
                <c:pt idx="2">
                  <c:v>20000;0,5</c:v>
                </c:pt>
                <c:pt idx="3">
                  <c:v>15000;0,5</c:v>
                </c:pt>
              </c:strCache>
            </c:strRef>
          </c:cat>
          <c:val>
            <c:numRef>
              <c:f>'PODATKI grafi'!$Q$342:$T$342</c:f>
              <c:numCache>
                <c:formatCode>0.00</c:formatCode>
                <c:ptCount val="4"/>
                <c:pt idx="0">
                  <c:v>613.90257491587852</c:v>
                </c:pt>
                <c:pt idx="1">
                  <c:v>673.83384474996706</c:v>
                </c:pt>
                <c:pt idx="2">
                  <c:v>759.75230943364886</c:v>
                </c:pt>
                <c:pt idx="3">
                  <c:v>900.25380277620741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BD-4497-9A3D-85FE847A10DC}"/>
            </c:ext>
          </c:extLst>
        </c:ser>
        <c:ser>
          <c:idx val="2"/>
          <c:order val="4"/>
          <c:tx>
            <c:strRef>
              <c:f>'PODATKI grafi'!$P$343</c:f>
              <c:strCache>
                <c:ptCount val="1"/>
                <c:pt idx="0">
                  <c:v>Brez dajatev in pravic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cat>
            <c:strRef>
              <c:f>'PODATKI grafi'!$Q$340:$T$340</c:f>
              <c:strCache>
                <c:ptCount val="4"/>
                <c:pt idx="0">
                  <c:v>30000;0,5</c:v>
                </c:pt>
                <c:pt idx="1">
                  <c:v>25000;0,5</c:v>
                </c:pt>
                <c:pt idx="2">
                  <c:v>20000;0,5</c:v>
                </c:pt>
                <c:pt idx="3">
                  <c:v>15000;0,5</c:v>
                </c:pt>
              </c:strCache>
            </c:strRef>
          </c:cat>
          <c:val>
            <c:numRef>
              <c:f>'PODATKI grafi'!$Q$343:$T$343</c:f>
              <c:numCache>
                <c:formatCode>0.00</c:formatCode>
                <c:ptCount val="4"/>
                <c:pt idx="0">
                  <c:v>555.12942918694989</c:v>
                </c:pt>
                <c:pt idx="1">
                  <c:v>608.57094137120066</c:v>
                </c:pt>
                <c:pt idx="2">
                  <c:v>685.66751348439686</c:v>
                </c:pt>
                <c:pt idx="3">
                  <c:v>810.27227677628412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0BD-4497-9A3D-85FE847A1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337088"/>
        <c:axId val="829449920"/>
      </c:lineChart>
      <c:catAx>
        <c:axId val="828922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Pridelek (kg/ha); Velikost parcele (ha)</a:t>
                </a:r>
              </a:p>
            </c:rich>
          </c:tx>
          <c:layout>
            <c:manualLayout>
              <c:xMode val="edge"/>
              <c:yMode val="edge"/>
              <c:x val="0.26468824730242052"/>
              <c:y val="0.904613479918783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29449344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829449344"/>
        <c:scaling>
          <c:orientation val="minMax"/>
          <c:max val="1000"/>
          <c:min val="200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Odkupna cena</a:t>
                </a:r>
                <a:r>
                  <a:rPr lang="sl-SI" sz="1000" baseline="0"/>
                  <a:t> (</a:t>
                </a:r>
                <a:r>
                  <a:rPr lang="sl-SI" sz="1000"/>
                  <a:t>EUR/t)</a:t>
                </a:r>
              </a:p>
            </c:rich>
          </c:tx>
          <c:layout>
            <c:manualLayout>
              <c:xMode val="edge"/>
              <c:yMode val="edge"/>
              <c:x val="2.1658898698268779E-2"/>
              <c:y val="0.1935457317803053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 cmpd="sng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28922880"/>
        <c:crosses val="autoZero"/>
        <c:crossBetween val="midCat"/>
      </c:valAx>
      <c:catAx>
        <c:axId val="8293370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9449920"/>
        <c:crossesAt val="25"/>
        <c:auto val="1"/>
        <c:lblAlgn val="ctr"/>
        <c:lblOffset val="100"/>
        <c:noMultiLvlLbl val="0"/>
      </c:catAx>
      <c:valAx>
        <c:axId val="829449920"/>
        <c:scaling>
          <c:orientation val="minMax"/>
          <c:max val="1000"/>
          <c:min val="20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sl-SI" sz="1000"/>
                  <a:t>Cenovne meje d</a:t>
                </a:r>
                <a:r>
                  <a:rPr lang="en-US" sz="1000"/>
                  <a:t>ohodk</a:t>
                </a:r>
                <a:r>
                  <a:rPr lang="sl-SI" sz="1000"/>
                  <a:t>a</a:t>
                </a:r>
                <a:r>
                  <a:rPr lang="en-US" sz="1000"/>
                  <a:t> </a:t>
                </a:r>
                <a:r>
                  <a:rPr lang="sl-SI" sz="1000"/>
                  <a:t>(</a:t>
                </a:r>
                <a:r>
                  <a:rPr lang="en-US" sz="1000"/>
                  <a:t>EUR/t</a:t>
                </a:r>
                <a:r>
                  <a:rPr lang="sl-SI" sz="1000"/>
                  <a:t>)</a:t>
                </a:r>
                <a:endParaRPr lang="en-US" sz="1000"/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29337088"/>
        <c:crosses val="max"/>
        <c:crossBetween val="midCat"/>
      </c:valAx>
      <c:spPr>
        <a:solidFill>
          <a:srgbClr val="FFFFFF"/>
        </a:solidFill>
        <a:ln w="12700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9456707049859345"/>
          <c:y val="0.56252155727577158"/>
          <c:w val="0.63620437445319333"/>
          <c:h val="0.201963716799551"/>
        </c:manualLayout>
      </c:layout>
      <c:overlay val="0"/>
      <c:spPr>
        <a:solidFill>
          <a:schemeClr val="bg1">
            <a:lumMod val="95000"/>
          </a:schemeClr>
        </a:solidFill>
        <a:ln w="9525">
          <a:noFill/>
          <a:prstDash val="solid"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l-SI"/>
    </a:p>
  </c:txPr>
  <c:printSettings>
    <c:headerFooter alignWithMargins="0"/>
    <c:pageMargins b="1" l="0.75" r="0.75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06939989239312"/>
          <c:y val="5.5791978581501589E-2"/>
          <c:w val="0.74275364227363916"/>
          <c:h val="0.617910998124372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'PODATKI grafi'!$J$334</c:f>
              <c:strCache>
                <c:ptCount val="1"/>
                <c:pt idx="0">
                  <c:v>Subvencije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grafi'!$Q$340:$T$340</c:f>
              <c:strCache>
                <c:ptCount val="4"/>
                <c:pt idx="0">
                  <c:v>30000;0,5</c:v>
                </c:pt>
                <c:pt idx="1">
                  <c:v>25000;0,5</c:v>
                </c:pt>
                <c:pt idx="2">
                  <c:v>20000;0,5</c:v>
                </c:pt>
                <c:pt idx="3">
                  <c:v>15000;0,5</c:v>
                </c:pt>
              </c:strCache>
            </c:strRef>
          </c:cat>
          <c:val>
            <c:numRef>
              <c:f>'PODATKI grafi'!$Q$334:$T$334</c:f>
              <c:numCache>
                <c:formatCode>0</c:formatCode>
                <c:ptCount val="4"/>
                <c:pt idx="0">
                  <c:v>373.90139299999998</c:v>
                </c:pt>
                <c:pt idx="1">
                  <c:v>373.90139299999998</c:v>
                </c:pt>
                <c:pt idx="2">
                  <c:v>373.90139299999998</c:v>
                </c:pt>
                <c:pt idx="3">
                  <c:v>373.90139299999998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AD-4DE0-9F78-11276D0B9C55}"/>
            </c:ext>
          </c:extLst>
        </c:ser>
        <c:ser>
          <c:idx val="1"/>
          <c:order val="2"/>
          <c:tx>
            <c:strRef>
              <c:f>'PODATKI grafi'!$J$335</c:f>
              <c:strCache>
                <c:ptCount val="1"/>
                <c:pt idx="0">
                  <c:v>Vrednost pridelave_tržna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grafi'!$Q$340:$T$340</c:f>
              <c:strCache>
                <c:ptCount val="4"/>
                <c:pt idx="0">
                  <c:v>30000;0,5</c:v>
                </c:pt>
                <c:pt idx="1">
                  <c:v>25000;0,5</c:v>
                </c:pt>
                <c:pt idx="2">
                  <c:v>20000;0,5</c:v>
                </c:pt>
                <c:pt idx="3">
                  <c:v>15000;0,5</c:v>
                </c:pt>
              </c:strCache>
            </c:strRef>
          </c:cat>
          <c:val>
            <c:numRef>
              <c:f>'PODATKI grafi'!$Q$335:$T$335</c:f>
              <c:numCache>
                <c:formatCode>0</c:formatCode>
                <c:ptCount val="4"/>
                <c:pt idx="0">
                  <c:v>24600</c:v>
                </c:pt>
                <c:pt idx="1">
                  <c:v>20500</c:v>
                </c:pt>
                <c:pt idx="2">
                  <c:v>16400</c:v>
                </c:pt>
                <c:pt idx="3">
                  <c:v>12300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AD-4DE0-9F78-11276D0B9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29335552"/>
        <c:axId val="829451072"/>
      </c:barChart>
      <c:lineChart>
        <c:grouping val="standard"/>
        <c:varyColors val="0"/>
        <c:ser>
          <c:idx val="2"/>
          <c:order val="1"/>
          <c:tx>
            <c:strRef>
              <c:f>'PODATKI grafi'!$J$310</c:f>
              <c:strCache>
                <c:ptCount val="1"/>
                <c:pt idx="0">
                  <c:v>Bruto dodana vrednost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2"/>
              </a:solidFill>
              <a:ln w="12700">
                <a:solidFill>
                  <a:schemeClr val="bg1"/>
                </a:solidFill>
              </a:ln>
            </c:spPr>
          </c:marker>
          <c:cat>
            <c:strRef>
              <c:f>'PODATKI grafi'!$Q$340:$T$340</c:f>
              <c:strCache>
                <c:ptCount val="4"/>
                <c:pt idx="0">
                  <c:v>30000;0,5</c:v>
                </c:pt>
                <c:pt idx="1">
                  <c:v>25000;0,5</c:v>
                </c:pt>
                <c:pt idx="2">
                  <c:v>20000;0,5</c:v>
                </c:pt>
                <c:pt idx="3">
                  <c:v>15000;0,5</c:v>
                </c:pt>
              </c:strCache>
            </c:strRef>
          </c:cat>
          <c:val>
            <c:numRef>
              <c:f>'PODATKI grafi'!$Q$347:$T$347</c:f>
              <c:numCache>
                <c:formatCode>#,##0.0</c:formatCode>
                <c:ptCount val="4"/>
                <c:pt idx="0">
                  <c:v>15778.189932441586</c:v>
                </c:pt>
                <c:pt idx="1">
                  <c:v>12814.814334526196</c:v>
                </c:pt>
                <c:pt idx="2">
                  <c:v>9850.253041462991</c:v>
                </c:pt>
                <c:pt idx="3">
                  <c:v>7004.2238771773937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AD-4DE0-9F78-11276D0B9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335552"/>
        <c:axId val="829451072"/>
      </c:lineChart>
      <c:catAx>
        <c:axId val="829335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/>
                </a:pPr>
                <a:r>
                  <a:rPr lang="en-US" sz="1000" b="0"/>
                  <a:t>Pridelek (kg/ha); Velikost parcele (ha)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829451072"/>
        <c:crosses val="autoZero"/>
        <c:auto val="1"/>
        <c:lblAlgn val="ctr"/>
        <c:lblOffset val="100"/>
        <c:noMultiLvlLbl val="0"/>
      </c:catAx>
      <c:valAx>
        <c:axId val="829451072"/>
        <c:scaling>
          <c:orientation val="minMax"/>
          <c:max val="35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EUR/ ha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8293355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4824949017502043E-2"/>
          <c:y val="0.89010992907262576"/>
          <c:w val="0.78470527170312654"/>
          <c:h val="0.10855337635676526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21153795169544"/>
          <c:y val="8.1117085117452206E-2"/>
          <c:w val="0.71984644343699467"/>
          <c:h val="0.71421200122873052"/>
        </c:manualLayout>
      </c:layout>
      <c:areaChart>
        <c:grouping val="stacked"/>
        <c:varyColors val="0"/>
        <c:ser>
          <c:idx val="3"/>
          <c:order val="0"/>
          <c:spPr>
            <a:noFill/>
            <a:ln w="25400">
              <a:noFill/>
            </a:ln>
          </c:spPr>
          <c:cat>
            <c:strRef>
              <c:f>'PODATKI grafi'!$Q$377:$V$377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</c:v>
                </c:pt>
                <c:pt idx="3">
                  <c:v>4000;1,75</c:v>
                </c:pt>
                <c:pt idx="4">
                  <c:v>4500;2,25</c:v>
                </c:pt>
                <c:pt idx="5">
                  <c:v>4500;2</c:v>
                </c:pt>
              </c:strCache>
            </c:strRef>
          </c:cat>
          <c:val>
            <c:numRef>
              <c:f>'PODATKI grafi'!$Q$380:$V$380</c:f>
              <c:numCache>
                <c:formatCode>0.00</c:formatCode>
                <c:ptCount val="6"/>
                <c:pt idx="0">
                  <c:v>639.28082855750961</c:v>
                </c:pt>
                <c:pt idx="1">
                  <c:v>743.16921392720315</c:v>
                </c:pt>
                <c:pt idx="2">
                  <c:v>888.80171140333346</c:v>
                </c:pt>
                <c:pt idx="3">
                  <c:v>991.15359619140929</c:v>
                </c:pt>
                <c:pt idx="4">
                  <c:v>779.90285256492461</c:v>
                </c:pt>
                <c:pt idx="5">
                  <c:v>858.85266882321127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F9-453E-8B34-BBD39018261B}"/>
            </c:ext>
          </c:extLst>
        </c:ser>
        <c:ser>
          <c:idx val="4"/>
          <c:order val="1"/>
          <c:tx>
            <c:strRef>
              <c:f>'PODATKI grafi'!$P$381</c:f>
              <c:strCache>
                <c:ptCount val="1"/>
                <c:pt idx="0">
                  <c:v>sivo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</c:spPr>
          <c:cat>
            <c:strRef>
              <c:f>'PODATKI grafi'!$Q$377:$V$377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</c:v>
                </c:pt>
                <c:pt idx="3">
                  <c:v>4000;1,75</c:v>
                </c:pt>
                <c:pt idx="4">
                  <c:v>4500;2,25</c:v>
                </c:pt>
                <c:pt idx="5">
                  <c:v>4500;2</c:v>
                </c:pt>
              </c:strCache>
            </c:strRef>
          </c:cat>
          <c:val>
            <c:numRef>
              <c:f>'PODATKI grafi'!$Q$381:$V$381</c:f>
              <c:numCache>
                <c:formatCode>0.00</c:formatCode>
                <c:ptCount val="6"/>
                <c:pt idx="0">
                  <c:v>124.54036402994279</c:v>
                </c:pt>
                <c:pt idx="1">
                  <c:v>144.77176592303965</c:v>
                </c:pt>
                <c:pt idx="2">
                  <c:v>175.03549449748652</c:v>
                </c:pt>
                <c:pt idx="3">
                  <c:v>196.68668208943689</c:v>
                </c:pt>
                <c:pt idx="4">
                  <c:v>158.09335064422089</c:v>
                </c:pt>
                <c:pt idx="5">
                  <c:v>174.86769550571387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F9-453E-8B34-BBD390182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9741056"/>
        <c:axId val="829453376"/>
      </c:areaChart>
      <c:lineChart>
        <c:grouping val="standard"/>
        <c:varyColors val="0"/>
        <c:ser>
          <c:idx val="5"/>
          <c:order val="5"/>
          <c:tx>
            <c:strRef>
              <c:f>'PODATKI grafi'!$P$383</c:f>
              <c:strCache>
                <c:ptCount val="1"/>
                <c:pt idx="0">
                  <c:v>Odkupna cena; ocena KIS</c:v>
                </c:pt>
              </c:strCache>
            </c:strRef>
          </c:tx>
          <c:spPr>
            <a:ln w="28575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'PODATKI grafi'!$Q$377:$V$377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</c:v>
                </c:pt>
                <c:pt idx="3">
                  <c:v>4000;1,75</c:v>
                </c:pt>
                <c:pt idx="4">
                  <c:v>4500;2,25</c:v>
                </c:pt>
                <c:pt idx="5">
                  <c:v>4500;2</c:v>
                </c:pt>
              </c:strCache>
            </c:strRef>
          </c:cat>
          <c:val>
            <c:numRef>
              <c:f>'PODATKI grafi'!$Q$383:$V$383</c:f>
              <c:numCache>
                <c:formatCode>0.000</c:formatCode>
                <c:ptCount val="6"/>
                <c:pt idx="0">
                  <c:v>567.00000000000011</c:v>
                </c:pt>
                <c:pt idx="1">
                  <c:v>567.00000000000011</c:v>
                </c:pt>
                <c:pt idx="2">
                  <c:v>567.00000000000011</c:v>
                </c:pt>
                <c:pt idx="3">
                  <c:v>567.00000000000011</c:v>
                </c:pt>
                <c:pt idx="4">
                  <c:v>567.00000000000011</c:v>
                </c:pt>
                <c:pt idx="5">
                  <c:v>567.00000000000011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F9-453E-8B34-BBD390182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741056"/>
        <c:axId val="829453376"/>
      </c:lineChart>
      <c:lineChart>
        <c:grouping val="standard"/>
        <c:varyColors val="0"/>
        <c:ser>
          <c:idx val="0"/>
          <c:order val="2"/>
          <c:tx>
            <c:strRef>
              <c:f>'PODATKI grafi'!$P$378</c:f>
              <c:strCache>
                <c:ptCount val="1"/>
                <c:pt idx="0">
                  <c:v>Polne dajatve in pravice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'PODATKI grafi'!$Q$377:$V$377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</c:v>
                </c:pt>
                <c:pt idx="3">
                  <c:v>4000;1,75</c:v>
                </c:pt>
                <c:pt idx="4">
                  <c:v>4500;2,25</c:v>
                </c:pt>
                <c:pt idx="5">
                  <c:v>4500;2</c:v>
                </c:pt>
              </c:strCache>
            </c:strRef>
          </c:cat>
          <c:val>
            <c:numRef>
              <c:f>'PODATKI grafi'!$Q$378:$V$378</c:f>
              <c:numCache>
                <c:formatCode>0.00</c:formatCode>
                <c:ptCount val="6"/>
                <c:pt idx="0">
                  <c:v>763.8211925874524</c:v>
                </c:pt>
                <c:pt idx="1">
                  <c:v>887.9409798502428</c:v>
                </c:pt>
                <c:pt idx="2">
                  <c:v>1063.83720590082</c:v>
                </c:pt>
                <c:pt idx="3">
                  <c:v>1187.8402782808462</c:v>
                </c:pt>
                <c:pt idx="4">
                  <c:v>937.99620320914551</c:v>
                </c:pt>
                <c:pt idx="5">
                  <c:v>1033.7203643289251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6F9-453E-8B34-BBD39018261B}"/>
            </c:ext>
          </c:extLst>
        </c:ser>
        <c:ser>
          <c:idx val="1"/>
          <c:order val="3"/>
          <c:tx>
            <c:strRef>
              <c:f>'PODATKI grafi'!$P$379</c:f>
              <c:strCache>
                <c:ptCount val="1"/>
                <c:pt idx="0">
                  <c:v>Minimalne obveznosti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'PODATKI grafi'!$Q$377:$V$377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</c:v>
                </c:pt>
                <c:pt idx="3">
                  <c:v>4000;1,75</c:v>
                </c:pt>
                <c:pt idx="4">
                  <c:v>4500;2,25</c:v>
                </c:pt>
                <c:pt idx="5">
                  <c:v>4500;2</c:v>
                </c:pt>
              </c:strCache>
            </c:strRef>
          </c:cat>
          <c:val>
            <c:numRef>
              <c:f>'PODATKI grafi'!$Q$379:$V$379</c:f>
              <c:numCache>
                <c:formatCode>0.00</c:formatCode>
                <c:ptCount val="6"/>
                <c:pt idx="0">
                  <c:v>727.15620848934827</c:v>
                </c:pt>
                <c:pt idx="1">
                  <c:v>845.31982214954337</c:v>
                </c:pt>
                <c:pt idx="2">
                  <c:v>1012.3063333813598</c:v>
                </c:pt>
                <c:pt idx="3">
                  <c:v>1129.935243818411</c:v>
                </c:pt>
                <c:pt idx="4">
                  <c:v>891.45313877749891</c:v>
                </c:pt>
                <c:pt idx="5">
                  <c:v>982.23889223809681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6F9-453E-8B34-BBD39018261B}"/>
            </c:ext>
          </c:extLst>
        </c:ser>
        <c:ser>
          <c:idx val="2"/>
          <c:order val="4"/>
          <c:tx>
            <c:strRef>
              <c:f>'PODATKI grafi'!$P$380</c:f>
              <c:strCache>
                <c:ptCount val="1"/>
                <c:pt idx="0">
                  <c:v>Brez dajatev in pravic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cat>
            <c:strRef>
              <c:f>'PODATKI grafi'!$Q$377:$V$377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</c:v>
                </c:pt>
                <c:pt idx="3">
                  <c:v>4000;1,75</c:v>
                </c:pt>
                <c:pt idx="4">
                  <c:v>4500;2,25</c:v>
                </c:pt>
                <c:pt idx="5">
                  <c:v>4500;2</c:v>
                </c:pt>
              </c:strCache>
            </c:strRef>
          </c:cat>
          <c:val>
            <c:numRef>
              <c:f>'PODATKI grafi'!$Q$380:$V$380</c:f>
              <c:numCache>
                <c:formatCode>0.00</c:formatCode>
                <c:ptCount val="6"/>
                <c:pt idx="0">
                  <c:v>639.28082855750961</c:v>
                </c:pt>
                <c:pt idx="1">
                  <c:v>743.16921392720315</c:v>
                </c:pt>
                <c:pt idx="2">
                  <c:v>888.80171140333346</c:v>
                </c:pt>
                <c:pt idx="3">
                  <c:v>991.15359619140929</c:v>
                </c:pt>
                <c:pt idx="4">
                  <c:v>779.90285256492461</c:v>
                </c:pt>
                <c:pt idx="5">
                  <c:v>858.85266882321127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6F9-453E-8B34-BBD390182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741568"/>
        <c:axId val="829453952"/>
      </c:lineChart>
      <c:catAx>
        <c:axId val="829741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 b="0" i="0" u="none" strike="noStrike" baseline="0">
                    <a:effectLst/>
                  </a:rPr>
                  <a:t>Število trsov (kos/ha)</a:t>
                </a:r>
                <a:r>
                  <a:rPr lang="sl-SI" sz="1000"/>
                  <a:t>; Pridelek na trs (kg/kos)</a:t>
                </a:r>
                <a:r>
                  <a:rPr lang="sl-SI" sz="1000" baseline="0"/>
                  <a:t> </a:t>
                </a:r>
                <a:endParaRPr lang="sl-SI" sz="1000"/>
              </a:p>
            </c:rich>
          </c:tx>
          <c:layout>
            <c:manualLayout>
              <c:xMode val="edge"/>
              <c:yMode val="edge"/>
              <c:x val="0.26468824730242052"/>
              <c:y val="0.904613479918783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29453376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829453376"/>
        <c:scaling>
          <c:orientation val="minMax"/>
          <c:max val="1400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Odkupna cena</a:t>
                </a:r>
                <a:r>
                  <a:rPr lang="sl-SI" sz="1000" baseline="0"/>
                  <a:t> (</a:t>
                </a:r>
                <a:r>
                  <a:rPr lang="sl-SI" sz="1000"/>
                  <a:t>EUR/t)</a:t>
                </a:r>
              </a:p>
            </c:rich>
          </c:tx>
          <c:layout>
            <c:manualLayout>
              <c:xMode val="edge"/>
              <c:yMode val="edge"/>
              <c:x val="2.1658898698268779E-2"/>
              <c:y val="0.1935457317803053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 cmpd="sng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29741056"/>
        <c:crosses val="autoZero"/>
        <c:crossBetween val="midCat"/>
        <c:majorUnit val="200"/>
      </c:valAx>
      <c:catAx>
        <c:axId val="829741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9453952"/>
        <c:crossesAt val="25"/>
        <c:auto val="1"/>
        <c:lblAlgn val="ctr"/>
        <c:lblOffset val="100"/>
        <c:noMultiLvlLbl val="0"/>
      </c:catAx>
      <c:valAx>
        <c:axId val="829453952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sl-SI" sz="1000"/>
                  <a:t>Cenovne meje d</a:t>
                </a:r>
                <a:r>
                  <a:rPr lang="en-US" sz="1000"/>
                  <a:t>ohodk</a:t>
                </a:r>
                <a:r>
                  <a:rPr lang="sl-SI" sz="1000"/>
                  <a:t>a</a:t>
                </a:r>
                <a:r>
                  <a:rPr lang="en-US" sz="1000"/>
                  <a:t> </a:t>
                </a:r>
                <a:r>
                  <a:rPr lang="sl-SI" sz="1000"/>
                  <a:t>(</a:t>
                </a:r>
                <a:r>
                  <a:rPr lang="en-US" sz="1000"/>
                  <a:t>EUR/t</a:t>
                </a:r>
                <a:r>
                  <a:rPr lang="sl-SI" sz="1000"/>
                  <a:t>)</a:t>
                </a:r>
                <a:endParaRPr lang="en-US" sz="1000"/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29741568"/>
        <c:crosses val="max"/>
        <c:crossBetween val="midCat"/>
      </c:valAx>
      <c:spPr>
        <a:solidFill>
          <a:srgbClr val="FFFFFF"/>
        </a:solidFill>
        <a:ln w="12700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20653595140822836"/>
          <c:y val="0.55328012597453435"/>
          <c:w val="0.63620437445319333"/>
          <c:h val="0.201963716799551"/>
        </c:manualLayout>
      </c:layout>
      <c:overlay val="0"/>
      <c:spPr>
        <a:solidFill>
          <a:schemeClr val="bg1">
            <a:lumMod val="95000"/>
          </a:schemeClr>
        </a:solidFill>
        <a:ln w="9525">
          <a:noFill/>
          <a:prstDash val="solid"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l-SI"/>
    </a:p>
  </c:txPr>
  <c:printSettings>
    <c:headerFooter alignWithMargins="0"/>
    <c:pageMargins b="1" l="0.75" r="0.75" t="1" header="0" footer="0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06939989239312"/>
          <c:y val="5.5791978581501589E-2"/>
          <c:w val="0.74275364227363916"/>
          <c:h val="0.617910998124372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'PODATKI grafi'!$J$371</c:f>
              <c:strCache>
                <c:ptCount val="1"/>
                <c:pt idx="0">
                  <c:v>Subvencije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grafi'!$Q$377:$V$377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</c:v>
                </c:pt>
                <c:pt idx="3">
                  <c:v>4000;1,75</c:v>
                </c:pt>
                <c:pt idx="4">
                  <c:v>4500;2,25</c:v>
                </c:pt>
                <c:pt idx="5">
                  <c:v>4500;2</c:v>
                </c:pt>
              </c:strCache>
            </c:strRef>
          </c:cat>
          <c:val>
            <c:numRef>
              <c:f>'PODATKI grafi'!$Q$371:$V$371</c:f>
              <c:numCache>
                <c:formatCode>0</c:formatCode>
                <c:ptCount val="6"/>
                <c:pt idx="0">
                  <c:v>262.00242055921331</c:v>
                </c:pt>
                <c:pt idx="1">
                  <c:v>258.3128461709349</c:v>
                </c:pt>
                <c:pt idx="2">
                  <c:v>254.44573987349904</c:v>
                </c:pt>
                <c:pt idx="3">
                  <c:v>252.57567466324264</c:v>
                </c:pt>
                <c:pt idx="4">
                  <c:v>264.53715499999998</c:v>
                </c:pt>
                <c:pt idx="5">
                  <c:v>264.53715499999998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66-4A45-87D7-06B35342B57C}"/>
            </c:ext>
          </c:extLst>
        </c:ser>
        <c:ser>
          <c:idx val="1"/>
          <c:order val="2"/>
          <c:tx>
            <c:strRef>
              <c:f>'PODATKI grafi'!$J$372</c:f>
              <c:strCache>
                <c:ptCount val="1"/>
                <c:pt idx="0">
                  <c:v>Vrednost pridelave_tržna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grafi'!$Q$377:$V$377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</c:v>
                </c:pt>
                <c:pt idx="3">
                  <c:v>4000;1,75</c:v>
                </c:pt>
                <c:pt idx="4">
                  <c:v>4500;2,25</c:v>
                </c:pt>
                <c:pt idx="5">
                  <c:v>4500;2</c:v>
                </c:pt>
              </c:strCache>
            </c:strRef>
          </c:cat>
          <c:val>
            <c:numRef>
              <c:f>'PODATKI grafi'!$Q$372:$V$372</c:f>
              <c:numCache>
                <c:formatCode>0</c:formatCode>
                <c:ptCount val="6"/>
                <c:pt idx="0">
                  <c:v>6804.0000000000009</c:v>
                </c:pt>
                <c:pt idx="1">
                  <c:v>5670.0000000000009</c:v>
                </c:pt>
                <c:pt idx="2">
                  <c:v>4536.0000000000009</c:v>
                </c:pt>
                <c:pt idx="3">
                  <c:v>3969.0000000000005</c:v>
                </c:pt>
                <c:pt idx="4">
                  <c:v>5740.8750000000009</c:v>
                </c:pt>
                <c:pt idx="5">
                  <c:v>5103.0000000000009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66-4A45-87D7-06B35342B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29742080"/>
        <c:axId val="829997056"/>
      </c:barChart>
      <c:lineChart>
        <c:grouping val="standard"/>
        <c:varyColors val="0"/>
        <c:ser>
          <c:idx val="2"/>
          <c:order val="1"/>
          <c:tx>
            <c:strRef>
              <c:f>'PODATKI grafi'!$J$384</c:f>
              <c:strCache>
                <c:ptCount val="1"/>
                <c:pt idx="0">
                  <c:v>Bruto dodana vrednost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2"/>
              </a:solidFill>
              <a:ln w="12700">
                <a:solidFill>
                  <a:schemeClr val="bg1"/>
                </a:solidFill>
              </a:ln>
            </c:spPr>
          </c:marker>
          <c:cat>
            <c:strRef>
              <c:f>'PODATKI grafi'!$Q$377:$V$377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</c:v>
                </c:pt>
                <c:pt idx="3">
                  <c:v>4000;1,75</c:v>
                </c:pt>
                <c:pt idx="4">
                  <c:v>4500;2,25</c:v>
                </c:pt>
                <c:pt idx="5">
                  <c:v>4500;2</c:v>
                </c:pt>
              </c:strCache>
            </c:strRef>
          </c:cat>
          <c:val>
            <c:numRef>
              <c:f>'PODATKI grafi'!$Q$384:$V$384</c:f>
              <c:numCache>
                <c:formatCode>#,##0.0</c:formatCode>
                <c:ptCount val="6"/>
                <c:pt idx="0">
                  <c:v>3305.1398247871857</c:v>
                </c:pt>
                <c:pt idx="1">
                  <c:v>2328.898667199699</c:v>
                </c:pt>
                <c:pt idx="2">
                  <c:v>1431.7244691589558</c:v>
                </c:pt>
                <c:pt idx="3">
                  <c:v>995.22742699344872</c:v>
                </c:pt>
                <c:pt idx="4">
                  <c:v>2268.6717563959401</c:v>
                </c:pt>
                <c:pt idx="5">
                  <c:v>1749.880220135793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66-4A45-87D7-06B35342B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742080"/>
        <c:axId val="829997056"/>
      </c:lineChart>
      <c:catAx>
        <c:axId val="829742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/>
                </a:pPr>
                <a:r>
                  <a:rPr lang="sl-SI" sz="1000" b="0"/>
                  <a:t>Število</a:t>
                </a:r>
                <a:r>
                  <a:rPr lang="sl-SI" sz="1000" b="0" baseline="0"/>
                  <a:t> trsov (kos/ha</a:t>
                </a:r>
                <a:r>
                  <a:rPr lang="en-US" sz="1000" b="0"/>
                  <a:t>); </a:t>
                </a:r>
                <a:r>
                  <a:rPr lang="sl-SI" sz="1000" b="0"/>
                  <a:t>Pridelek</a:t>
                </a:r>
                <a:r>
                  <a:rPr lang="sl-SI" sz="1000" b="0" baseline="0"/>
                  <a:t> na trs (kg/kos)</a:t>
                </a:r>
                <a:endParaRPr lang="en-US" sz="1000" b="0"/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829997056"/>
        <c:crosses val="autoZero"/>
        <c:auto val="1"/>
        <c:lblAlgn val="ctr"/>
        <c:lblOffset val="100"/>
        <c:noMultiLvlLbl val="0"/>
      </c:catAx>
      <c:valAx>
        <c:axId val="829997056"/>
        <c:scaling>
          <c:orientation val="minMax"/>
          <c:max val="8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EUR/ ha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829742080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7.4824949017502043E-2"/>
          <c:y val="0.89010992907262576"/>
          <c:w val="0.78470527170312654"/>
          <c:h val="0.10855337635676526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21153795169544"/>
          <c:y val="8.1117085117452206E-2"/>
          <c:w val="0.71984644343699467"/>
          <c:h val="0.71421200122873052"/>
        </c:manualLayout>
      </c:layout>
      <c:areaChart>
        <c:grouping val="stacked"/>
        <c:varyColors val="0"/>
        <c:ser>
          <c:idx val="3"/>
          <c:order val="0"/>
          <c:spPr>
            <a:noFill/>
            <a:ln w="25400">
              <a:noFill/>
            </a:ln>
          </c:spPr>
          <c:cat>
            <c:strRef>
              <c:f>'PODATKI grafi'!$Q$414:$V$414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4000;2,25</c:v>
                </c:pt>
                <c:pt idx="3">
                  <c:v>4000;2</c:v>
                </c:pt>
                <c:pt idx="4">
                  <c:v>4500;2</c:v>
                </c:pt>
                <c:pt idx="5">
                  <c:v>3500;2,57</c:v>
                </c:pt>
              </c:strCache>
            </c:strRef>
          </c:cat>
          <c:val>
            <c:numRef>
              <c:f>'PODATKI grafi'!$Q$417:$V$417</c:f>
              <c:numCache>
                <c:formatCode>0.00</c:formatCode>
                <c:ptCount val="6"/>
                <c:pt idx="0">
                  <c:v>553.61143486472247</c:v>
                </c:pt>
                <c:pt idx="1">
                  <c:v>642.58900328648099</c:v>
                </c:pt>
                <c:pt idx="2">
                  <c:v>700.64492663126691</c:v>
                </c:pt>
                <c:pt idx="3">
                  <c:v>773.06586711268756</c:v>
                </c:pt>
                <c:pt idx="4">
                  <c:v>724.3733682461575</c:v>
                </c:pt>
                <c:pt idx="5">
                  <c:v>676.91648501637621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4-49F1-A9EB-F9C5A06D479C}"/>
            </c:ext>
          </c:extLst>
        </c:ser>
        <c:ser>
          <c:idx val="4"/>
          <c:order val="1"/>
          <c:tx>
            <c:strRef>
              <c:f>'PODATKI grafi'!$P$418</c:f>
              <c:strCache>
                <c:ptCount val="1"/>
                <c:pt idx="0">
                  <c:v>sivo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</c:spPr>
          <c:cat>
            <c:strRef>
              <c:f>'PODATKI grafi'!$Q$414:$V$414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4000;2,25</c:v>
                </c:pt>
                <c:pt idx="3">
                  <c:v>4000;2</c:v>
                </c:pt>
                <c:pt idx="4">
                  <c:v>4500;2</c:v>
                </c:pt>
                <c:pt idx="5">
                  <c:v>3500;2,57</c:v>
                </c:pt>
              </c:strCache>
            </c:strRef>
          </c:cat>
          <c:val>
            <c:numRef>
              <c:f>'PODATKI grafi'!$Q$418:$V$418</c:f>
              <c:numCache>
                <c:formatCode>0.00</c:formatCode>
                <c:ptCount val="6"/>
                <c:pt idx="0">
                  <c:v>90.843986784947447</c:v>
                </c:pt>
                <c:pt idx="1">
                  <c:v>105.47223925083449</c:v>
                </c:pt>
                <c:pt idx="2">
                  <c:v>115.16072230229099</c:v>
                </c:pt>
                <c:pt idx="3">
                  <c:v>127.33124368446636</c:v>
                </c:pt>
                <c:pt idx="4">
                  <c:v>123.60618075934019</c:v>
                </c:pt>
                <c:pt idx="5">
                  <c:v>106.71526384524179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B4-49F1-A9EB-F9C5A06D4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0169088"/>
        <c:axId val="829999360"/>
      </c:areaChart>
      <c:lineChart>
        <c:grouping val="standard"/>
        <c:varyColors val="0"/>
        <c:ser>
          <c:idx val="5"/>
          <c:order val="5"/>
          <c:tx>
            <c:strRef>
              <c:f>'PODATKI grafi'!$P$420</c:f>
              <c:strCache>
                <c:ptCount val="1"/>
                <c:pt idx="0">
                  <c:v>Odkupna cena; ocena KIS</c:v>
                </c:pt>
              </c:strCache>
            </c:strRef>
          </c:tx>
          <c:spPr>
            <a:ln w="28575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'PODATKI grafi'!$Q$414:$V$414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4000;2,25</c:v>
                </c:pt>
                <c:pt idx="3">
                  <c:v>4000;2</c:v>
                </c:pt>
                <c:pt idx="4">
                  <c:v>4500;2</c:v>
                </c:pt>
                <c:pt idx="5">
                  <c:v>3500;2,57</c:v>
                </c:pt>
              </c:strCache>
            </c:strRef>
          </c:cat>
          <c:val>
            <c:numRef>
              <c:f>'PODATKI grafi'!$Q$420:$V$420</c:f>
              <c:numCache>
                <c:formatCode>0.000</c:formatCode>
                <c:ptCount val="6"/>
                <c:pt idx="0">
                  <c:v>632.19999999999993</c:v>
                </c:pt>
                <c:pt idx="1">
                  <c:v>632.19999999999993</c:v>
                </c:pt>
                <c:pt idx="2">
                  <c:v>632.19999999999993</c:v>
                </c:pt>
                <c:pt idx="3">
                  <c:v>632.19999999999993</c:v>
                </c:pt>
                <c:pt idx="4">
                  <c:v>632.19999999999993</c:v>
                </c:pt>
                <c:pt idx="5">
                  <c:v>632.19999999999993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B4-49F1-A9EB-F9C5A06D4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169088"/>
        <c:axId val="829999360"/>
      </c:lineChart>
      <c:lineChart>
        <c:grouping val="standard"/>
        <c:varyColors val="0"/>
        <c:ser>
          <c:idx val="0"/>
          <c:order val="2"/>
          <c:tx>
            <c:strRef>
              <c:f>'PODATKI grafi'!$P$415</c:f>
              <c:strCache>
                <c:ptCount val="1"/>
                <c:pt idx="0">
                  <c:v>Polne dajatve in pravice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'PODATKI grafi'!$Q$414:$V$414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4000;2,25</c:v>
                </c:pt>
                <c:pt idx="3">
                  <c:v>4000;2</c:v>
                </c:pt>
                <c:pt idx="4">
                  <c:v>4500;2</c:v>
                </c:pt>
                <c:pt idx="5">
                  <c:v>3500;2,57</c:v>
                </c:pt>
              </c:strCache>
            </c:strRef>
          </c:cat>
          <c:val>
            <c:numRef>
              <c:f>'PODATKI grafi'!$Q$415:$V$415</c:f>
              <c:numCache>
                <c:formatCode>0.00</c:formatCode>
                <c:ptCount val="6"/>
                <c:pt idx="0">
                  <c:v>644.45542164966992</c:v>
                </c:pt>
                <c:pt idx="1">
                  <c:v>748.06124253731548</c:v>
                </c:pt>
                <c:pt idx="2">
                  <c:v>815.8056489335579</c:v>
                </c:pt>
                <c:pt idx="3">
                  <c:v>900.39711079715391</c:v>
                </c:pt>
                <c:pt idx="4">
                  <c:v>847.97954900549769</c:v>
                </c:pt>
                <c:pt idx="5">
                  <c:v>783.63174886161801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B4-49F1-A9EB-F9C5A06D479C}"/>
            </c:ext>
          </c:extLst>
        </c:ser>
        <c:ser>
          <c:idx val="1"/>
          <c:order val="3"/>
          <c:tx>
            <c:strRef>
              <c:f>'PODATKI grafi'!$P$416</c:f>
              <c:strCache>
                <c:ptCount val="1"/>
                <c:pt idx="0">
                  <c:v>Minimalne obveznosti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'PODATKI grafi'!$Q$414:$V$414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4000;2,25</c:v>
                </c:pt>
                <c:pt idx="3">
                  <c:v>4000;2</c:v>
                </c:pt>
                <c:pt idx="4">
                  <c:v>4500;2</c:v>
                </c:pt>
                <c:pt idx="5">
                  <c:v>3500;2,57</c:v>
                </c:pt>
              </c:strCache>
            </c:strRef>
          </c:cat>
          <c:val>
            <c:numRef>
              <c:f>'PODATKI grafi'!$Q$416:$V$416</c:f>
              <c:numCache>
                <c:formatCode>0.00</c:formatCode>
                <c:ptCount val="6"/>
                <c:pt idx="0">
                  <c:v>617.71073243326725</c:v>
                </c:pt>
                <c:pt idx="1">
                  <c:v>717.00996044861427</c:v>
                </c:pt>
                <c:pt idx="2">
                  <c:v>781.90205402416359</c:v>
                </c:pt>
                <c:pt idx="3">
                  <c:v>862.91048498513737</c:v>
                </c:pt>
                <c:pt idx="4">
                  <c:v>811.589590719532</c:v>
                </c:pt>
                <c:pt idx="5">
                  <c:v>752.21451732879484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B4-49F1-A9EB-F9C5A06D479C}"/>
            </c:ext>
          </c:extLst>
        </c:ser>
        <c:ser>
          <c:idx val="2"/>
          <c:order val="4"/>
          <c:tx>
            <c:strRef>
              <c:f>'PODATKI grafi'!$P$417</c:f>
              <c:strCache>
                <c:ptCount val="1"/>
                <c:pt idx="0">
                  <c:v>Brez dajatev in pravic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cat>
            <c:strRef>
              <c:f>'PODATKI grafi'!$Q$414:$V$414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4000;2,25</c:v>
                </c:pt>
                <c:pt idx="3">
                  <c:v>4000;2</c:v>
                </c:pt>
                <c:pt idx="4">
                  <c:v>4500;2</c:v>
                </c:pt>
                <c:pt idx="5">
                  <c:v>3500;2,57</c:v>
                </c:pt>
              </c:strCache>
            </c:strRef>
          </c:cat>
          <c:val>
            <c:numRef>
              <c:f>'PODATKI grafi'!$Q$417:$V$417</c:f>
              <c:numCache>
                <c:formatCode>0.00</c:formatCode>
                <c:ptCount val="6"/>
                <c:pt idx="0">
                  <c:v>553.61143486472247</c:v>
                </c:pt>
                <c:pt idx="1">
                  <c:v>642.58900328648099</c:v>
                </c:pt>
                <c:pt idx="2">
                  <c:v>700.64492663126691</c:v>
                </c:pt>
                <c:pt idx="3">
                  <c:v>773.06586711268756</c:v>
                </c:pt>
                <c:pt idx="4">
                  <c:v>724.3733682461575</c:v>
                </c:pt>
                <c:pt idx="5">
                  <c:v>676.91648501637621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B4-49F1-A9EB-F9C5A06D4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169600"/>
        <c:axId val="829999936"/>
      </c:lineChart>
      <c:catAx>
        <c:axId val="830169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 b="0" i="0" u="none" strike="noStrike" baseline="0">
                    <a:effectLst/>
                  </a:rPr>
                  <a:t>Število trsov (kos/ha)</a:t>
                </a:r>
                <a:r>
                  <a:rPr lang="sl-SI" sz="1000"/>
                  <a:t>; Pridelek na trs (kg/kos)</a:t>
                </a:r>
                <a:r>
                  <a:rPr lang="sl-SI" sz="1000" baseline="0"/>
                  <a:t> </a:t>
                </a:r>
                <a:endParaRPr lang="sl-SI" sz="1000"/>
              </a:p>
            </c:rich>
          </c:tx>
          <c:layout>
            <c:manualLayout>
              <c:xMode val="edge"/>
              <c:yMode val="edge"/>
              <c:x val="0.26468824730242052"/>
              <c:y val="0.904613479918783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29999360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829999360"/>
        <c:scaling>
          <c:orientation val="minMax"/>
          <c:max val="1400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Odkupna cena</a:t>
                </a:r>
                <a:r>
                  <a:rPr lang="sl-SI" sz="1000" baseline="0"/>
                  <a:t> (</a:t>
                </a:r>
                <a:r>
                  <a:rPr lang="sl-SI" sz="1000"/>
                  <a:t>EUR/t)</a:t>
                </a:r>
              </a:p>
            </c:rich>
          </c:tx>
          <c:layout>
            <c:manualLayout>
              <c:xMode val="edge"/>
              <c:yMode val="edge"/>
              <c:x val="2.1658898698268779E-2"/>
              <c:y val="0.1935457317803053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 cmpd="sng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30169088"/>
        <c:crosses val="autoZero"/>
        <c:crossBetween val="midCat"/>
        <c:majorUnit val="200"/>
      </c:valAx>
      <c:catAx>
        <c:axId val="830169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9999936"/>
        <c:crossesAt val="25"/>
        <c:auto val="1"/>
        <c:lblAlgn val="ctr"/>
        <c:lblOffset val="100"/>
        <c:noMultiLvlLbl val="0"/>
      </c:catAx>
      <c:valAx>
        <c:axId val="829999936"/>
        <c:scaling>
          <c:orientation val="minMax"/>
          <c:max val="140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sl-SI" sz="1000"/>
                  <a:t>Cenovne meje d</a:t>
                </a:r>
                <a:r>
                  <a:rPr lang="en-US" sz="1000"/>
                  <a:t>ohodk</a:t>
                </a:r>
                <a:r>
                  <a:rPr lang="sl-SI" sz="1000"/>
                  <a:t>a</a:t>
                </a:r>
                <a:r>
                  <a:rPr lang="en-US" sz="1000"/>
                  <a:t> </a:t>
                </a:r>
                <a:r>
                  <a:rPr lang="sl-SI" sz="1000"/>
                  <a:t>(</a:t>
                </a:r>
                <a:r>
                  <a:rPr lang="en-US" sz="1000"/>
                  <a:t>EUR/t</a:t>
                </a:r>
                <a:r>
                  <a:rPr lang="sl-SI" sz="1000"/>
                  <a:t>)</a:t>
                </a:r>
                <a:endParaRPr lang="en-US" sz="1000"/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30169600"/>
        <c:crosses val="max"/>
        <c:crossBetween val="midCat"/>
        <c:majorUnit val="200"/>
      </c:valAx>
      <c:spPr>
        <a:solidFill>
          <a:srgbClr val="FFFFFF"/>
        </a:solidFill>
        <a:ln w="12700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20653595140822836"/>
          <c:y val="0.55328012597453435"/>
          <c:w val="0.63620437445319333"/>
          <c:h val="0.201963716799551"/>
        </c:manualLayout>
      </c:layout>
      <c:overlay val="0"/>
      <c:spPr>
        <a:solidFill>
          <a:schemeClr val="bg1">
            <a:lumMod val="95000"/>
          </a:schemeClr>
        </a:solidFill>
        <a:ln w="9525">
          <a:noFill/>
          <a:prstDash val="solid"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l-SI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06939989239312"/>
          <c:y val="5.5791978581501589E-2"/>
          <c:w val="0.74275364227363916"/>
          <c:h val="0.617910998124372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'PODATKI grafi'!$J$112</c:f>
              <c:strCache>
                <c:ptCount val="1"/>
                <c:pt idx="0">
                  <c:v>Subvencije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grafi'!$Q$118:$V$118</c:f>
              <c:strCache>
                <c:ptCount val="6"/>
                <c:pt idx="0">
                  <c:v>6500;1</c:v>
                </c:pt>
                <c:pt idx="1">
                  <c:v>6000;1</c:v>
                </c:pt>
                <c:pt idx="2">
                  <c:v>5500;1</c:v>
                </c:pt>
                <c:pt idx="3">
                  <c:v>5000;1</c:v>
                </c:pt>
                <c:pt idx="4">
                  <c:v>4500;1</c:v>
                </c:pt>
                <c:pt idx="5">
                  <c:v>5500;5</c:v>
                </c:pt>
              </c:strCache>
            </c:strRef>
          </c:cat>
          <c:val>
            <c:numRef>
              <c:f>'PODATKI grafi'!$Q$112:$V$112</c:f>
              <c:numCache>
                <c:formatCode>0</c:formatCode>
                <c:ptCount val="6"/>
                <c:pt idx="0">
                  <c:v>406.2144391860877</c:v>
                </c:pt>
                <c:pt idx="1">
                  <c:v>404.82266659770011</c:v>
                </c:pt>
                <c:pt idx="2">
                  <c:v>403.41329168520582</c:v>
                </c:pt>
                <c:pt idx="3">
                  <c:v>403.15614050040534</c:v>
                </c:pt>
                <c:pt idx="4">
                  <c:v>401.57951731560496</c:v>
                </c:pt>
                <c:pt idx="5">
                  <c:v>392.99660168439988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FC-4F17-8D7E-4D38CFEE96C6}"/>
            </c:ext>
          </c:extLst>
        </c:ser>
        <c:ser>
          <c:idx val="1"/>
          <c:order val="2"/>
          <c:tx>
            <c:strRef>
              <c:f>'PODATKI grafi'!$J$113</c:f>
              <c:strCache>
                <c:ptCount val="1"/>
                <c:pt idx="0">
                  <c:v>Vrednost pridelave_tržna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grafi'!$Q$118:$V$118</c:f>
              <c:strCache>
                <c:ptCount val="6"/>
                <c:pt idx="0">
                  <c:v>6500;1</c:v>
                </c:pt>
                <c:pt idx="1">
                  <c:v>6000;1</c:v>
                </c:pt>
                <c:pt idx="2">
                  <c:v>5500;1</c:v>
                </c:pt>
                <c:pt idx="3">
                  <c:v>5000;1</c:v>
                </c:pt>
                <c:pt idx="4">
                  <c:v>4500;1</c:v>
                </c:pt>
                <c:pt idx="5">
                  <c:v>5500;5</c:v>
                </c:pt>
              </c:strCache>
            </c:strRef>
          </c:cat>
          <c:val>
            <c:numRef>
              <c:f>'PODATKI grafi'!$Q$113:$V$113</c:f>
              <c:numCache>
                <c:formatCode>0</c:formatCode>
                <c:ptCount val="6"/>
                <c:pt idx="0">
                  <c:v>877.50000000000011</c:v>
                </c:pt>
                <c:pt idx="1">
                  <c:v>810</c:v>
                </c:pt>
                <c:pt idx="2">
                  <c:v>742.5</c:v>
                </c:pt>
                <c:pt idx="3">
                  <c:v>675</c:v>
                </c:pt>
                <c:pt idx="4">
                  <c:v>607.5</c:v>
                </c:pt>
                <c:pt idx="5">
                  <c:v>742.5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FC-4F17-8D7E-4D38CFEE9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45479680"/>
        <c:axId val="825088768"/>
      </c:barChart>
      <c:lineChart>
        <c:grouping val="standard"/>
        <c:varyColors val="0"/>
        <c:ser>
          <c:idx val="2"/>
          <c:order val="1"/>
          <c:tx>
            <c:strRef>
              <c:f>'PODATKI grafi'!$J$125</c:f>
              <c:strCache>
                <c:ptCount val="1"/>
                <c:pt idx="0">
                  <c:v>Bruto dodana vrednost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2"/>
              </a:solidFill>
              <a:ln w="12700">
                <a:solidFill>
                  <a:schemeClr val="bg1"/>
                </a:solidFill>
              </a:ln>
            </c:spPr>
          </c:marker>
          <c:cat>
            <c:strRef>
              <c:f>'PODATKI grafi'!$Q$118:$V$118</c:f>
              <c:strCache>
                <c:ptCount val="6"/>
                <c:pt idx="0">
                  <c:v>6500;1</c:v>
                </c:pt>
                <c:pt idx="1">
                  <c:v>6000;1</c:v>
                </c:pt>
                <c:pt idx="2">
                  <c:v>5500;1</c:v>
                </c:pt>
                <c:pt idx="3">
                  <c:v>5000;1</c:v>
                </c:pt>
                <c:pt idx="4">
                  <c:v>4500;1</c:v>
                </c:pt>
                <c:pt idx="5">
                  <c:v>5500;5</c:v>
                </c:pt>
              </c:strCache>
            </c:strRef>
          </c:cat>
          <c:val>
            <c:numRef>
              <c:f>'PODATKI grafi'!$Q$125:$V$125</c:f>
              <c:numCache>
                <c:formatCode>#,##0.0</c:formatCode>
                <c:ptCount val="6"/>
                <c:pt idx="0">
                  <c:v>375.67030568343534</c:v>
                </c:pt>
                <c:pt idx="1">
                  <c:v>390.53681533521421</c:v>
                </c:pt>
                <c:pt idx="2">
                  <c:v>350.48371398253062</c:v>
                </c:pt>
                <c:pt idx="3">
                  <c:v>346.46675607367069</c:v>
                </c:pt>
                <c:pt idx="4">
                  <c:v>316.68142974126295</c:v>
                </c:pt>
                <c:pt idx="5">
                  <c:v>426.81933883128409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FC-4F17-8D7E-4D38CFEE9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5479680"/>
        <c:axId val="825088768"/>
      </c:lineChart>
      <c:catAx>
        <c:axId val="745479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/>
                </a:pPr>
                <a:r>
                  <a:rPr lang="en-US" sz="1000" b="0"/>
                  <a:t>Pridelek (kg/ha); Velikost parcele (ha)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crossAx val="825088768"/>
        <c:crosses val="autoZero"/>
        <c:auto val="1"/>
        <c:lblAlgn val="ctr"/>
        <c:lblOffset val="100"/>
        <c:noMultiLvlLbl val="0"/>
      </c:catAx>
      <c:valAx>
        <c:axId val="825088768"/>
        <c:scaling>
          <c:orientation val="minMax"/>
          <c:max val="17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EUR/ ha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crossAx val="745479680"/>
        <c:crosses val="autoZero"/>
        <c:crossBetween val="between"/>
        <c:majorUnit val="250"/>
      </c:valAx>
    </c:plotArea>
    <c:legend>
      <c:legendPos val="b"/>
      <c:layout>
        <c:manualLayout>
          <c:xMode val="edge"/>
          <c:yMode val="edge"/>
          <c:x val="7.4824949017502043E-2"/>
          <c:y val="0.89010992907262576"/>
          <c:w val="0.78470527170312654"/>
          <c:h val="0.10855337635676526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06939989239312"/>
          <c:y val="5.5791978581501589E-2"/>
          <c:w val="0.74275364227363916"/>
          <c:h val="0.617910998124372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'PODATKI grafi'!$J$408</c:f>
              <c:strCache>
                <c:ptCount val="1"/>
                <c:pt idx="0">
                  <c:v>Subvencije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grafi'!$Q$414:$V$414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4000;2,25</c:v>
                </c:pt>
                <c:pt idx="3">
                  <c:v>4000;2</c:v>
                </c:pt>
                <c:pt idx="4">
                  <c:v>4500;2</c:v>
                </c:pt>
                <c:pt idx="5">
                  <c:v>3500;2,57</c:v>
                </c:pt>
              </c:strCache>
            </c:strRef>
          </c:cat>
          <c:val>
            <c:numRef>
              <c:f>'PODATKI grafi'!$Q$408:$V$408</c:f>
              <c:numCache>
                <c:formatCode>0</c:formatCode>
                <c:ptCount val="6"/>
                <c:pt idx="0">
                  <c:v>242.45923571427215</c:v>
                </c:pt>
                <c:pt idx="1">
                  <c:v>238.76966132599375</c:v>
                </c:pt>
                <c:pt idx="2">
                  <c:v>236.77262023881428</c:v>
                </c:pt>
                <c:pt idx="3">
                  <c:v>234.90255502855786</c:v>
                </c:pt>
                <c:pt idx="4">
                  <c:v>236.77262023881428</c:v>
                </c:pt>
                <c:pt idx="5">
                  <c:v>236.77262023881428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36-4971-BAF3-68277222433B}"/>
            </c:ext>
          </c:extLst>
        </c:ser>
        <c:ser>
          <c:idx val="1"/>
          <c:order val="2"/>
          <c:tx>
            <c:strRef>
              <c:f>'PODATKI grafi'!$J$409</c:f>
              <c:strCache>
                <c:ptCount val="1"/>
                <c:pt idx="0">
                  <c:v>Vrednost pridelave_tržna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grafi'!$Q$414:$V$414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4000;2,25</c:v>
                </c:pt>
                <c:pt idx="3">
                  <c:v>4000;2</c:v>
                </c:pt>
                <c:pt idx="4">
                  <c:v>4500;2</c:v>
                </c:pt>
                <c:pt idx="5">
                  <c:v>3500;2,57</c:v>
                </c:pt>
              </c:strCache>
            </c:strRef>
          </c:cat>
          <c:val>
            <c:numRef>
              <c:f>'PODATKI grafi'!$Q$409:$V$409</c:f>
              <c:numCache>
                <c:formatCode>0</c:formatCode>
                <c:ptCount val="6"/>
                <c:pt idx="0">
                  <c:v>7586.4</c:v>
                </c:pt>
                <c:pt idx="1">
                  <c:v>6322</c:v>
                </c:pt>
                <c:pt idx="2">
                  <c:v>5689.8</c:v>
                </c:pt>
                <c:pt idx="3">
                  <c:v>5057.5999999999995</c:v>
                </c:pt>
                <c:pt idx="4">
                  <c:v>5689.8</c:v>
                </c:pt>
                <c:pt idx="5">
                  <c:v>5689.8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36-4971-BAF3-682772224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30170624"/>
        <c:axId val="830002240"/>
      </c:barChart>
      <c:lineChart>
        <c:grouping val="standard"/>
        <c:varyColors val="0"/>
        <c:ser>
          <c:idx val="2"/>
          <c:order val="1"/>
          <c:tx>
            <c:strRef>
              <c:f>'PODATKI grafi'!$J$421</c:f>
              <c:strCache>
                <c:ptCount val="1"/>
                <c:pt idx="0">
                  <c:v>Bruto dodana vrednost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2"/>
              </a:solidFill>
              <a:ln w="12700">
                <a:solidFill>
                  <a:schemeClr val="bg1"/>
                </a:solidFill>
              </a:ln>
            </c:spPr>
          </c:marker>
          <c:cat>
            <c:strRef>
              <c:f>'PODATKI grafi'!$Q$414:$V$414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4000;2,25</c:v>
                </c:pt>
                <c:pt idx="3">
                  <c:v>4000;2</c:v>
                </c:pt>
                <c:pt idx="4">
                  <c:v>4500;2</c:v>
                </c:pt>
                <c:pt idx="5">
                  <c:v>3500;2,57</c:v>
                </c:pt>
              </c:strCache>
            </c:strRef>
          </c:cat>
          <c:val>
            <c:numRef>
              <c:f>'PODATKI grafi'!$Q$421:$V$421</c:f>
              <c:numCache>
                <c:formatCode>#,##0.0</c:formatCode>
                <c:ptCount val="6"/>
                <c:pt idx="0">
                  <c:v>4514.0002180160063</c:v>
                </c:pt>
                <c:pt idx="1">
                  <c:v>3397.9161890034447</c:v>
                </c:pt>
                <c:pt idx="2">
                  <c:v>2849.817997415666</c:v>
                </c:pt>
                <c:pt idx="3">
                  <c:v>2304.0254195376219</c:v>
                </c:pt>
                <c:pt idx="4">
                  <c:v>2803.4114058017362</c:v>
                </c:pt>
                <c:pt idx="5">
                  <c:v>2896.2245890295976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36-4971-BAF3-682772224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170624"/>
        <c:axId val="830002240"/>
      </c:lineChart>
      <c:catAx>
        <c:axId val="830170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/>
                </a:pPr>
                <a:r>
                  <a:rPr lang="sl-SI" sz="1000" b="0"/>
                  <a:t>Število trsov (kos/ha)</a:t>
                </a:r>
                <a:r>
                  <a:rPr lang="en-US" sz="1000" b="0"/>
                  <a:t>; </a:t>
                </a:r>
                <a:r>
                  <a:rPr lang="sl-SI" sz="1000" b="0"/>
                  <a:t>Pridelek </a:t>
                </a:r>
                <a:r>
                  <a:rPr lang="en-US" sz="1000" b="0"/>
                  <a:t>(</a:t>
                </a:r>
                <a:r>
                  <a:rPr lang="sl-SI" sz="1000" b="0"/>
                  <a:t>kg/kos</a:t>
                </a:r>
                <a:r>
                  <a:rPr lang="en-US" sz="1000" b="0"/>
                  <a:t>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830002240"/>
        <c:crosses val="autoZero"/>
        <c:auto val="1"/>
        <c:lblAlgn val="ctr"/>
        <c:lblOffset val="100"/>
        <c:noMultiLvlLbl val="0"/>
      </c:catAx>
      <c:valAx>
        <c:axId val="8300022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EUR/ ha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830170624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7.4824949017502043E-2"/>
          <c:y val="0.89010992907262576"/>
          <c:w val="0.78470527170312654"/>
          <c:h val="0.10855337635676526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21153795169544"/>
          <c:y val="8.1117085117452206E-2"/>
          <c:w val="0.71984644343699467"/>
          <c:h val="0.71421200122873052"/>
        </c:manualLayout>
      </c:layout>
      <c:areaChart>
        <c:grouping val="stacked"/>
        <c:varyColors val="0"/>
        <c:ser>
          <c:idx val="3"/>
          <c:order val="0"/>
          <c:spPr>
            <a:noFill/>
            <a:ln w="25400">
              <a:noFill/>
            </a:ln>
          </c:spPr>
          <c:cat>
            <c:strRef>
              <c:f>'PODATKI grafi'!$Q$155:$V$155</c:f>
              <c:strCache>
                <c:ptCount val="6"/>
                <c:pt idx="0">
                  <c:v>4000;1</c:v>
                </c:pt>
                <c:pt idx="1">
                  <c:v>3500;1</c:v>
                </c:pt>
                <c:pt idx="2">
                  <c:v>3000;1</c:v>
                </c:pt>
                <c:pt idx="3">
                  <c:v>2500;1</c:v>
                </c:pt>
                <c:pt idx="4">
                  <c:v>3000;5</c:v>
                </c:pt>
                <c:pt idx="5">
                  <c:v>3500;5</c:v>
                </c:pt>
              </c:strCache>
            </c:strRef>
          </c:cat>
          <c:val>
            <c:numRef>
              <c:f>'PODATKI grafi'!$Q$158:$V$158</c:f>
              <c:numCache>
                <c:formatCode>0.00</c:formatCode>
                <c:ptCount val="6"/>
                <c:pt idx="0">
                  <c:v>272.91004499288101</c:v>
                </c:pt>
                <c:pt idx="1">
                  <c:v>288.06211267699382</c:v>
                </c:pt>
                <c:pt idx="2">
                  <c:v>298.92626560008296</c:v>
                </c:pt>
                <c:pt idx="3">
                  <c:v>312.25543947673486</c:v>
                </c:pt>
                <c:pt idx="4">
                  <c:v>277.67541207889053</c:v>
                </c:pt>
                <c:pt idx="5">
                  <c:v>269.36764314564755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C0-4898-BDB8-EE98D71EFEDE}"/>
            </c:ext>
          </c:extLst>
        </c:ser>
        <c:ser>
          <c:idx val="4"/>
          <c:order val="1"/>
          <c:tx>
            <c:strRef>
              <c:f>'PODATKI grafi'!$P$159</c:f>
              <c:strCache>
                <c:ptCount val="1"/>
                <c:pt idx="0">
                  <c:v>sivo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</c:spPr>
          <c:cat>
            <c:strRef>
              <c:f>'PODATKI grafi'!$Q$155:$V$155</c:f>
              <c:strCache>
                <c:ptCount val="6"/>
                <c:pt idx="0">
                  <c:v>4000;1</c:v>
                </c:pt>
                <c:pt idx="1">
                  <c:v>3500;1</c:v>
                </c:pt>
                <c:pt idx="2">
                  <c:v>3000;1</c:v>
                </c:pt>
                <c:pt idx="3">
                  <c:v>2500;1</c:v>
                </c:pt>
                <c:pt idx="4">
                  <c:v>3000;5</c:v>
                </c:pt>
                <c:pt idx="5">
                  <c:v>3500;5</c:v>
                </c:pt>
              </c:strCache>
            </c:strRef>
          </c:cat>
          <c:val>
            <c:numRef>
              <c:f>'PODATKI grafi'!$Q$159:$V$159</c:f>
              <c:numCache>
                <c:formatCode>0.00</c:formatCode>
                <c:ptCount val="6"/>
                <c:pt idx="0">
                  <c:v>19.148008908989027</c:v>
                </c:pt>
                <c:pt idx="1">
                  <c:v>21.733769418606528</c:v>
                </c:pt>
                <c:pt idx="2">
                  <c:v>24.163978403899762</c:v>
                </c:pt>
                <c:pt idx="3">
                  <c:v>27.063447058244037</c:v>
                </c:pt>
                <c:pt idx="4">
                  <c:v>19.433624957600216</c:v>
                </c:pt>
                <c:pt idx="5">
                  <c:v>17.541700635307507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C0-4898-BDB8-EE98D71EF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5009152"/>
        <c:axId val="824894592"/>
      </c:areaChart>
      <c:lineChart>
        <c:grouping val="standard"/>
        <c:varyColors val="0"/>
        <c:ser>
          <c:idx val="5"/>
          <c:order val="5"/>
          <c:tx>
            <c:strRef>
              <c:f>'PODATKI grafi'!$P$161</c:f>
              <c:strCache>
                <c:ptCount val="1"/>
                <c:pt idx="0">
                  <c:v>Odkupna cena; vir podatkov SURS; preračuni KIS</c:v>
                </c:pt>
              </c:strCache>
            </c:strRef>
          </c:tx>
          <c:spPr>
            <a:ln w="28575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'PODATKI grafi'!$Q$118:$V$118</c:f>
              <c:strCache>
                <c:ptCount val="6"/>
                <c:pt idx="0">
                  <c:v>6500;1</c:v>
                </c:pt>
                <c:pt idx="1">
                  <c:v>6000;1</c:v>
                </c:pt>
                <c:pt idx="2">
                  <c:v>5500;1</c:v>
                </c:pt>
                <c:pt idx="3">
                  <c:v>5000;1</c:v>
                </c:pt>
                <c:pt idx="4">
                  <c:v>4500;1</c:v>
                </c:pt>
                <c:pt idx="5">
                  <c:v>5500;5</c:v>
                </c:pt>
              </c:strCache>
            </c:strRef>
          </c:cat>
          <c:val>
            <c:numRef>
              <c:f>'PODATKI grafi'!$Q$161:$V$161</c:f>
              <c:numCache>
                <c:formatCode>0.000</c:formatCode>
                <c:ptCount val="6"/>
                <c:pt idx="0">
                  <c:v>313</c:v>
                </c:pt>
                <c:pt idx="1">
                  <c:v>313</c:v>
                </c:pt>
                <c:pt idx="2">
                  <c:v>313</c:v>
                </c:pt>
                <c:pt idx="3">
                  <c:v>313</c:v>
                </c:pt>
                <c:pt idx="4">
                  <c:v>313</c:v>
                </c:pt>
                <c:pt idx="5">
                  <c:v>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C0-4898-BDB8-EE98D71EF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009152"/>
        <c:axId val="824894592"/>
      </c:lineChart>
      <c:lineChart>
        <c:grouping val="standard"/>
        <c:varyColors val="0"/>
        <c:ser>
          <c:idx val="0"/>
          <c:order val="2"/>
          <c:tx>
            <c:strRef>
              <c:f>'PODATKI grafi'!$P$156</c:f>
              <c:strCache>
                <c:ptCount val="1"/>
                <c:pt idx="0">
                  <c:v>Polne dajatve in pravice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'PODATKI grafi'!$Q$155:$V$155</c:f>
              <c:strCache>
                <c:ptCount val="6"/>
                <c:pt idx="0">
                  <c:v>4000;1</c:v>
                </c:pt>
                <c:pt idx="1">
                  <c:v>3500;1</c:v>
                </c:pt>
                <c:pt idx="2">
                  <c:v>3000;1</c:v>
                </c:pt>
                <c:pt idx="3">
                  <c:v>2500;1</c:v>
                </c:pt>
                <c:pt idx="4">
                  <c:v>3000;5</c:v>
                </c:pt>
                <c:pt idx="5">
                  <c:v>3500;5</c:v>
                </c:pt>
              </c:strCache>
            </c:strRef>
          </c:cat>
          <c:val>
            <c:numRef>
              <c:f>'PODATKI grafi'!$Q$156:$V$156</c:f>
              <c:numCache>
                <c:formatCode>0.00</c:formatCode>
                <c:ptCount val="6"/>
                <c:pt idx="0">
                  <c:v>292.05805390187004</c:v>
                </c:pt>
                <c:pt idx="1">
                  <c:v>309.79588209560035</c:v>
                </c:pt>
                <c:pt idx="2">
                  <c:v>323.09024400398272</c:v>
                </c:pt>
                <c:pt idx="3">
                  <c:v>339.3188865349789</c:v>
                </c:pt>
                <c:pt idx="4">
                  <c:v>297.10903703649075</c:v>
                </c:pt>
                <c:pt idx="5">
                  <c:v>286.90934378095506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C0-4898-BDB8-EE98D71EFEDE}"/>
            </c:ext>
          </c:extLst>
        </c:ser>
        <c:ser>
          <c:idx val="1"/>
          <c:order val="3"/>
          <c:tx>
            <c:strRef>
              <c:f>'PODATKI grafi'!$P$157</c:f>
              <c:strCache>
                <c:ptCount val="1"/>
                <c:pt idx="0">
                  <c:v>Minimalne obveznosti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'PODATKI grafi'!$Q$155:$V$155</c:f>
              <c:strCache>
                <c:ptCount val="6"/>
                <c:pt idx="0">
                  <c:v>4000;1</c:v>
                </c:pt>
                <c:pt idx="1">
                  <c:v>3500;1</c:v>
                </c:pt>
                <c:pt idx="2">
                  <c:v>3000;1</c:v>
                </c:pt>
                <c:pt idx="3">
                  <c:v>2500;1</c:v>
                </c:pt>
                <c:pt idx="4">
                  <c:v>3000;5</c:v>
                </c:pt>
                <c:pt idx="5">
                  <c:v>3500;5</c:v>
                </c:pt>
              </c:strCache>
            </c:strRef>
          </c:cat>
          <c:val>
            <c:numRef>
              <c:f>'PODATKI grafi'!$Q$157:$V$157</c:f>
              <c:numCache>
                <c:formatCode>0.00</c:formatCode>
                <c:ptCount val="6"/>
                <c:pt idx="0">
                  <c:v>286.42083381160563</c:v>
                </c:pt>
                <c:pt idx="1">
                  <c:v>303.39740786331464</c:v>
                </c:pt>
                <c:pt idx="2">
                  <c:v>315.97631037429693</c:v>
                </c:pt>
                <c:pt idx="3">
                  <c:v>331.35134232744923</c:v>
                </c:pt>
                <c:pt idx="4">
                  <c:v>291.38773089137931</c:v>
                </c:pt>
                <c:pt idx="5">
                  <c:v>281.74502472779557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1C0-4898-BDB8-EE98D71EFEDE}"/>
            </c:ext>
          </c:extLst>
        </c:ser>
        <c:ser>
          <c:idx val="2"/>
          <c:order val="4"/>
          <c:tx>
            <c:strRef>
              <c:f>'PODATKI grafi'!$P$158</c:f>
              <c:strCache>
                <c:ptCount val="1"/>
                <c:pt idx="0">
                  <c:v>Brez dajatev in pravic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cat>
            <c:strRef>
              <c:f>'PODATKI grafi'!$Q$155:$V$155</c:f>
              <c:strCache>
                <c:ptCount val="6"/>
                <c:pt idx="0">
                  <c:v>4000;1</c:v>
                </c:pt>
                <c:pt idx="1">
                  <c:v>3500;1</c:v>
                </c:pt>
                <c:pt idx="2">
                  <c:v>3000;1</c:v>
                </c:pt>
                <c:pt idx="3">
                  <c:v>2500;1</c:v>
                </c:pt>
                <c:pt idx="4">
                  <c:v>3000;5</c:v>
                </c:pt>
                <c:pt idx="5">
                  <c:v>3500;5</c:v>
                </c:pt>
              </c:strCache>
            </c:strRef>
          </c:cat>
          <c:val>
            <c:numRef>
              <c:f>'PODATKI grafi'!$Q$158:$V$158</c:f>
              <c:numCache>
                <c:formatCode>0.00</c:formatCode>
                <c:ptCount val="6"/>
                <c:pt idx="0">
                  <c:v>272.91004499288101</c:v>
                </c:pt>
                <c:pt idx="1">
                  <c:v>288.06211267699382</c:v>
                </c:pt>
                <c:pt idx="2">
                  <c:v>298.92626560008296</c:v>
                </c:pt>
                <c:pt idx="3">
                  <c:v>312.25543947673486</c:v>
                </c:pt>
                <c:pt idx="4">
                  <c:v>277.67541207889053</c:v>
                </c:pt>
                <c:pt idx="5">
                  <c:v>269.36764314564755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1C0-4898-BDB8-EE98D71EF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3450112"/>
        <c:axId val="824895168"/>
      </c:lineChart>
      <c:catAx>
        <c:axId val="825009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Pridelek (kg/ha); Velikost parcele (ha)</a:t>
                </a:r>
              </a:p>
            </c:rich>
          </c:tx>
          <c:layout>
            <c:manualLayout>
              <c:xMode val="edge"/>
              <c:yMode val="edge"/>
              <c:x val="0.26468824730242052"/>
              <c:y val="0.904613479918783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2489459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824894592"/>
        <c:scaling>
          <c:orientation val="minMax"/>
          <c:max val="450"/>
          <c:min val="100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Odkupna cena</a:t>
                </a:r>
                <a:r>
                  <a:rPr lang="sl-SI" sz="1000" baseline="0"/>
                  <a:t> (</a:t>
                </a:r>
                <a:r>
                  <a:rPr lang="sl-SI" sz="1000"/>
                  <a:t>EUR/t)</a:t>
                </a:r>
              </a:p>
            </c:rich>
          </c:tx>
          <c:layout>
            <c:manualLayout>
              <c:xMode val="edge"/>
              <c:yMode val="edge"/>
              <c:x val="2.1658898698268779E-2"/>
              <c:y val="0.1935457317803053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 cmpd="sng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25009152"/>
        <c:crosses val="autoZero"/>
        <c:crossBetween val="midCat"/>
        <c:majorUnit val="50"/>
      </c:valAx>
      <c:catAx>
        <c:axId val="7034501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4895168"/>
        <c:crossesAt val="25"/>
        <c:auto val="1"/>
        <c:lblAlgn val="ctr"/>
        <c:lblOffset val="100"/>
        <c:noMultiLvlLbl val="0"/>
      </c:catAx>
      <c:valAx>
        <c:axId val="824895168"/>
        <c:scaling>
          <c:orientation val="minMax"/>
          <c:max val="450"/>
          <c:min val="10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sl-SI" sz="1000"/>
                  <a:t>Cenovne meje d</a:t>
                </a:r>
                <a:r>
                  <a:rPr lang="en-US" sz="1000"/>
                  <a:t>ohodk</a:t>
                </a:r>
                <a:r>
                  <a:rPr lang="sl-SI" sz="1000"/>
                  <a:t>a</a:t>
                </a:r>
                <a:r>
                  <a:rPr lang="en-US" sz="1000"/>
                  <a:t> </a:t>
                </a:r>
                <a:r>
                  <a:rPr lang="sl-SI" sz="1000"/>
                  <a:t>(</a:t>
                </a:r>
                <a:r>
                  <a:rPr lang="en-US" sz="1000"/>
                  <a:t>EUR/t</a:t>
                </a:r>
                <a:r>
                  <a:rPr lang="sl-SI" sz="1000"/>
                  <a:t>)</a:t>
                </a:r>
                <a:endParaRPr lang="en-US" sz="1000"/>
              </a:p>
            </c:rich>
          </c:tx>
          <c:layout/>
          <c:overlay val="0"/>
        </c:title>
        <c:numFmt formatCode="0" sourceLinked="0"/>
        <c:majorTickMark val="none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703450112"/>
        <c:crosses val="max"/>
        <c:crossBetween val="midCat"/>
        <c:minorUnit val="5"/>
      </c:valAx>
      <c:spPr>
        <a:solidFill>
          <a:srgbClr val="FFFFFF"/>
        </a:solidFill>
        <a:ln w="12700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8499188340543993"/>
          <c:y val="0.55790090628292088"/>
          <c:w val="0.63620437445319333"/>
          <c:h val="0.201963716799551"/>
        </c:manualLayout>
      </c:layout>
      <c:overlay val="0"/>
      <c:spPr>
        <a:solidFill>
          <a:schemeClr val="bg1">
            <a:lumMod val="95000"/>
          </a:schemeClr>
        </a:solidFill>
        <a:ln w="9525">
          <a:noFill/>
          <a:prstDash val="solid"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l-SI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06939989239312"/>
          <c:y val="5.5791978581501589E-2"/>
          <c:w val="0.74275364227363916"/>
          <c:h val="0.617910998124372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'PODATKI grafi'!$J$149</c:f>
              <c:strCache>
                <c:ptCount val="1"/>
                <c:pt idx="0">
                  <c:v>Subvencije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grafi'!$Q$155:$V$155</c:f>
              <c:strCache>
                <c:ptCount val="6"/>
                <c:pt idx="0">
                  <c:v>4000;1</c:v>
                </c:pt>
                <c:pt idx="1">
                  <c:v>3500;1</c:v>
                </c:pt>
                <c:pt idx="2">
                  <c:v>3000;1</c:v>
                </c:pt>
                <c:pt idx="3">
                  <c:v>2500;1</c:v>
                </c:pt>
                <c:pt idx="4">
                  <c:v>3000;5</c:v>
                </c:pt>
                <c:pt idx="5">
                  <c:v>3500;5</c:v>
                </c:pt>
              </c:strCache>
            </c:strRef>
          </c:cat>
          <c:val>
            <c:numRef>
              <c:f>'PODATKI grafi'!$Q$149:$V$149</c:f>
              <c:numCache>
                <c:formatCode>0</c:formatCode>
                <c:ptCount val="6"/>
                <c:pt idx="0">
                  <c:v>278.53440025608268</c:v>
                </c:pt>
                <c:pt idx="1">
                  <c:v>278.39327101608268</c:v>
                </c:pt>
                <c:pt idx="2">
                  <c:v>277.42978604838891</c:v>
                </c:pt>
                <c:pt idx="3">
                  <c:v>276.14690950540597</c:v>
                </c:pt>
                <c:pt idx="4">
                  <c:v>273.71786923855785</c:v>
                </c:pt>
                <c:pt idx="5">
                  <c:v>274.55171867194025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3E-4457-BEF1-C1992F6BD510}"/>
            </c:ext>
          </c:extLst>
        </c:ser>
        <c:ser>
          <c:idx val="1"/>
          <c:order val="2"/>
          <c:tx>
            <c:strRef>
              <c:f>'PODATKI grafi'!$J$113</c:f>
              <c:strCache>
                <c:ptCount val="1"/>
                <c:pt idx="0">
                  <c:v>Vrednost pridelave_tržna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grafi'!$Q$155:$V$155</c:f>
              <c:strCache>
                <c:ptCount val="6"/>
                <c:pt idx="0">
                  <c:v>4000;1</c:v>
                </c:pt>
                <c:pt idx="1">
                  <c:v>3500;1</c:v>
                </c:pt>
                <c:pt idx="2">
                  <c:v>3000;1</c:v>
                </c:pt>
                <c:pt idx="3">
                  <c:v>2500;1</c:v>
                </c:pt>
                <c:pt idx="4">
                  <c:v>3000;5</c:v>
                </c:pt>
                <c:pt idx="5">
                  <c:v>3500;5</c:v>
                </c:pt>
              </c:strCache>
            </c:strRef>
          </c:cat>
          <c:val>
            <c:numRef>
              <c:f>'PODATKI grafi'!$Q$150:$V$150</c:f>
              <c:numCache>
                <c:formatCode>0</c:formatCode>
                <c:ptCount val="6"/>
                <c:pt idx="0">
                  <c:v>1252</c:v>
                </c:pt>
                <c:pt idx="1">
                  <c:v>1095.5</c:v>
                </c:pt>
                <c:pt idx="2">
                  <c:v>939</c:v>
                </c:pt>
                <c:pt idx="3">
                  <c:v>782.5</c:v>
                </c:pt>
                <c:pt idx="4">
                  <c:v>939</c:v>
                </c:pt>
                <c:pt idx="5">
                  <c:v>1095.5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3E-4457-BEF1-C1992F6BD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25009664"/>
        <c:axId val="824897472"/>
      </c:barChart>
      <c:lineChart>
        <c:grouping val="standard"/>
        <c:varyColors val="0"/>
        <c:ser>
          <c:idx val="2"/>
          <c:order val="1"/>
          <c:tx>
            <c:strRef>
              <c:f>'PODATKI grafi'!$J$162</c:f>
              <c:strCache>
                <c:ptCount val="1"/>
                <c:pt idx="0">
                  <c:v>Bruto dodana vrednost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2"/>
              </a:solidFill>
              <a:ln w="12700">
                <a:solidFill>
                  <a:schemeClr val="bg1"/>
                </a:solidFill>
              </a:ln>
            </c:spPr>
          </c:marker>
          <c:cat>
            <c:strRef>
              <c:f>'PODATKI grafi'!$Q$155:$V$155</c:f>
              <c:strCache>
                <c:ptCount val="6"/>
                <c:pt idx="0">
                  <c:v>4000;1</c:v>
                </c:pt>
                <c:pt idx="1">
                  <c:v>3500;1</c:v>
                </c:pt>
                <c:pt idx="2">
                  <c:v>3000;1</c:v>
                </c:pt>
                <c:pt idx="3">
                  <c:v>2500;1</c:v>
                </c:pt>
                <c:pt idx="4">
                  <c:v>3000;5</c:v>
                </c:pt>
                <c:pt idx="5">
                  <c:v>3500;5</c:v>
                </c:pt>
              </c:strCache>
            </c:strRef>
          </c:cat>
          <c:val>
            <c:numRef>
              <c:f>'PODATKI grafi'!$Q$162:$V$162</c:f>
              <c:numCache>
                <c:formatCode>#,##0.0</c:formatCode>
                <c:ptCount val="6"/>
                <c:pt idx="0">
                  <c:v>419.14530946565355</c:v>
                </c:pt>
                <c:pt idx="1">
                  <c:v>343.7273358416428</c:v>
                </c:pt>
                <c:pt idx="2">
                  <c:v>289.45350774349288</c:v>
                </c:pt>
                <c:pt idx="3">
                  <c:v>236.32963807662486</c:v>
                </c:pt>
                <c:pt idx="4">
                  <c:v>313.27077190530815</c:v>
                </c:pt>
                <c:pt idx="5">
                  <c:v>368.14960535939178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3E-4457-BEF1-C1992F6BD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009664"/>
        <c:axId val="824897472"/>
      </c:lineChart>
      <c:catAx>
        <c:axId val="825009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/>
                </a:pPr>
                <a:r>
                  <a:rPr lang="en-US" sz="1000" b="0"/>
                  <a:t>Pridelek (kg/ha); Velikost parcele (ha)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crossAx val="824897472"/>
        <c:crosses val="autoZero"/>
        <c:auto val="1"/>
        <c:lblAlgn val="ctr"/>
        <c:lblOffset val="100"/>
        <c:noMultiLvlLbl val="0"/>
      </c:catAx>
      <c:valAx>
        <c:axId val="824897472"/>
        <c:scaling>
          <c:orientation val="minMax"/>
          <c:max val="17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EUR/ ha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crossAx val="825009664"/>
        <c:crosses val="autoZero"/>
        <c:crossBetween val="between"/>
        <c:majorUnit val="250"/>
      </c:valAx>
    </c:plotArea>
    <c:legend>
      <c:legendPos val="b"/>
      <c:layout>
        <c:manualLayout>
          <c:xMode val="edge"/>
          <c:yMode val="edge"/>
          <c:x val="7.4824949017502043E-2"/>
          <c:y val="0.89010992907262576"/>
          <c:w val="0.78470527170312654"/>
          <c:h val="0.10855337635676526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21153795169544"/>
          <c:y val="8.1117085117452206E-2"/>
          <c:w val="0.71984644343699467"/>
          <c:h val="0.71421200122873052"/>
        </c:manualLayout>
      </c:layout>
      <c:areaChart>
        <c:grouping val="stacked"/>
        <c:varyColors val="0"/>
        <c:ser>
          <c:idx val="3"/>
          <c:order val="0"/>
          <c:spPr>
            <a:noFill/>
            <a:ln w="25400">
              <a:noFill/>
            </a:ln>
          </c:spPr>
          <c:cat>
            <c:strRef>
              <c:f>'PODATKI grafi'!$Q$192:$V$192</c:f>
              <c:strCache>
                <c:ptCount val="6"/>
                <c:pt idx="0">
                  <c:v>12000;1</c:v>
                </c:pt>
                <c:pt idx="1">
                  <c:v>11000;1</c:v>
                </c:pt>
                <c:pt idx="2">
                  <c:v>10000;1</c:v>
                </c:pt>
                <c:pt idx="3">
                  <c:v>9000;1</c:v>
                </c:pt>
                <c:pt idx="4">
                  <c:v>8000;1</c:v>
                </c:pt>
                <c:pt idx="5">
                  <c:v>10000;5</c:v>
                </c:pt>
              </c:strCache>
            </c:strRef>
          </c:cat>
          <c:val>
            <c:numRef>
              <c:f>'PODATKI grafi'!$Q$195:$V$195</c:f>
              <c:numCache>
                <c:formatCode>0.00</c:formatCode>
                <c:ptCount val="6"/>
                <c:pt idx="0">
                  <c:v>132.74338448319227</c:v>
                </c:pt>
                <c:pt idx="1">
                  <c:v>134.71598120311074</c:v>
                </c:pt>
                <c:pt idx="2">
                  <c:v>139.13315551838059</c:v>
                </c:pt>
                <c:pt idx="3">
                  <c:v>144.39857995285749</c:v>
                </c:pt>
                <c:pt idx="4">
                  <c:v>147.73417963293994</c:v>
                </c:pt>
                <c:pt idx="5">
                  <c:v>132.6382677228593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F8-4002-9385-6EA28BF64144}"/>
            </c:ext>
          </c:extLst>
        </c:ser>
        <c:ser>
          <c:idx val="4"/>
          <c:order val="1"/>
          <c:tx>
            <c:strRef>
              <c:f>'PODATKI grafi'!$P$196</c:f>
              <c:strCache>
                <c:ptCount val="1"/>
                <c:pt idx="0">
                  <c:v>sivo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</c:spPr>
          <c:cat>
            <c:strRef>
              <c:f>'PODATKI grafi'!$Q$192:$V$192</c:f>
              <c:strCache>
                <c:ptCount val="6"/>
                <c:pt idx="0">
                  <c:v>12000;1</c:v>
                </c:pt>
                <c:pt idx="1">
                  <c:v>11000;1</c:v>
                </c:pt>
                <c:pt idx="2">
                  <c:v>10000;1</c:v>
                </c:pt>
                <c:pt idx="3">
                  <c:v>9000;1</c:v>
                </c:pt>
                <c:pt idx="4">
                  <c:v>8000;1</c:v>
                </c:pt>
                <c:pt idx="5">
                  <c:v>10000;5</c:v>
                </c:pt>
              </c:strCache>
            </c:strRef>
          </c:cat>
          <c:val>
            <c:numRef>
              <c:f>'PODATKI grafi'!$Q$196:$V$196</c:f>
              <c:numCache>
                <c:formatCode>0.00</c:formatCode>
                <c:ptCount val="6"/>
                <c:pt idx="0">
                  <c:v>7.669453864709908</c:v>
                </c:pt>
                <c:pt idx="1">
                  <c:v>7.8840860744193151</c:v>
                </c:pt>
                <c:pt idx="2">
                  <c:v>8.6438735545678469</c:v>
                </c:pt>
                <c:pt idx="3">
                  <c:v>9.5724556737917226</c:v>
                </c:pt>
                <c:pt idx="4">
                  <c:v>10.733183322821617</c:v>
                </c:pt>
                <c:pt idx="5">
                  <c:v>7.1006762045944072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F8-4002-9385-6EA28BF64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5011200"/>
        <c:axId val="824899776"/>
      </c:areaChart>
      <c:lineChart>
        <c:grouping val="standard"/>
        <c:varyColors val="0"/>
        <c:ser>
          <c:idx val="5"/>
          <c:order val="5"/>
          <c:tx>
            <c:strRef>
              <c:f>'PODATKI grafi'!$P$198</c:f>
              <c:strCache>
                <c:ptCount val="1"/>
                <c:pt idx="0">
                  <c:v>Odkupna cena; vir podatkov SURS; preračuni KIS</c:v>
                </c:pt>
              </c:strCache>
            </c:strRef>
          </c:tx>
          <c:spPr>
            <a:ln w="28575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'PODATKI grafi'!$Q$192:$V$192</c:f>
              <c:strCache>
                <c:ptCount val="6"/>
                <c:pt idx="0">
                  <c:v>12000;1</c:v>
                </c:pt>
                <c:pt idx="1">
                  <c:v>11000;1</c:v>
                </c:pt>
                <c:pt idx="2">
                  <c:v>10000;1</c:v>
                </c:pt>
                <c:pt idx="3">
                  <c:v>9000;1</c:v>
                </c:pt>
                <c:pt idx="4">
                  <c:v>8000;1</c:v>
                </c:pt>
                <c:pt idx="5">
                  <c:v>10000;5</c:v>
                </c:pt>
              </c:strCache>
            </c:strRef>
          </c:cat>
          <c:val>
            <c:numRef>
              <c:f>'PODATKI grafi'!$Q$198:$V$198</c:f>
              <c:numCache>
                <c:formatCode>0.000</c:formatCode>
                <c:ptCount val="6"/>
                <c:pt idx="0">
                  <c:v>120</c:v>
                </c:pt>
                <c:pt idx="1">
                  <c:v>120</c:v>
                </c:pt>
                <c:pt idx="2">
                  <c:v>120</c:v>
                </c:pt>
                <c:pt idx="3">
                  <c:v>120</c:v>
                </c:pt>
                <c:pt idx="4">
                  <c:v>120</c:v>
                </c:pt>
                <c:pt idx="5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F8-4002-9385-6EA28BF64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011200"/>
        <c:axId val="824899776"/>
      </c:lineChart>
      <c:lineChart>
        <c:grouping val="standard"/>
        <c:varyColors val="0"/>
        <c:ser>
          <c:idx val="0"/>
          <c:order val="2"/>
          <c:tx>
            <c:strRef>
              <c:f>'PODATKI grafi'!$P$193</c:f>
              <c:strCache>
                <c:ptCount val="1"/>
                <c:pt idx="0">
                  <c:v>Polne dajatve in pravice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'PODATKI grafi'!$Q$192:$V$192</c:f>
              <c:strCache>
                <c:ptCount val="6"/>
                <c:pt idx="0">
                  <c:v>12000;1</c:v>
                </c:pt>
                <c:pt idx="1">
                  <c:v>11000;1</c:v>
                </c:pt>
                <c:pt idx="2">
                  <c:v>10000;1</c:v>
                </c:pt>
                <c:pt idx="3">
                  <c:v>9000;1</c:v>
                </c:pt>
                <c:pt idx="4">
                  <c:v>8000;1</c:v>
                </c:pt>
                <c:pt idx="5">
                  <c:v>10000;5</c:v>
                </c:pt>
              </c:strCache>
            </c:strRef>
          </c:cat>
          <c:val>
            <c:numRef>
              <c:f>'PODATKI grafi'!$Q$193:$V$193</c:f>
              <c:numCache>
                <c:formatCode>0.00</c:formatCode>
                <c:ptCount val="6"/>
                <c:pt idx="0">
                  <c:v>140.41283834790218</c:v>
                </c:pt>
                <c:pt idx="1">
                  <c:v>142.60006727753006</c:v>
                </c:pt>
                <c:pt idx="2">
                  <c:v>147.77702907294844</c:v>
                </c:pt>
                <c:pt idx="3">
                  <c:v>153.97103562664921</c:v>
                </c:pt>
                <c:pt idx="4">
                  <c:v>158.46736295576156</c:v>
                </c:pt>
                <c:pt idx="5">
                  <c:v>139.7389439274537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6F8-4002-9385-6EA28BF64144}"/>
            </c:ext>
          </c:extLst>
        </c:ser>
        <c:ser>
          <c:idx val="1"/>
          <c:order val="3"/>
          <c:tx>
            <c:strRef>
              <c:f>'PODATKI grafi'!$P$194</c:f>
              <c:strCache>
                <c:ptCount val="1"/>
                <c:pt idx="0">
                  <c:v>Minimalne obveznosti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'PODATKI grafi'!$Q$192:$V$192</c:f>
              <c:strCache>
                <c:ptCount val="6"/>
                <c:pt idx="0">
                  <c:v>12000;1</c:v>
                </c:pt>
                <c:pt idx="1">
                  <c:v>11000;1</c:v>
                </c:pt>
                <c:pt idx="2">
                  <c:v>10000;1</c:v>
                </c:pt>
                <c:pt idx="3">
                  <c:v>9000;1</c:v>
                </c:pt>
                <c:pt idx="4">
                  <c:v>8000;1</c:v>
                </c:pt>
                <c:pt idx="5">
                  <c:v>10000;5</c:v>
                </c:pt>
              </c:strCache>
            </c:strRef>
          </c:cat>
          <c:val>
            <c:numRef>
              <c:f>'PODATKI grafi'!$Q$194:$V$194</c:f>
              <c:numCache>
                <c:formatCode>0.00</c:formatCode>
                <c:ptCount val="6"/>
                <c:pt idx="0">
                  <c:v>138.1549325983805</c:v>
                </c:pt>
                <c:pt idx="1">
                  <c:v>140.27897328685273</c:v>
                </c:pt>
                <c:pt idx="2">
                  <c:v>145.23225181223597</c:v>
                </c:pt>
                <c:pt idx="3">
                  <c:v>151.15288154629823</c:v>
                </c:pt>
                <c:pt idx="4">
                  <c:v>155.30748785086243</c:v>
                </c:pt>
                <c:pt idx="5">
                  <c:v>137.64848769541118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6F8-4002-9385-6EA28BF64144}"/>
            </c:ext>
          </c:extLst>
        </c:ser>
        <c:ser>
          <c:idx val="2"/>
          <c:order val="4"/>
          <c:tx>
            <c:strRef>
              <c:f>'PODATKI grafi'!$P$195</c:f>
              <c:strCache>
                <c:ptCount val="1"/>
                <c:pt idx="0">
                  <c:v>Brez dajatev in pravic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cat>
            <c:strRef>
              <c:f>'PODATKI grafi'!$Q$192:$V$192</c:f>
              <c:strCache>
                <c:ptCount val="6"/>
                <c:pt idx="0">
                  <c:v>12000;1</c:v>
                </c:pt>
                <c:pt idx="1">
                  <c:v>11000;1</c:v>
                </c:pt>
                <c:pt idx="2">
                  <c:v>10000;1</c:v>
                </c:pt>
                <c:pt idx="3">
                  <c:v>9000;1</c:v>
                </c:pt>
                <c:pt idx="4">
                  <c:v>8000;1</c:v>
                </c:pt>
                <c:pt idx="5">
                  <c:v>10000;5</c:v>
                </c:pt>
              </c:strCache>
            </c:strRef>
          </c:cat>
          <c:val>
            <c:numRef>
              <c:f>'PODATKI grafi'!$Q$195:$V$195</c:f>
              <c:numCache>
                <c:formatCode>0.00</c:formatCode>
                <c:ptCount val="6"/>
                <c:pt idx="0">
                  <c:v>132.74338448319227</c:v>
                </c:pt>
                <c:pt idx="1">
                  <c:v>134.71598120311074</c:v>
                </c:pt>
                <c:pt idx="2">
                  <c:v>139.13315551838059</c:v>
                </c:pt>
                <c:pt idx="3">
                  <c:v>144.39857995285749</c:v>
                </c:pt>
                <c:pt idx="4">
                  <c:v>147.73417963293994</c:v>
                </c:pt>
                <c:pt idx="5">
                  <c:v>132.6382677228593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6F8-4002-9385-6EA28BF64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5477120"/>
        <c:axId val="824900352"/>
      </c:lineChart>
      <c:catAx>
        <c:axId val="825011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Pridelek (kg/ha); Velikost parcele (ha)</a:t>
                </a:r>
              </a:p>
            </c:rich>
          </c:tx>
          <c:layout>
            <c:manualLayout>
              <c:xMode val="edge"/>
              <c:yMode val="edge"/>
              <c:x val="0.26468824730242052"/>
              <c:y val="0.904613479918783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24899776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824899776"/>
        <c:scaling>
          <c:orientation val="minMax"/>
          <c:max val="200"/>
          <c:min val="50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Odkupna cena</a:t>
                </a:r>
                <a:r>
                  <a:rPr lang="sl-SI" sz="1000" baseline="0"/>
                  <a:t> (</a:t>
                </a:r>
                <a:r>
                  <a:rPr lang="sl-SI" sz="1000"/>
                  <a:t>EUR/t)</a:t>
                </a:r>
              </a:p>
            </c:rich>
          </c:tx>
          <c:layout>
            <c:manualLayout>
              <c:xMode val="edge"/>
              <c:yMode val="edge"/>
              <c:x val="2.1658898698268779E-2"/>
              <c:y val="0.1935457317803053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 cmpd="sng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25011200"/>
        <c:crosses val="autoZero"/>
        <c:crossBetween val="midCat"/>
        <c:majorUnit val="25"/>
      </c:valAx>
      <c:catAx>
        <c:axId val="745477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4900352"/>
        <c:crossesAt val="25"/>
        <c:auto val="1"/>
        <c:lblAlgn val="ctr"/>
        <c:lblOffset val="100"/>
        <c:noMultiLvlLbl val="0"/>
      </c:catAx>
      <c:valAx>
        <c:axId val="824900352"/>
        <c:scaling>
          <c:orientation val="minMax"/>
          <c:max val="200"/>
          <c:min val="5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sl-SI" sz="1000"/>
                  <a:t>Cenovne meje d</a:t>
                </a:r>
                <a:r>
                  <a:rPr lang="en-US" sz="1000"/>
                  <a:t>ohodk</a:t>
                </a:r>
                <a:r>
                  <a:rPr lang="sl-SI" sz="1000"/>
                  <a:t>a</a:t>
                </a:r>
                <a:r>
                  <a:rPr lang="en-US" sz="1000"/>
                  <a:t> </a:t>
                </a:r>
                <a:r>
                  <a:rPr lang="sl-SI" sz="1000"/>
                  <a:t>(</a:t>
                </a:r>
                <a:r>
                  <a:rPr lang="en-US" sz="1000"/>
                  <a:t>EUR/t</a:t>
                </a:r>
                <a:r>
                  <a:rPr lang="sl-SI" sz="1000"/>
                  <a:t>)</a:t>
                </a:r>
                <a:endParaRPr lang="en-US" sz="1000"/>
              </a:p>
            </c:rich>
          </c:tx>
          <c:layout/>
          <c:overlay val="0"/>
        </c:title>
        <c:numFmt formatCode="0" sourceLinked="0"/>
        <c:majorTickMark val="none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745477120"/>
        <c:crosses val="max"/>
        <c:crossBetween val="midCat"/>
        <c:minorUnit val="25"/>
      </c:valAx>
      <c:spPr>
        <a:solidFill>
          <a:srgbClr val="FFFFFF"/>
        </a:solidFill>
        <a:ln w="12700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8499188340543993"/>
          <c:y val="0.55790090628292088"/>
          <c:w val="0.63620437445319333"/>
          <c:h val="0.201963716799551"/>
        </c:manualLayout>
      </c:layout>
      <c:overlay val="0"/>
      <c:spPr>
        <a:solidFill>
          <a:schemeClr val="bg1">
            <a:lumMod val="95000"/>
          </a:schemeClr>
        </a:solidFill>
        <a:ln w="9525">
          <a:noFill/>
          <a:prstDash val="solid"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l-SI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06939989239312"/>
          <c:y val="5.5791978581501589E-2"/>
          <c:w val="0.74275364227363916"/>
          <c:h val="0.617910998124372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'PODATKI grafi'!$J$186</c:f>
              <c:strCache>
                <c:ptCount val="1"/>
                <c:pt idx="0">
                  <c:v>Subvencije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grafi'!$Q$192:$V$192</c:f>
              <c:strCache>
                <c:ptCount val="6"/>
                <c:pt idx="0">
                  <c:v>12000;1</c:v>
                </c:pt>
                <c:pt idx="1">
                  <c:v>11000;1</c:v>
                </c:pt>
                <c:pt idx="2">
                  <c:v>10000;1</c:v>
                </c:pt>
                <c:pt idx="3">
                  <c:v>9000;1</c:v>
                </c:pt>
                <c:pt idx="4">
                  <c:v>8000;1</c:v>
                </c:pt>
                <c:pt idx="5">
                  <c:v>10000;5</c:v>
                </c:pt>
              </c:strCache>
            </c:strRef>
          </c:cat>
          <c:val>
            <c:numRef>
              <c:f>'PODATKI grafi'!$Q$186:$V$186</c:f>
              <c:numCache>
                <c:formatCode>0</c:formatCode>
                <c:ptCount val="6"/>
                <c:pt idx="0">
                  <c:v>280.98151599163714</c:v>
                </c:pt>
                <c:pt idx="1">
                  <c:v>279.58628611324889</c:v>
                </c:pt>
                <c:pt idx="2">
                  <c:v>279.5105282348606</c:v>
                </c:pt>
                <c:pt idx="3">
                  <c:v>279.43477035647231</c:v>
                </c:pt>
                <c:pt idx="4">
                  <c:v>279.35901247808403</c:v>
                </c:pt>
                <c:pt idx="5">
                  <c:v>275.95656391194422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A0-4AD1-9E22-4C11CC5788CA}"/>
            </c:ext>
          </c:extLst>
        </c:ser>
        <c:ser>
          <c:idx val="1"/>
          <c:order val="2"/>
          <c:tx>
            <c:strRef>
              <c:f>'PODATKI grafi'!$J$187</c:f>
              <c:strCache>
                <c:ptCount val="1"/>
                <c:pt idx="0">
                  <c:v>Vrednost pridelave_tržna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grafi'!$Q$192:$V$192</c:f>
              <c:strCache>
                <c:ptCount val="6"/>
                <c:pt idx="0">
                  <c:v>12000;1</c:v>
                </c:pt>
                <c:pt idx="1">
                  <c:v>11000;1</c:v>
                </c:pt>
                <c:pt idx="2">
                  <c:v>10000;1</c:v>
                </c:pt>
                <c:pt idx="3">
                  <c:v>9000;1</c:v>
                </c:pt>
                <c:pt idx="4">
                  <c:v>8000;1</c:v>
                </c:pt>
                <c:pt idx="5">
                  <c:v>10000;5</c:v>
                </c:pt>
              </c:strCache>
            </c:strRef>
          </c:cat>
          <c:val>
            <c:numRef>
              <c:f>'PODATKI grafi'!$Q$187:$V$187</c:f>
              <c:numCache>
                <c:formatCode>0</c:formatCode>
                <c:ptCount val="6"/>
                <c:pt idx="0">
                  <c:v>1440</c:v>
                </c:pt>
                <c:pt idx="1">
                  <c:v>1320</c:v>
                </c:pt>
                <c:pt idx="2">
                  <c:v>1200</c:v>
                </c:pt>
                <c:pt idx="3">
                  <c:v>1080</c:v>
                </c:pt>
                <c:pt idx="4">
                  <c:v>960</c:v>
                </c:pt>
                <c:pt idx="5">
                  <c:v>1200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A0-4AD1-9E22-4C11CC578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25011712"/>
        <c:axId val="825336960"/>
      </c:barChart>
      <c:lineChart>
        <c:grouping val="standard"/>
        <c:varyColors val="0"/>
        <c:ser>
          <c:idx val="2"/>
          <c:order val="1"/>
          <c:tx>
            <c:strRef>
              <c:f>'PODATKI grafi'!$J$199</c:f>
              <c:strCache>
                <c:ptCount val="1"/>
                <c:pt idx="0">
                  <c:v>Bruto dodana vrednost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2"/>
              </a:solidFill>
              <a:ln w="12700">
                <a:solidFill>
                  <a:schemeClr val="bg1"/>
                </a:solidFill>
              </a:ln>
            </c:spPr>
          </c:marker>
          <c:cat>
            <c:strRef>
              <c:f>'PODATKI grafi'!$Q$192:$V$192</c:f>
              <c:strCache>
                <c:ptCount val="6"/>
                <c:pt idx="0">
                  <c:v>12000;1</c:v>
                </c:pt>
                <c:pt idx="1">
                  <c:v>11000;1</c:v>
                </c:pt>
                <c:pt idx="2">
                  <c:v>10000;1</c:v>
                </c:pt>
                <c:pt idx="3">
                  <c:v>9000;1</c:v>
                </c:pt>
                <c:pt idx="4">
                  <c:v>8000;1</c:v>
                </c:pt>
                <c:pt idx="5">
                  <c:v>10000;5</c:v>
                </c:pt>
              </c:strCache>
            </c:strRef>
          </c:cat>
          <c:val>
            <c:numRef>
              <c:f>'PODATKI grafi'!$Q$199:$V$199</c:f>
              <c:numCache>
                <c:formatCode>#,##0.0</c:formatCode>
                <c:ptCount val="6"/>
                <c:pt idx="0">
                  <c:v>142.75077378732726</c:v>
                </c:pt>
                <c:pt idx="1">
                  <c:v>119.82745907293679</c:v>
                </c:pt>
                <c:pt idx="2">
                  <c:v>88.637606249014198</c:v>
                </c:pt>
                <c:pt idx="3">
                  <c:v>58.607329654051</c:v>
                </c:pt>
                <c:pt idx="4">
                  <c:v>54.135103059087669</c:v>
                </c:pt>
                <c:pt idx="5">
                  <c:v>112.37879808751018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A0-4AD1-9E22-4C11CC578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011712"/>
        <c:axId val="825336960"/>
      </c:lineChart>
      <c:catAx>
        <c:axId val="825011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/>
                </a:pPr>
                <a:r>
                  <a:rPr lang="en-US" sz="1000" b="0"/>
                  <a:t>Pridelek (kg/ha); Velikost parcele (ha)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crossAx val="825336960"/>
        <c:crosses val="autoZero"/>
        <c:auto val="1"/>
        <c:lblAlgn val="ctr"/>
        <c:lblOffset val="100"/>
        <c:noMultiLvlLbl val="0"/>
      </c:catAx>
      <c:valAx>
        <c:axId val="825336960"/>
        <c:scaling>
          <c:orientation val="minMax"/>
          <c:max val="22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EUR/ ha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crossAx val="825011712"/>
        <c:crosses val="autoZero"/>
        <c:crossBetween val="between"/>
        <c:majorUnit val="250"/>
      </c:valAx>
    </c:plotArea>
    <c:legend>
      <c:legendPos val="b"/>
      <c:layout>
        <c:manualLayout>
          <c:xMode val="edge"/>
          <c:yMode val="edge"/>
          <c:x val="7.4824949017502043E-2"/>
          <c:y val="0.89010992907262576"/>
          <c:w val="0.78470527170312654"/>
          <c:h val="0.10855337635676526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21153795169544"/>
          <c:y val="8.1117085117452206E-2"/>
          <c:w val="0.71984644343699467"/>
          <c:h val="0.71421200122873052"/>
        </c:manualLayout>
      </c:layout>
      <c:areaChart>
        <c:grouping val="stacked"/>
        <c:varyColors val="0"/>
        <c:ser>
          <c:idx val="3"/>
          <c:order val="0"/>
          <c:spPr>
            <a:noFill/>
            <a:ln w="25400">
              <a:noFill/>
            </a:ln>
          </c:spPr>
          <c:cat>
            <c:strRef>
              <c:f>'PODATKI grafi'!$Q$229:$V$229</c:f>
              <c:strCache>
                <c:ptCount val="6"/>
                <c:pt idx="0">
                  <c:v>50000;1</c:v>
                </c:pt>
                <c:pt idx="1">
                  <c:v>40000;1</c:v>
                </c:pt>
                <c:pt idx="2">
                  <c:v>30000;1</c:v>
                </c:pt>
                <c:pt idx="3">
                  <c:v>25000;1</c:v>
                </c:pt>
                <c:pt idx="4">
                  <c:v>30000;0,2</c:v>
                </c:pt>
                <c:pt idx="5">
                  <c:v>40000;0,5</c:v>
                </c:pt>
              </c:strCache>
            </c:strRef>
          </c:cat>
          <c:val>
            <c:numRef>
              <c:f>'PODATKI grafi'!$Q$232:$V$232</c:f>
              <c:numCache>
                <c:formatCode>0.00</c:formatCode>
                <c:ptCount val="6"/>
                <c:pt idx="0">
                  <c:v>127.57505302296092</c:v>
                </c:pt>
                <c:pt idx="1">
                  <c:v>150.8406224453515</c:v>
                </c:pt>
                <c:pt idx="2">
                  <c:v>187.17387384800554</c:v>
                </c:pt>
                <c:pt idx="3">
                  <c:v>213.34275407625387</c:v>
                </c:pt>
                <c:pt idx="4">
                  <c:v>194.88077076588709</c:v>
                </c:pt>
                <c:pt idx="5">
                  <c:v>153.2065536691851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77-4073-8921-ECE9F7A5AB1C}"/>
            </c:ext>
          </c:extLst>
        </c:ser>
        <c:ser>
          <c:idx val="4"/>
          <c:order val="1"/>
          <c:tx>
            <c:strRef>
              <c:f>'PODATKI grafi'!$P$233</c:f>
              <c:strCache>
                <c:ptCount val="1"/>
                <c:pt idx="0">
                  <c:v>sivo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</c:spPr>
          <c:cat>
            <c:strRef>
              <c:f>'PODATKI grafi'!$Q$229:$V$229</c:f>
              <c:strCache>
                <c:ptCount val="6"/>
                <c:pt idx="0">
                  <c:v>50000;1</c:v>
                </c:pt>
                <c:pt idx="1">
                  <c:v>40000;1</c:v>
                </c:pt>
                <c:pt idx="2">
                  <c:v>30000;1</c:v>
                </c:pt>
                <c:pt idx="3">
                  <c:v>25000;1</c:v>
                </c:pt>
                <c:pt idx="4">
                  <c:v>30000;0,2</c:v>
                </c:pt>
                <c:pt idx="5">
                  <c:v>40000;0,5</c:v>
                </c:pt>
              </c:strCache>
            </c:strRef>
          </c:cat>
          <c:val>
            <c:numRef>
              <c:f>'PODATKI grafi'!$Q$233:$V$233</c:f>
              <c:numCache>
                <c:formatCode>0.00</c:formatCode>
                <c:ptCount val="6"/>
                <c:pt idx="0">
                  <c:v>30.593762090378974</c:v>
                </c:pt>
                <c:pt idx="1">
                  <c:v>33.301438641289678</c:v>
                </c:pt>
                <c:pt idx="2">
                  <c:v>37.666500185876686</c:v>
                </c:pt>
                <c:pt idx="3">
                  <c:v>41.049748194732388</c:v>
                </c:pt>
                <c:pt idx="4">
                  <c:v>40.13493712057641</c:v>
                </c:pt>
                <c:pt idx="5">
                  <c:v>34.07099467805844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77-4073-8921-ECE9F7A5A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5382912"/>
        <c:axId val="825339264"/>
      </c:areaChart>
      <c:lineChart>
        <c:grouping val="standard"/>
        <c:varyColors val="0"/>
        <c:ser>
          <c:idx val="5"/>
          <c:order val="5"/>
          <c:tx>
            <c:strRef>
              <c:f>'PODATKI grafi'!$P$235</c:f>
              <c:strCache>
                <c:ptCount val="1"/>
                <c:pt idx="0">
                  <c:v>Odkupna cena; vir podatkov SURS; preračuni KIS</c:v>
                </c:pt>
              </c:strCache>
            </c:strRef>
          </c:tx>
          <c:spPr>
            <a:ln w="28575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'PODATKI grafi'!$Q$229:$V$229</c:f>
              <c:strCache>
                <c:ptCount val="6"/>
                <c:pt idx="0">
                  <c:v>50000;1</c:v>
                </c:pt>
                <c:pt idx="1">
                  <c:v>40000;1</c:v>
                </c:pt>
                <c:pt idx="2">
                  <c:v>30000;1</c:v>
                </c:pt>
                <c:pt idx="3">
                  <c:v>25000;1</c:v>
                </c:pt>
                <c:pt idx="4">
                  <c:v>30000;0,2</c:v>
                </c:pt>
                <c:pt idx="5">
                  <c:v>40000;0,5</c:v>
                </c:pt>
              </c:strCache>
            </c:strRef>
          </c:cat>
          <c:val>
            <c:numRef>
              <c:f>'PODATKI grafi'!$Q$235:$V$235</c:f>
              <c:numCache>
                <c:formatCode>0.000</c:formatCode>
                <c:ptCount val="6"/>
                <c:pt idx="0">
                  <c:v>282</c:v>
                </c:pt>
                <c:pt idx="1">
                  <c:v>282</c:v>
                </c:pt>
                <c:pt idx="2">
                  <c:v>282</c:v>
                </c:pt>
                <c:pt idx="3">
                  <c:v>282</c:v>
                </c:pt>
                <c:pt idx="4">
                  <c:v>282</c:v>
                </c:pt>
                <c:pt idx="5">
                  <c:v>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77-4073-8921-ECE9F7A5A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382912"/>
        <c:axId val="825339264"/>
      </c:lineChart>
      <c:lineChart>
        <c:grouping val="standard"/>
        <c:varyColors val="0"/>
        <c:ser>
          <c:idx val="0"/>
          <c:order val="2"/>
          <c:tx>
            <c:strRef>
              <c:f>'PODATKI grafi'!$P$230</c:f>
              <c:strCache>
                <c:ptCount val="1"/>
                <c:pt idx="0">
                  <c:v>Polne dajatve in pravice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'PODATKI grafi'!$Q$229:$V$229</c:f>
              <c:strCache>
                <c:ptCount val="6"/>
                <c:pt idx="0">
                  <c:v>50000;1</c:v>
                </c:pt>
                <c:pt idx="1">
                  <c:v>40000;1</c:v>
                </c:pt>
                <c:pt idx="2">
                  <c:v>30000;1</c:v>
                </c:pt>
                <c:pt idx="3">
                  <c:v>25000;1</c:v>
                </c:pt>
                <c:pt idx="4">
                  <c:v>30000;0,2</c:v>
                </c:pt>
                <c:pt idx="5">
                  <c:v>40000;0,5</c:v>
                </c:pt>
              </c:strCache>
            </c:strRef>
          </c:cat>
          <c:val>
            <c:numRef>
              <c:f>'PODATKI grafi'!$Q$230:$V$230</c:f>
              <c:numCache>
                <c:formatCode>0.00</c:formatCode>
                <c:ptCount val="6"/>
                <c:pt idx="0">
                  <c:v>158.16881511333989</c:v>
                </c:pt>
                <c:pt idx="1">
                  <c:v>184.14206108664118</c:v>
                </c:pt>
                <c:pt idx="2">
                  <c:v>224.84037403388223</c:v>
                </c:pt>
                <c:pt idx="3">
                  <c:v>254.39250227098626</c:v>
                </c:pt>
                <c:pt idx="4">
                  <c:v>235.0157078864635</c:v>
                </c:pt>
                <c:pt idx="5">
                  <c:v>187.27754834724354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177-4073-8921-ECE9F7A5AB1C}"/>
            </c:ext>
          </c:extLst>
        </c:ser>
        <c:ser>
          <c:idx val="1"/>
          <c:order val="3"/>
          <c:tx>
            <c:strRef>
              <c:f>'PODATKI grafi'!$P$231</c:f>
              <c:strCache>
                <c:ptCount val="1"/>
                <c:pt idx="0">
                  <c:v>Minimalne obveznosti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'PODATKI grafi'!$Q$229:$V$229</c:f>
              <c:strCache>
                <c:ptCount val="6"/>
                <c:pt idx="0">
                  <c:v>50000;1</c:v>
                </c:pt>
                <c:pt idx="1">
                  <c:v>40000;1</c:v>
                </c:pt>
                <c:pt idx="2">
                  <c:v>30000;1</c:v>
                </c:pt>
                <c:pt idx="3">
                  <c:v>25000;1</c:v>
                </c:pt>
                <c:pt idx="4">
                  <c:v>30000;0,2</c:v>
                </c:pt>
                <c:pt idx="5">
                  <c:v>40000;0,5</c:v>
                </c:pt>
              </c:strCache>
            </c:strRef>
          </c:cat>
          <c:val>
            <c:numRef>
              <c:f>'PODATKI grafi'!$Q$231:$V$231</c:f>
              <c:numCache>
                <c:formatCode>0.00</c:formatCode>
                <c:ptCount val="6"/>
                <c:pt idx="0">
                  <c:v>149.16193763002664</c:v>
                </c:pt>
                <c:pt idx="1">
                  <c:v>174.33803708416343</c:v>
                </c:pt>
                <c:pt idx="2">
                  <c:v>213.75126536535154</c:v>
                </c:pt>
                <c:pt idx="3">
                  <c:v>242.30735721368436</c:v>
                </c:pt>
                <c:pt idx="4">
                  <c:v>223.19988541985708</c:v>
                </c:pt>
                <c:pt idx="5">
                  <c:v>177.24696518805783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177-4073-8921-ECE9F7A5AB1C}"/>
            </c:ext>
          </c:extLst>
        </c:ser>
        <c:ser>
          <c:idx val="2"/>
          <c:order val="4"/>
          <c:tx>
            <c:strRef>
              <c:f>'PODATKI grafi'!$P$232</c:f>
              <c:strCache>
                <c:ptCount val="1"/>
                <c:pt idx="0">
                  <c:v>Brez dajatev in pravic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cat>
            <c:strRef>
              <c:f>'PODATKI grafi'!$Q$229:$V$229</c:f>
              <c:strCache>
                <c:ptCount val="6"/>
                <c:pt idx="0">
                  <c:v>50000;1</c:v>
                </c:pt>
                <c:pt idx="1">
                  <c:v>40000;1</c:v>
                </c:pt>
                <c:pt idx="2">
                  <c:v>30000;1</c:v>
                </c:pt>
                <c:pt idx="3">
                  <c:v>25000;1</c:v>
                </c:pt>
                <c:pt idx="4">
                  <c:v>30000;0,2</c:v>
                </c:pt>
                <c:pt idx="5">
                  <c:v>40000;0,5</c:v>
                </c:pt>
              </c:strCache>
            </c:strRef>
          </c:cat>
          <c:val>
            <c:numRef>
              <c:f>'PODATKI grafi'!$Q$232:$V$232</c:f>
              <c:numCache>
                <c:formatCode>0.00</c:formatCode>
                <c:ptCount val="6"/>
                <c:pt idx="0">
                  <c:v>127.57505302296092</c:v>
                </c:pt>
                <c:pt idx="1">
                  <c:v>150.8406224453515</c:v>
                </c:pt>
                <c:pt idx="2">
                  <c:v>187.17387384800554</c:v>
                </c:pt>
                <c:pt idx="3">
                  <c:v>213.34275407625387</c:v>
                </c:pt>
                <c:pt idx="4">
                  <c:v>194.88077076588709</c:v>
                </c:pt>
                <c:pt idx="5">
                  <c:v>153.2065536691851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177-4073-8921-ECE9F7A5A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383424"/>
        <c:axId val="825339840"/>
      </c:lineChart>
      <c:catAx>
        <c:axId val="825382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Pridelek (kg/ha); Velikost parcele (ha)</a:t>
                </a:r>
              </a:p>
            </c:rich>
          </c:tx>
          <c:layout>
            <c:manualLayout>
              <c:xMode val="edge"/>
              <c:yMode val="edge"/>
              <c:x val="0.26468824730242052"/>
              <c:y val="0.904613479918783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25339264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825339264"/>
        <c:scaling>
          <c:orientation val="minMax"/>
          <c:max val="300"/>
          <c:min val="50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Odkupna cena</a:t>
                </a:r>
                <a:r>
                  <a:rPr lang="sl-SI" sz="1000" baseline="0"/>
                  <a:t> (</a:t>
                </a:r>
                <a:r>
                  <a:rPr lang="sl-SI" sz="1000"/>
                  <a:t>EUR/t)</a:t>
                </a:r>
              </a:p>
            </c:rich>
          </c:tx>
          <c:layout>
            <c:manualLayout>
              <c:xMode val="edge"/>
              <c:yMode val="edge"/>
              <c:x val="2.1658898698268779E-2"/>
              <c:y val="0.1935457317803053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 cmpd="sng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25382912"/>
        <c:crosses val="autoZero"/>
        <c:crossBetween val="midCat"/>
        <c:majorUnit val="25"/>
      </c:valAx>
      <c:catAx>
        <c:axId val="8253834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5339840"/>
        <c:crossesAt val="25"/>
        <c:auto val="1"/>
        <c:lblAlgn val="ctr"/>
        <c:lblOffset val="100"/>
        <c:noMultiLvlLbl val="0"/>
      </c:catAx>
      <c:valAx>
        <c:axId val="825339840"/>
        <c:scaling>
          <c:orientation val="minMax"/>
          <c:max val="300"/>
          <c:min val="5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sl-SI" sz="1000"/>
                  <a:t>Cenovne meje d</a:t>
                </a:r>
                <a:r>
                  <a:rPr lang="en-US" sz="1000"/>
                  <a:t>ohodk</a:t>
                </a:r>
                <a:r>
                  <a:rPr lang="sl-SI" sz="1000"/>
                  <a:t>a</a:t>
                </a:r>
                <a:r>
                  <a:rPr lang="en-US" sz="1000"/>
                  <a:t> </a:t>
                </a:r>
                <a:r>
                  <a:rPr lang="sl-SI" sz="1000"/>
                  <a:t>(</a:t>
                </a:r>
                <a:r>
                  <a:rPr lang="en-US" sz="1000"/>
                  <a:t>EUR/t</a:t>
                </a:r>
                <a:r>
                  <a:rPr lang="sl-SI" sz="1000"/>
                  <a:t>)</a:t>
                </a:r>
                <a:endParaRPr lang="en-US" sz="1000"/>
              </a:p>
            </c:rich>
          </c:tx>
          <c:layout/>
          <c:overlay val="0"/>
        </c:title>
        <c:numFmt formatCode="0" sourceLinked="0"/>
        <c:majorTickMark val="none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25383424"/>
        <c:crosses val="max"/>
        <c:crossBetween val="midCat"/>
        <c:majorUnit val="50"/>
        <c:minorUnit val="25"/>
      </c:valAx>
      <c:spPr>
        <a:solidFill>
          <a:srgbClr val="FFFFFF"/>
        </a:solidFill>
        <a:ln w="12700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20653595140822836"/>
          <c:y val="0.55328012597453435"/>
          <c:w val="0.63620437445319333"/>
          <c:h val="0.201963716799551"/>
        </c:manualLayout>
      </c:layout>
      <c:overlay val="0"/>
      <c:spPr>
        <a:solidFill>
          <a:schemeClr val="bg1">
            <a:lumMod val="95000"/>
          </a:schemeClr>
        </a:solidFill>
        <a:ln w="9525">
          <a:noFill/>
          <a:prstDash val="solid"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l-SI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8.xml"/><Relationship Id="rId13" Type="http://schemas.openxmlformats.org/officeDocument/2006/relationships/chart" Target="../charts/chart33.xml"/><Relationship Id="rId18" Type="http://schemas.openxmlformats.org/officeDocument/2006/relationships/chart" Target="../charts/chart38.xml"/><Relationship Id="rId3" Type="http://schemas.openxmlformats.org/officeDocument/2006/relationships/chart" Target="../charts/chart23.xml"/><Relationship Id="rId7" Type="http://schemas.openxmlformats.org/officeDocument/2006/relationships/chart" Target="../charts/chart27.xml"/><Relationship Id="rId12" Type="http://schemas.openxmlformats.org/officeDocument/2006/relationships/chart" Target="../charts/chart32.xml"/><Relationship Id="rId17" Type="http://schemas.openxmlformats.org/officeDocument/2006/relationships/chart" Target="../charts/chart37.xml"/><Relationship Id="rId2" Type="http://schemas.openxmlformats.org/officeDocument/2006/relationships/chart" Target="../charts/chart22.xml"/><Relationship Id="rId16" Type="http://schemas.openxmlformats.org/officeDocument/2006/relationships/chart" Target="../charts/chart36.xml"/><Relationship Id="rId20" Type="http://schemas.openxmlformats.org/officeDocument/2006/relationships/chart" Target="../charts/chart40.xml"/><Relationship Id="rId1" Type="http://schemas.openxmlformats.org/officeDocument/2006/relationships/chart" Target="../charts/chart21.xml"/><Relationship Id="rId6" Type="http://schemas.openxmlformats.org/officeDocument/2006/relationships/chart" Target="../charts/chart26.xml"/><Relationship Id="rId11" Type="http://schemas.openxmlformats.org/officeDocument/2006/relationships/chart" Target="../charts/chart31.xml"/><Relationship Id="rId5" Type="http://schemas.openxmlformats.org/officeDocument/2006/relationships/chart" Target="../charts/chart25.xml"/><Relationship Id="rId15" Type="http://schemas.openxmlformats.org/officeDocument/2006/relationships/chart" Target="../charts/chart35.xml"/><Relationship Id="rId10" Type="http://schemas.openxmlformats.org/officeDocument/2006/relationships/chart" Target="../charts/chart30.xml"/><Relationship Id="rId19" Type="http://schemas.openxmlformats.org/officeDocument/2006/relationships/chart" Target="../charts/chart39.xml"/><Relationship Id="rId4" Type="http://schemas.openxmlformats.org/officeDocument/2006/relationships/chart" Target="../charts/chart24.xml"/><Relationship Id="rId9" Type="http://schemas.openxmlformats.org/officeDocument/2006/relationships/chart" Target="../charts/chart29.xml"/><Relationship Id="rId14" Type="http://schemas.openxmlformats.org/officeDocument/2006/relationships/chart" Target="../charts/chart3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8660</xdr:colOff>
      <xdr:row>3</xdr:row>
      <xdr:rowOff>38099</xdr:rowOff>
    </xdr:from>
    <xdr:to>
      <xdr:col>32</xdr:col>
      <xdr:colOff>2</xdr:colOff>
      <xdr:row>20</xdr:row>
      <xdr:rowOff>112568</xdr:rowOff>
    </xdr:to>
    <xdr:graphicFrame macro="">
      <xdr:nvGraphicFramePr>
        <xdr:cNvPr id="2" name="Chart 3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14653</xdr:colOff>
      <xdr:row>23</xdr:row>
      <xdr:rowOff>28575</xdr:rowOff>
    </xdr:from>
    <xdr:to>
      <xdr:col>32</xdr:col>
      <xdr:colOff>2212</xdr:colOff>
      <xdr:row>36</xdr:row>
      <xdr:rowOff>114300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1</xdr:colOff>
      <xdr:row>40</xdr:row>
      <xdr:rowOff>190499</xdr:rowOff>
    </xdr:from>
    <xdr:to>
      <xdr:col>31</xdr:col>
      <xdr:colOff>495301</xdr:colOff>
      <xdr:row>58</xdr:row>
      <xdr:rowOff>76199</xdr:rowOff>
    </xdr:to>
    <xdr:graphicFrame macro="">
      <xdr:nvGraphicFramePr>
        <xdr:cNvPr id="4" name="Chart 3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0</xdr:colOff>
      <xdr:row>61</xdr:row>
      <xdr:rowOff>9524</xdr:rowOff>
    </xdr:from>
    <xdr:to>
      <xdr:col>32</xdr:col>
      <xdr:colOff>12795</xdr:colOff>
      <xdr:row>74</xdr:row>
      <xdr:rowOff>142874</xdr:rowOff>
    </xdr:to>
    <xdr:graphicFrame macro="">
      <xdr:nvGraphicFramePr>
        <xdr:cNvPr id="5" name="Grafikon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23</xdr:col>
      <xdr:colOff>1</xdr:colOff>
      <xdr:row>79</xdr:row>
      <xdr:rowOff>0</xdr:rowOff>
    </xdr:from>
    <xdr:to>
      <xdr:col>31</xdr:col>
      <xdr:colOff>495301</xdr:colOff>
      <xdr:row>96</xdr:row>
      <xdr:rowOff>133351</xdr:rowOff>
    </xdr:to>
    <xdr:graphicFrame macro="">
      <xdr:nvGraphicFramePr>
        <xdr:cNvPr id="6" name="Chart 3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23</xdr:col>
      <xdr:colOff>0</xdr:colOff>
      <xdr:row>99</xdr:row>
      <xdr:rowOff>0</xdr:rowOff>
    </xdr:from>
    <xdr:to>
      <xdr:col>31</xdr:col>
      <xdr:colOff>476250</xdr:colOff>
      <xdr:row>112</xdr:row>
      <xdr:rowOff>123825</xdr:rowOff>
    </xdr:to>
    <xdr:graphicFrame macro="">
      <xdr:nvGraphicFramePr>
        <xdr:cNvPr id="7" name="Grafikon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23</xdr:col>
      <xdr:colOff>1</xdr:colOff>
      <xdr:row>117</xdr:row>
      <xdr:rowOff>0</xdr:rowOff>
    </xdr:from>
    <xdr:to>
      <xdr:col>31</xdr:col>
      <xdr:colOff>495301</xdr:colOff>
      <xdr:row>134</xdr:row>
      <xdr:rowOff>114300</xdr:rowOff>
    </xdr:to>
    <xdr:graphicFrame macro="">
      <xdr:nvGraphicFramePr>
        <xdr:cNvPr id="8" name="Chart 3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23</xdr:col>
      <xdr:colOff>0</xdr:colOff>
      <xdr:row>137</xdr:row>
      <xdr:rowOff>1</xdr:rowOff>
    </xdr:from>
    <xdr:to>
      <xdr:col>31</xdr:col>
      <xdr:colOff>447675</xdr:colOff>
      <xdr:row>150</xdr:row>
      <xdr:rowOff>114300</xdr:rowOff>
    </xdr:to>
    <xdr:graphicFrame macro="">
      <xdr:nvGraphicFramePr>
        <xdr:cNvPr id="9" name="Grafikon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22</xdr:col>
      <xdr:colOff>19051</xdr:colOff>
      <xdr:row>155</xdr:row>
      <xdr:rowOff>1</xdr:rowOff>
    </xdr:from>
    <xdr:to>
      <xdr:col>32</xdr:col>
      <xdr:colOff>0</xdr:colOff>
      <xdr:row>172</xdr:row>
      <xdr:rowOff>133350</xdr:rowOff>
    </xdr:to>
    <xdr:graphicFrame macro="">
      <xdr:nvGraphicFramePr>
        <xdr:cNvPr id="10" name="Chart 3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23</xdr:col>
      <xdr:colOff>0</xdr:colOff>
      <xdr:row>175</xdr:row>
      <xdr:rowOff>0</xdr:rowOff>
    </xdr:from>
    <xdr:to>
      <xdr:col>31</xdr:col>
      <xdr:colOff>495300</xdr:colOff>
      <xdr:row>188</xdr:row>
      <xdr:rowOff>123824</xdr:rowOff>
    </xdr:to>
    <xdr:graphicFrame macro="">
      <xdr:nvGraphicFramePr>
        <xdr:cNvPr id="11" name="Grafikon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23</xdr:col>
      <xdr:colOff>0</xdr:colOff>
      <xdr:row>193</xdr:row>
      <xdr:rowOff>1</xdr:rowOff>
    </xdr:from>
    <xdr:to>
      <xdr:col>31</xdr:col>
      <xdr:colOff>495300</xdr:colOff>
      <xdr:row>210</xdr:row>
      <xdr:rowOff>123826</xdr:rowOff>
    </xdr:to>
    <xdr:graphicFrame macro="">
      <xdr:nvGraphicFramePr>
        <xdr:cNvPr id="12" name="Chart 3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22</xdr:col>
      <xdr:colOff>28574</xdr:colOff>
      <xdr:row>213</xdr:row>
      <xdr:rowOff>0</xdr:rowOff>
    </xdr:from>
    <xdr:to>
      <xdr:col>31</xdr:col>
      <xdr:colOff>504824</xdr:colOff>
      <xdr:row>226</xdr:row>
      <xdr:rowOff>133350</xdr:rowOff>
    </xdr:to>
    <xdr:graphicFrame macro="">
      <xdr:nvGraphicFramePr>
        <xdr:cNvPr id="13" name="Grafikon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23</xdr:col>
      <xdr:colOff>0</xdr:colOff>
      <xdr:row>231</xdr:row>
      <xdr:rowOff>0</xdr:rowOff>
    </xdr:from>
    <xdr:to>
      <xdr:col>32</xdr:col>
      <xdr:colOff>0</xdr:colOff>
      <xdr:row>248</xdr:row>
      <xdr:rowOff>133350</xdr:rowOff>
    </xdr:to>
    <xdr:graphicFrame macro="">
      <xdr:nvGraphicFramePr>
        <xdr:cNvPr id="14" name="Chart 3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23</xdr:col>
      <xdr:colOff>0</xdr:colOff>
      <xdr:row>251</xdr:row>
      <xdr:rowOff>1</xdr:rowOff>
    </xdr:from>
    <xdr:to>
      <xdr:col>32</xdr:col>
      <xdr:colOff>0</xdr:colOff>
      <xdr:row>264</xdr:row>
      <xdr:rowOff>133350</xdr:rowOff>
    </xdr:to>
    <xdr:graphicFrame macro="">
      <xdr:nvGraphicFramePr>
        <xdr:cNvPr id="15" name="Grafikon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23</xdr:col>
      <xdr:colOff>0</xdr:colOff>
      <xdr:row>269</xdr:row>
      <xdr:rowOff>0</xdr:rowOff>
    </xdr:from>
    <xdr:to>
      <xdr:col>31</xdr:col>
      <xdr:colOff>495300</xdr:colOff>
      <xdr:row>286</xdr:row>
      <xdr:rowOff>133350</xdr:rowOff>
    </xdr:to>
    <xdr:graphicFrame macro="">
      <xdr:nvGraphicFramePr>
        <xdr:cNvPr id="16" name="Chart 3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23</xdr:col>
      <xdr:colOff>0</xdr:colOff>
      <xdr:row>289</xdr:row>
      <xdr:rowOff>0</xdr:rowOff>
    </xdr:from>
    <xdr:to>
      <xdr:col>32</xdr:col>
      <xdr:colOff>0</xdr:colOff>
      <xdr:row>302</xdr:row>
      <xdr:rowOff>133350</xdr:rowOff>
    </xdr:to>
    <xdr:graphicFrame macro="">
      <xdr:nvGraphicFramePr>
        <xdr:cNvPr id="17" name="Grafikon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23</xdr:col>
      <xdr:colOff>9525</xdr:colOff>
      <xdr:row>307</xdr:row>
      <xdr:rowOff>9525</xdr:rowOff>
    </xdr:from>
    <xdr:to>
      <xdr:col>31</xdr:col>
      <xdr:colOff>495300</xdr:colOff>
      <xdr:row>324</xdr:row>
      <xdr:rowOff>114300</xdr:rowOff>
    </xdr:to>
    <xdr:graphicFrame macro="">
      <xdr:nvGraphicFramePr>
        <xdr:cNvPr id="18" name="Chart 3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22</xdr:col>
      <xdr:colOff>28574</xdr:colOff>
      <xdr:row>327</xdr:row>
      <xdr:rowOff>1</xdr:rowOff>
    </xdr:from>
    <xdr:to>
      <xdr:col>31</xdr:col>
      <xdr:colOff>504824</xdr:colOff>
      <xdr:row>340</xdr:row>
      <xdr:rowOff>133350</xdr:rowOff>
    </xdr:to>
    <xdr:graphicFrame macro="">
      <xdr:nvGraphicFramePr>
        <xdr:cNvPr id="19" name="Grafikon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23</xdr:col>
      <xdr:colOff>0</xdr:colOff>
      <xdr:row>344</xdr:row>
      <xdr:rowOff>133349</xdr:rowOff>
    </xdr:from>
    <xdr:to>
      <xdr:col>32</xdr:col>
      <xdr:colOff>0</xdr:colOff>
      <xdr:row>361</xdr:row>
      <xdr:rowOff>123824</xdr:rowOff>
    </xdr:to>
    <xdr:graphicFrame macro="">
      <xdr:nvGraphicFramePr>
        <xdr:cNvPr id="20" name="Chart 3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23</xdr:col>
      <xdr:colOff>0</xdr:colOff>
      <xdr:row>364</xdr:row>
      <xdr:rowOff>1</xdr:rowOff>
    </xdr:from>
    <xdr:to>
      <xdr:col>32</xdr:col>
      <xdr:colOff>0</xdr:colOff>
      <xdr:row>378</xdr:row>
      <xdr:rowOff>123825</xdr:rowOff>
    </xdr:to>
    <xdr:graphicFrame macro="">
      <xdr:nvGraphicFramePr>
        <xdr:cNvPr id="21" name="Grafikon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8660</xdr:colOff>
      <xdr:row>50</xdr:row>
      <xdr:rowOff>171450</xdr:rowOff>
    </xdr:from>
    <xdr:to>
      <xdr:col>40</xdr:col>
      <xdr:colOff>2</xdr:colOff>
      <xdr:row>68</xdr:row>
      <xdr:rowOff>112569</xdr:rowOff>
    </xdr:to>
    <xdr:graphicFrame macro="">
      <xdr:nvGraphicFramePr>
        <xdr:cNvPr id="29" name="Chart 3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14653</xdr:colOff>
      <xdr:row>71</xdr:row>
      <xdr:rowOff>28575</xdr:rowOff>
    </xdr:from>
    <xdr:to>
      <xdr:col>40</xdr:col>
      <xdr:colOff>2212</xdr:colOff>
      <xdr:row>84</xdr:row>
      <xdr:rowOff>114300</xdr:rowOff>
    </xdr:to>
    <xdr:graphicFrame macro="">
      <xdr:nvGraphicFramePr>
        <xdr:cNvPr id="30" name="Grafikon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30</xdr:col>
      <xdr:colOff>63501</xdr:colOff>
      <xdr:row>89</xdr:row>
      <xdr:rowOff>35983</xdr:rowOff>
    </xdr:from>
    <xdr:to>
      <xdr:col>38</xdr:col>
      <xdr:colOff>516468</xdr:colOff>
      <xdr:row>106</xdr:row>
      <xdr:rowOff>107949</xdr:rowOff>
    </xdr:to>
    <xdr:graphicFrame macro="">
      <xdr:nvGraphicFramePr>
        <xdr:cNvPr id="31" name="Chart 3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30</xdr:col>
      <xdr:colOff>84667</xdr:colOff>
      <xdr:row>108</xdr:row>
      <xdr:rowOff>147107</xdr:rowOff>
    </xdr:from>
    <xdr:to>
      <xdr:col>39</xdr:col>
      <xdr:colOff>55128</xdr:colOff>
      <xdr:row>122</xdr:row>
      <xdr:rowOff>132290</xdr:rowOff>
    </xdr:to>
    <xdr:graphicFrame macro="">
      <xdr:nvGraphicFramePr>
        <xdr:cNvPr id="32" name="Grafikon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30</xdr:col>
      <xdr:colOff>3176</xdr:colOff>
      <xdr:row>126</xdr:row>
      <xdr:rowOff>143932</xdr:rowOff>
    </xdr:from>
    <xdr:to>
      <xdr:col>38</xdr:col>
      <xdr:colOff>456143</xdr:colOff>
      <xdr:row>144</xdr:row>
      <xdr:rowOff>149224</xdr:rowOff>
    </xdr:to>
    <xdr:graphicFrame macro="">
      <xdr:nvGraphicFramePr>
        <xdr:cNvPr id="33" name="Chart 3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30</xdr:col>
      <xdr:colOff>3176</xdr:colOff>
      <xdr:row>147</xdr:row>
      <xdr:rowOff>29633</xdr:rowOff>
    </xdr:from>
    <xdr:to>
      <xdr:col>38</xdr:col>
      <xdr:colOff>437093</xdr:colOff>
      <xdr:row>161</xdr:row>
      <xdr:rowOff>5292</xdr:rowOff>
    </xdr:to>
    <xdr:graphicFrame macro="">
      <xdr:nvGraphicFramePr>
        <xdr:cNvPr id="34" name="Grafikon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29</xdr:col>
      <xdr:colOff>0</xdr:colOff>
      <xdr:row>165</xdr:row>
      <xdr:rowOff>0</xdr:rowOff>
    </xdr:from>
    <xdr:to>
      <xdr:col>39</xdr:col>
      <xdr:colOff>76200</xdr:colOff>
      <xdr:row>184</xdr:row>
      <xdr:rowOff>33867</xdr:rowOff>
    </xdr:to>
    <xdr:graphicFrame macro="">
      <xdr:nvGraphicFramePr>
        <xdr:cNvPr id="10" name="Chart 3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29</xdr:col>
      <xdr:colOff>9525</xdr:colOff>
      <xdr:row>185</xdr:row>
      <xdr:rowOff>66675</xdr:rowOff>
    </xdr:from>
    <xdr:to>
      <xdr:col>38</xdr:col>
      <xdr:colOff>224367</xdr:colOff>
      <xdr:row>200</xdr:row>
      <xdr:rowOff>32809</xdr:rowOff>
    </xdr:to>
    <xdr:graphicFrame macro="">
      <xdr:nvGraphicFramePr>
        <xdr:cNvPr id="11" name="Grafikon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29</xdr:col>
      <xdr:colOff>57150</xdr:colOff>
      <xdr:row>203</xdr:row>
      <xdr:rowOff>0</xdr:rowOff>
    </xdr:from>
    <xdr:to>
      <xdr:col>39</xdr:col>
      <xdr:colOff>133350</xdr:colOff>
      <xdr:row>221</xdr:row>
      <xdr:rowOff>5292</xdr:rowOff>
    </xdr:to>
    <xdr:graphicFrame macro="">
      <xdr:nvGraphicFramePr>
        <xdr:cNvPr id="12" name="Chart 3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29</xdr:col>
      <xdr:colOff>0</xdr:colOff>
      <xdr:row>222</xdr:row>
      <xdr:rowOff>0</xdr:rowOff>
    </xdr:from>
    <xdr:to>
      <xdr:col>39</xdr:col>
      <xdr:colOff>104775</xdr:colOff>
      <xdr:row>235</xdr:row>
      <xdr:rowOff>99484</xdr:rowOff>
    </xdr:to>
    <xdr:graphicFrame macro="">
      <xdr:nvGraphicFramePr>
        <xdr:cNvPr id="13" name="Grafikon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30</xdr:col>
      <xdr:colOff>0</xdr:colOff>
      <xdr:row>238</xdr:row>
      <xdr:rowOff>0</xdr:rowOff>
    </xdr:from>
    <xdr:to>
      <xdr:col>39</xdr:col>
      <xdr:colOff>295275</xdr:colOff>
      <xdr:row>256</xdr:row>
      <xdr:rowOff>5292</xdr:rowOff>
    </xdr:to>
    <xdr:graphicFrame macro="">
      <xdr:nvGraphicFramePr>
        <xdr:cNvPr id="14" name="Chart 3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29</xdr:col>
      <xdr:colOff>0</xdr:colOff>
      <xdr:row>257</xdr:row>
      <xdr:rowOff>0</xdr:rowOff>
    </xdr:from>
    <xdr:to>
      <xdr:col>39</xdr:col>
      <xdr:colOff>104775</xdr:colOff>
      <xdr:row>273</xdr:row>
      <xdr:rowOff>28575</xdr:rowOff>
    </xdr:to>
    <xdr:graphicFrame macro="">
      <xdr:nvGraphicFramePr>
        <xdr:cNvPr id="15" name="Grafikon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30</xdr:col>
      <xdr:colOff>0</xdr:colOff>
      <xdr:row>275</xdr:row>
      <xdr:rowOff>0</xdr:rowOff>
    </xdr:from>
    <xdr:to>
      <xdr:col>39</xdr:col>
      <xdr:colOff>295275</xdr:colOff>
      <xdr:row>293</xdr:row>
      <xdr:rowOff>5292</xdr:rowOff>
    </xdr:to>
    <xdr:graphicFrame macro="">
      <xdr:nvGraphicFramePr>
        <xdr:cNvPr id="16" name="Chart 3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30</xdr:col>
      <xdr:colOff>0</xdr:colOff>
      <xdr:row>294</xdr:row>
      <xdr:rowOff>0</xdr:rowOff>
    </xdr:from>
    <xdr:to>
      <xdr:col>39</xdr:col>
      <xdr:colOff>323850</xdr:colOff>
      <xdr:row>309</xdr:row>
      <xdr:rowOff>28575</xdr:rowOff>
    </xdr:to>
    <xdr:graphicFrame macro="">
      <xdr:nvGraphicFramePr>
        <xdr:cNvPr id="17" name="Grafikon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30</xdr:col>
      <xdr:colOff>0</xdr:colOff>
      <xdr:row>310</xdr:row>
      <xdr:rowOff>0</xdr:rowOff>
    </xdr:from>
    <xdr:to>
      <xdr:col>39</xdr:col>
      <xdr:colOff>295275</xdr:colOff>
      <xdr:row>328</xdr:row>
      <xdr:rowOff>5292</xdr:rowOff>
    </xdr:to>
    <xdr:graphicFrame macro="">
      <xdr:nvGraphicFramePr>
        <xdr:cNvPr id="24" name="Chart 3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30</xdr:col>
      <xdr:colOff>0</xdr:colOff>
      <xdr:row>329</xdr:row>
      <xdr:rowOff>0</xdr:rowOff>
    </xdr:from>
    <xdr:to>
      <xdr:col>39</xdr:col>
      <xdr:colOff>323850</xdr:colOff>
      <xdr:row>345</xdr:row>
      <xdr:rowOff>19050</xdr:rowOff>
    </xdr:to>
    <xdr:graphicFrame macro="">
      <xdr:nvGraphicFramePr>
        <xdr:cNvPr id="25" name="Grafikon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30</xdr:col>
      <xdr:colOff>0</xdr:colOff>
      <xdr:row>350</xdr:row>
      <xdr:rowOff>123825</xdr:rowOff>
    </xdr:from>
    <xdr:to>
      <xdr:col>39</xdr:col>
      <xdr:colOff>295275</xdr:colOff>
      <xdr:row>368</xdr:row>
      <xdr:rowOff>129117</xdr:rowOff>
    </xdr:to>
    <xdr:graphicFrame macro="">
      <xdr:nvGraphicFramePr>
        <xdr:cNvPr id="19" name="Chart 3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30</xdr:col>
      <xdr:colOff>0</xdr:colOff>
      <xdr:row>370</xdr:row>
      <xdr:rowOff>0</xdr:rowOff>
    </xdr:from>
    <xdr:to>
      <xdr:col>39</xdr:col>
      <xdr:colOff>323850</xdr:colOff>
      <xdr:row>381</xdr:row>
      <xdr:rowOff>89959</xdr:rowOff>
    </xdr:to>
    <xdr:graphicFrame macro="">
      <xdr:nvGraphicFramePr>
        <xdr:cNvPr id="20" name="Grafikon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30</xdr:col>
      <xdr:colOff>0</xdr:colOff>
      <xdr:row>388</xdr:row>
      <xdr:rowOff>0</xdr:rowOff>
    </xdr:from>
    <xdr:to>
      <xdr:col>39</xdr:col>
      <xdr:colOff>295275</xdr:colOff>
      <xdr:row>406</xdr:row>
      <xdr:rowOff>5292</xdr:rowOff>
    </xdr:to>
    <xdr:graphicFrame macro="">
      <xdr:nvGraphicFramePr>
        <xdr:cNvPr id="21" name="Chart 3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30</xdr:col>
      <xdr:colOff>0</xdr:colOff>
      <xdr:row>408</xdr:row>
      <xdr:rowOff>0</xdr:rowOff>
    </xdr:from>
    <xdr:to>
      <xdr:col>39</xdr:col>
      <xdr:colOff>323850</xdr:colOff>
      <xdr:row>419</xdr:row>
      <xdr:rowOff>89959</xdr:rowOff>
    </xdr:to>
    <xdr:graphicFrame macro="">
      <xdr:nvGraphicFramePr>
        <xdr:cNvPr id="22" name="Grafikon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isarn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isarn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isarn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Pisarn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isarn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isarn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tabColor theme="6" tint="0.39997558519241921"/>
    <pageSetUpPr fitToPage="1"/>
  </sheetPr>
  <dimension ref="A1:BJ476"/>
  <sheetViews>
    <sheetView showGridLines="0" tabSelected="1" zoomScaleNormal="100" workbookViewId="0">
      <selection activeCell="B1" sqref="B1"/>
    </sheetView>
  </sheetViews>
  <sheetFormatPr defaultColWidth="0" defaultRowHeight="11.25" zeroHeight="1" x14ac:dyDescent="0.2"/>
  <cols>
    <col min="1" max="1" width="3" style="239" customWidth="1"/>
    <col min="2" max="2" width="34.6640625" style="3" customWidth="1"/>
    <col min="3" max="5" width="8.33203125" style="3" customWidth="1"/>
    <col min="6" max="6" width="9.5" style="3" customWidth="1"/>
    <col min="7" max="7" width="1" style="3" customWidth="1"/>
    <col min="8" max="8" width="10.33203125" style="3" customWidth="1"/>
    <col min="9" max="10" width="9" style="3" customWidth="1"/>
    <col min="11" max="11" width="9.83203125" style="3" customWidth="1"/>
    <col min="12" max="12" width="9" style="3" customWidth="1"/>
    <col min="13" max="13" width="8.33203125" style="3" customWidth="1"/>
    <col min="14" max="14" width="0.83203125" style="22" customWidth="1"/>
    <col min="15" max="15" width="0.6640625" style="22" customWidth="1"/>
    <col min="16" max="21" width="6.5" style="22" customWidth="1"/>
    <col min="22" max="22" width="7.1640625" style="22" customWidth="1"/>
    <col min="23" max="23" width="0.5" style="22" customWidth="1"/>
    <col min="24" max="24" width="14.83203125" style="1" customWidth="1"/>
    <col min="25" max="32" width="8.83203125" style="1" customWidth="1"/>
    <col min="33" max="33" width="2" style="1" customWidth="1"/>
    <col min="34" max="36" width="10.33203125" style="1" hidden="1" customWidth="1"/>
    <col min="37" max="39" width="9.33203125" style="1" hidden="1" customWidth="1"/>
    <col min="40" max="42" width="6" style="1" hidden="1" customWidth="1"/>
    <col min="43" max="44" width="9.33203125" style="1" hidden="1" customWidth="1"/>
    <col min="45" max="45" width="12.1640625" style="1" hidden="1" customWidth="1"/>
    <col min="46" max="46" width="9.33203125" style="1" hidden="1" customWidth="1"/>
    <col min="47" max="47" width="6.1640625" style="5" hidden="1" customWidth="1"/>
    <col min="48" max="48" width="43.1640625" style="3" hidden="1" customWidth="1"/>
    <col min="49" max="49" width="8.33203125" style="3" hidden="1" customWidth="1"/>
    <col min="50" max="51" width="9.83203125" style="3" hidden="1" customWidth="1"/>
    <col min="52" max="52" width="3.6640625" style="3" hidden="1" customWidth="1"/>
    <col min="53" max="53" width="7.6640625" style="23" hidden="1" customWidth="1"/>
    <col min="54" max="54" width="7.83203125" style="3" hidden="1" customWidth="1"/>
    <col min="55" max="55" width="4.5" style="3" hidden="1" customWidth="1"/>
    <col min="56" max="58" width="9" style="3" hidden="1" customWidth="1"/>
    <col min="59" max="59" width="9.83203125" style="3" hidden="1" customWidth="1"/>
    <col min="60" max="60" width="9" style="3" hidden="1" customWidth="1"/>
    <col min="61" max="61" width="8.33203125" style="3" hidden="1" customWidth="1"/>
    <col min="62" max="62" width="6.1640625" style="5" hidden="1" customWidth="1"/>
    <col min="63" max="16384" width="9.33203125" style="1" hidden="1"/>
  </cols>
  <sheetData>
    <row r="1" spans="1:62" ht="15" customHeight="1" x14ac:dyDescent="0.25">
      <c r="A1" s="139"/>
      <c r="B1" s="248" t="s">
        <v>50</v>
      </c>
      <c r="C1" s="154"/>
      <c r="D1" s="154"/>
      <c r="E1" s="154"/>
      <c r="F1" s="154"/>
      <c r="G1" s="154"/>
      <c r="H1" s="154" t="s">
        <v>84</v>
      </c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5"/>
      <c r="X1" s="261"/>
      <c r="Y1" s="261"/>
      <c r="Z1" s="261"/>
      <c r="AA1" s="261"/>
      <c r="AB1" s="261"/>
      <c r="AC1" s="261"/>
      <c r="AD1" s="261"/>
      <c r="AE1" s="261"/>
      <c r="AF1" s="261"/>
      <c r="AG1" s="22"/>
      <c r="AV1" s="98"/>
      <c r="AW1" s="22"/>
      <c r="AX1" s="22"/>
      <c r="AY1" s="22"/>
      <c r="AZ1" s="22"/>
      <c r="BA1" s="92"/>
      <c r="BB1" s="22"/>
      <c r="BC1" s="22"/>
      <c r="BD1" s="99"/>
      <c r="BI1" s="22"/>
    </row>
    <row r="2" spans="1:62" ht="15" customHeight="1" x14ac:dyDescent="0.2">
      <c r="A2" s="239" t="s">
        <v>83</v>
      </c>
      <c r="B2" s="151" t="s">
        <v>131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1"/>
      <c r="AV2" s="13"/>
      <c r="AW2" s="95"/>
      <c r="AX2" s="95"/>
      <c r="AY2" s="95"/>
      <c r="AZ2" s="95"/>
      <c r="BA2" s="96"/>
      <c r="BB2" s="95"/>
      <c r="BC2" s="95"/>
      <c r="BD2" s="95"/>
      <c r="BE2" s="95"/>
      <c r="BF2" s="95"/>
      <c r="BG2" s="95"/>
      <c r="BH2" s="95"/>
      <c r="BI2" s="95"/>
    </row>
    <row r="3" spans="1:62" ht="14.25" customHeight="1" x14ac:dyDescent="0.2">
      <c r="A3" s="239" t="s">
        <v>83</v>
      </c>
      <c r="B3" s="151" t="s">
        <v>132</v>
      </c>
      <c r="C3" s="146"/>
      <c r="D3" s="149" t="s">
        <v>98</v>
      </c>
      <c r="E3" s="149" t="s">
        <v>98</v>
      </c>
      <c r="F3" s="150"/>
      <c r="G3" s="150"/>
      <c r="H3" s="149" t="s">
        <v>100</v>
      </c>
      <c r="I3" s="149" t="s">
        <v>101</v>
      </c>
      <c r="J3" s="149" t="s">
        <v>99</v>
      </c>
      <c r="K3" s="149" t="s">
        <v>139</v>
      </c>
      <c r="L3" s="149" t="s">
        <v>140</v>
      </c>
      <c r="M3" s="149" t="s">
        <v>142</v>
      </c>
      <c r="N3" s="150"/>
      <c r="O3" s="145"/>
      <c r="P3" s="145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141"/>
      <c r="AV3" s="13"/>
      <c r="AW3" s="65"/>
      <c r="AX3" s="12"/>
      <c r="AY3" s="12"/>
      <c r="AZ3" s="95"/>
      <c r="BA3" s="65"/>
      <c r="BB3" s="65"/>
      <c r="BC3" s="65"/>
      <c r="BD3" s="12"/>
      <c r="BE3" s="12"/>
      <c r="BF3" s="12"/>
      <c r="BG3" s="12"/>
      <c r="BH3" s="12"/>
      <c r="BI3" s="12"/>
    </row>
    <row r="4" spans="1:62" ht="15" customHeight="1" x14ac:dyDescent="0.2">
      <c r="A4" s="239" t="s">
        <v>83</v>
      </c>
      <c r="B4" s="156" t="s">
        <v>83</v>
      </c>
      <c r="C4" s="165"/>
      <c r="D4" s="195">
        <v>2018</v>
      </c>
      <c r="E4" s="195">
        <v>2019</v>
      </c>
      <c r="F4" s="404" t="s">
        <v>221</v>
      </c>
      <c r="G4" s="196"/>
      <c r="H4" s="189"/>
      <c r="I4" s="189"/>
      <c r="J4" s="189">
        <v>2019</v>
      </c>
      <c r="K4" s="189"/>
      <c r="L4" s="189"/>
      <c r="M4" s="189"/>
      <c r="N4" s="148"/>
      <c r="O4" s="148"/>
      <c r="P4" s="189"/>
      <c r="Q4" s="189"/>
      <c r="R4" s="189" t="s">
        <v>143</v>
      </c>
      <c r="S4" s="189"/>
      <c r="T4" s="189"/>
      <c r="U4" s="189"/>
      <c r="V4" s="62"/>
      <c r="W4" s="62"/>
      <c r="AG4" s="141"/>
      <c r="AV4" s="106"/>
      <c r="AX4" s="62"/>
      <c r="AY4" s="62"/>
      <c r="AZ4" s="95"/>
      <c r="BA4" s="30"/>
      <c r="BB4" s="64"/>
      <c r="BC4" s="30"/>
      <c r="BD4" s="62"/>
      <c r="BE4" s="62"/>
      <c r="BF4" s="62"/>
      <c r="BG4" s="62"/>
      <c r="BH4" s="62"/>
      <c r="BI4" s="62"/>
    </row>
    <row r="5" spans="1:62" ht="14.25" customHeight="1" x14ac:dyDescent="0.2">
      <c r="A5" s="239" t="s">
        <v>83</v>
      </c>
      <c r="B5" s="157" t="s">
        <v>68</v>
      </c>
      <c r="C5" s="165" t="s">
        <v>48</v>
      </c>
      <c r="D5" s="195"/>
      <c r="E5" s="195"/>
      <c r="F5" s="405"/>
      <c r="G5" s="196"/>
      <c r="H5" s="197" t="s">
        <v>67</v>
      </c>
      <c r="I5" s="195" t="s">
        <v>66</v>
      </c>
      <c r="J5" s="245" t="s">
        <v>65</v>
      </c>
      <c r="K5" s="195" t="s">
        <v>64</v>
      </c>
      <c r="L5" s="195" t="s">
        <v>63</v>
      </c>
      <c r="M5" s="227" t="s">
        <v>62</v>
      </c>
      <c r="N5" s="203"/>
      <c r="O5" s="203"/>
      <c r="P5" s="198" t="s">
        <v>67</v>
      </c>
      <c r="Q5" s="195" t="s">
        <v>66</v>
      </c>
      <c r="R5" s="245" t="s">
        <v>65</v>
      </c>
      <c r="S5" s="195" t="s">
        <v>64</v>
      </c>
      <c r="T5" s="195" t="s">
        <v>63</v>
      </c>
      <c r="U5" s="198" t="s">
        <v>62</v>
      </c>
      <c r="V5" s="62"/>
      <c r="W5" s="62"/>
      <c r="AG5" s="141"/>
      <c r="AV5" s="9"/>
      <c r="AW5" s="9"/>
      <c r="AX5" s="63"/>
      <c r="AY5" s="63"/>
      <c r="AZ5" s="95"/>
      <c r="BA5" s="30"/>
      <c r="BB5" s="62"/>
      <c r="BC5" s="62"/>
      <c r="BD5" s="63"/>
      <c r="BE5" s="62"/>
      <c r="BF5" s="63"/>
      <c r="BG5" s="63"/>
      <c r="BH5" s="63"/>
      <c r="BI5" s="63"/>
    </row>
    <row r="6" spans="1:62" ht="11.25" customHeight="1" x14ac:dyDescent="0.2">
      <c r="A6" s="239" t="s">
        <v>83</v>
      </c>
      <c r="B6" s="90" t="s">
        <v>8</v>
      </c>
      <c r="C6" s="166" t="s">
        <v>7</v>
      </c>
      <c r="D6" s="167">
        <v>6000</v>
      </c>
      <c r="E6" s="167">
        <v>6000</v>
      </c>
      <c r="F6" s="167"/>
      <c r="G6" s="78"/>
      <c r="H6" s="188">
        <v>7000</v>
      </c>
      <c r="I6" s="188">
        <v>6500</v>
      </c>
      <c r="J6" s="188">
        <v>6000</v>
      </c>
      <c r="K6" s="188">
        <v>5500</v>
      </c>
      <c r="L6" s="188">
        <v>5000</v>
      </c>
      <c r="M6" s="188">
        <v>6000</v>
      </c>
      <c r="N6" s="2"/>
      <c r="O6" s="2"/>
      <c r="P6" s="58">
        <v>116.66666666666667</v>
      </c>
      <c r="Q6" s="190">
        <v>108.33333333333333</v>
      </c>
      <c r="R6" s="190">
        <v>100</v>
      </c>
      <c r="S6" s="190">
        <v>91.666666666666657</v>
      </c>
      <c r="T6" s="190">
        <v>83.333333333333343</v>
      </c>
      <c r="U6" s="58">
        <v>100</v>
      </c>
      <c r="V6" s="82"/>
      <c r="W6" s="82"/>
      <c r="AG6" s="141"/>
      <c r="AV6" s="9"/>
      <c r="AW6" s="9"/>
      <c r="AX6" s="11"/>
      <c r="AY6" s="11"/>
      <c r="AZ6" s="95"/>
      <c r="BA6" s="80"/>
      <c r="BB6" s="78"/>
      <c r="BC6" s="78"/>
      <c r="BD6" s="11"/>
      <c r="BE6" s="11"/>
      <c r="BF6" s="11"/>
      <c r="BG6" s="11"/>
      <c r="BH6" s="11"/>
      <c r="BI6" s="11"/>
    </row>
    <row r="7" spans="1:62" ht="6" customHeight="1" x14ac:dyDescent="0.2">
      <c r="A7" s="239" t="s">
        <v>83</v>
      </c>
      <c r="B7" s="90"/>
      <c r="C7" s="166"/>
      <c r="D7" s="168"/>
      <c r="E7" s="168"/>
      <c r="F7" s="167"/>
      <c r="G7" s="78"/>
      <c r="H7" s="168"/>
      <c r="I7" s="168"/>
      <c r="J7" s="168"/>
      <c r="K7" s="168"/>
      <c r="L7" s="168"/>
      <c r="M7" s="168"/>
      <c r="P7" s="82"/>
      <c r="Q7" s="191"/>
      <c r="R7" s="191"/>
      <c r="S7" s="191"/>
      <c r="T7" s="191"/>
      <c r="U7" s="82"/>
      <c r="V7" s="82"/>
      <c r="W7" s="82"/>
      <c r="AG7" s="141"/>
      <c r="AV7" s="9"/>
      <c r="AW7" s="9"/>
      <c r="AX7" s="11"/>
      <c r="AY7" s="11"/>
      <c r="AZ7" s="95"/>
      <c r="BA7" s="80"/>
      <c r="BB7" s="78"/>
      <c r="BC7" s="78"/>
      <c r="BD7" s="11"/>
      <c r="BE7" s="11"/>
      <c r="BF7" s="11"/>
      <c r="BG7" s="11"/>
      <c r="BH7" s="11"/>
      <c r="BI7" s="11"/>
    </row>
    <row r="8" spans="1:62" ht="6" customHeight="1" x14ac:dyDescent="0.2">
      <c r="A8" s="239" t="s">
        <v>83</v>
      </c>
      <c r="B8" s="90"/>
      <c r="C8" s="169"/>
      <c r="D8" s="170"/>
      <c r="E8" s="170"/>
      <c r="F8" s="170"/>
      <c r="G8" s="142"/>
      <c r="H8" s="170"/>
      <c r="I8" s="170"/>
      <c r="J8" s="170"/>
      <c r="K8" s="170"/>
      <c r="L8" s="170"/>
      <c r="M8" s="170"/>
      <c r="P8" s="84"/>
      <c r="Q8" s="192"/>
      <c r="R8" s="192"/>
      <c r="S8" s="192"/>
      <c r="T8" s="192"/>
      <c r="U8" s="84"/>
      <c r="V8" s="82"/>
      <c r="W8" s="82"/>
      <c r="AG8" s="141"/>
      <c r="AV8" s="9"/>
      <c r="AX8" s="78"/>
      <c r="AY8" s="78"/>
      <c r="AZ8" s="95"/>
      <c r="BA8" s="80"/>
      <c r="BB8" s="78"/>
      <c r="BC8" s="78"/>
      <c r="BD8" s="78"/>
      <c r="BE8" s="78"/>
      <c r="BF8" s="78"/>
      <c r="BG8" s="78"/>
      <c r="BH8" s="78"/>
      <c r="BI8" s="78"/>
    </row>
    <row r="9" spans="1:62" ht="11.25" customHeight="1" x14ac:dyDescent="0.2">
      <c r="A9" s="239" t="s">
        <v>83</v>
      </c>
      <c r="B9" s="90" t="s">
        <v>74</v>
      </c>
      <c r="C9" s="166" t="s">
        <v>73</v>
      </c>
      <c r="D9" s="171">
        <v>1</v>
      </c>
      <c r="E9" s="171">
        <v>1</v>
      </c>
      <c r="F9" s="172">
        <v>100</v>
      </c>
      <c r="G9" s="8"/>
      <c r="H9" s="171">
        <v>1</v>
      </c>
      <c r="I9" s="171">
        <v>1</v>
      </c>
      <c r="J9" s="171">
        <v>1</v>
      </c>
      <c r="K9" s="171">
        <v>1</v>
      </c>
      <c r="L9" s="171">
        <v>1</v>
      </c>
      <c r="M9" s="171">
        <v>5</v>
      </c>
      <c r="N9" s="90"/>
      <c r="O9" s="90"/>
      <c r="P9" s="84">
        <v>100</v>
      </c>
      <c r="Q9" s="192">
        <v>100</v>
      </c>
      <c r="R9" s="192">
        <v>100</v>
      </c>
      <c r="S9" s="192">
        <v>100</v>
      </c>
      <c r="T9" s="192">
        <v>100</v>
      </c>
      <c r="U9" s="84">
        <v>500</v>
      </c>
      <c r="V9" s="24"/>
      <c r="W9" s="24"/>
      <c r="AG9" s="141"/>
      <c r="AV9" s="9"/>
      <c r="AX9" s="7"/>
      <c r="AY9" s="7"/>
      <c r="AZ9" s="95"/>
      <c r="BA9" s="8"/>
      <c r="BB9" s="398"/>
      <c r="BC9" s="19"/>
      <c r="BD9" s="7"/>
      <c r="BE9" s="7"/>
      <c r="BF9" s="7"/>
      <c r="BG9" s="7"/>
      <c r="BH9" s="7"/>
      <c r="BI9" s="7"/>
    </row>
    <row r="10" spans="1:62" ht="11.25" customHeight="1" x14ac:dyDescent="0.2">
      <c r="A10" s="239" t="s">
        <v>83</v>
      </c>
      <c r="B10" s="158" t="s">
        <v>47</v>
      </c>
      <c r="C10" s="173"/>
      <c r="D10" s="174"/>
      <c r="E10" s="174"/>
      <c r="F10" s="175"/>
      <c r="G10" s="22"/>
      <c r="H10" s="174"/>
      <c r="I10" s="174"/>
      <c r="J10" s="174"/>
      <c r="K10" s="174"/>
      <c r="L10" s="174"/>
      <c r="M10" s="174"/>
      <c r="P10" s="161"/>
      <c r="Q10" s="174"/>
      <c r="R10" s="174"/>
      <c r="S10" s="174"/>
      <c r="T10" s="174"/>
      <c r="U10" s="161"/>
      <c r="V10" s="76"/>
      <c r="W10" s="76"/>
      <c r="AG10" s="141"/>
      <c r="AV10" s="9"/>
      <c r="AX10" s="77"/>
      <c r="AY10" s="77"/>
      <c r="AZ10" s="95"/>
      <c r="BD10" s="77"/>
      <c r="BE10" s="77"/>
      <c r="BF10" s="77"/>
      <c r="BG10" s="77"/>
      <c r="BH10" s="77"/>
      <c r="BI10" s="77"/>
    </row>
    <row r="11" spans="1:62" s="41" customFormat="1" ht="11.25" customHeight="1" x14ac:dyDescent="0.2">
      <c r="A11" s="239" t="s">
        <v>83</v>
      </c>
      <c r="B11" s="158" t="s">
        <v>46</v>
      </c>
      <c r="C11" s="176" t="s">
        <v>20</v>
      </c>
      <c r="D11" s="177">
        <v>1231.6899356578454</v>
      </c>
      <c r="E11" s="177">
        <v>1265.1781289925273</v>
      </c>
      <c r="F11" s="178">
        <v>102.71888178714362</v>
      </c>
      <c r="G11" s="8"/>
      <c r="H11" s="177">
        <v>1433.6885805912748</v>
      </c>
      <c r="I11" s="177">
        <v>1381.7309345325261</v>
      </c>
      <c r="J11" s="177">
        <v>1265.1781289925273</v>
      </c>
      <c r="K11" s="177">
        <v>1208.6418751392707</v>
      </c>
      <c r="L11" s="177">
        <v>1112.7815744361676</v>
      </c>
      <c r="M11" s="177">
        <v>1218.5297303426603</v>
      </c>
      <c r="N11" s="22"/>
      <c r="P11" s="162">
        <v>113.31910880667324</v>
      </c>
      <c r="Q11" s="177">
        <v>109.21236329249628</v>
      </c>
      <c r="R11" s="177">
        <v>100</v>
      </c>
      <c r="S11" s="177">
        <v>95.531360165206394</v>
      </c>
      <c r="T11" s="177">
        <v>87.954537699943131</v>
      </c>
      <c r="U11" s="162">
        <v>96.312898746754854</v>
      </c>
      <c r="V11" s="8"/>
      <c r="W11" s="8"/>
      <c r="AG11" s="141"/>
      <c r="AI11" s="1"/>
      <c r="AJ11" s="1"/>
      <c r="AK11" s="1"/>
      <c r="AL11" s="1"/>
      <c r="AM11" s="1"/>
      <c r="AN11" s="1"/>
      <c r="AO11" s="1"/>
      <c r="AR11" s="34"/>
      <c r="AS11" s="34"/>
      <c r="AU11" s="5"/>
      <c r="AV11" s="9"/>
      <c r="AW11" s="9"/>
      <c r="AX11" s="8"/>
      <c r="AY11" s="8"/>
      <c r="AZ11" s="95"/>
      <c r="BA11" s="8"/>
      <c r="BB11" s="8"/>
      <c r="BC11" s="19"/>
      <c r="BD11" s="19"/>
      <c r="BE11" s="19"/>
      <c r="BF11" s="19"/>
      <c r="BG11" s="19"/>
      <c r="BH11" s="19"/>
      <c r="BI11" s="19"/>
      <c r="BJ11" s="5"/>
    </row>
    <row r="12" spans="1:62" ht="11.25" customHeight="1" x14ac:dyDescent="0.2">
      <c r="A12" s="239" t="s">
        <v>83</v>
      </c>
      <c r="B12" s="159" t="s">
        <v>45</v>
      </c>
      <c r="C12" s="173" t="s">
        <v>20</v>
      </c>
      <c r="D12" s="179">
        <v>95.6</v>
      </c>
      <c r="E12" s="179">
        <v>104.2</v>
      </c>
      <c r="F12" s="180">
        <v>108.9958158995816</v>
      </c>
      <c r="G12" s="8"/>
      <c r="H12" s="179">
        <v>104.2</v>
      </c>
      <c r="I12" s="179">
        <v>104.2</v>
      </c>
      <c r="J12" s="179">
        <v>104.2</v>
      </c>
      <c r="K12" s="179">
        <v>104.2</v>
      </c>
      <c r="L12" s="179">
        <v>104.2</v>
      </c>
      <c r="M12" s="179">
        <v>104.2</v>
      </c>
      <c r="P12" s="163">
        <v>100</v>
      </c>
      <c r="Q12" s="182">
        <v>100</v>
      </c>
      <c r="R12" s="182">
        <v>100</v>
      </c>
      <c r="S12" s="182">
        <v>100</v>
      </c>
      <c r="T12" s="182">
        <v>100</v>
      </c>
      <c r="U12" s="163">
        <v>100</v>
      </c>
      <c r="V12" s="398"/>
      <c r="W12" s="398"/>
      <c r="AG12" s="141"/>
      <c r="AI12" s="41"/>
      <c r="AK12" s="60"/>
      <c r="AL12" s="60"/>
      <c r="AM12" s="60"/>
      <c r="AN12" s="60"/>
      <c r="AO12" s="60"/>
      <c r="AR12" s="34"/>
      <c r="AS12" s="34"/>
      <c r="AX12" s="7"/>
      <c r="AY12" s="7"/>
      <c r="AZ12" s="95"/>
      <c r="BA12" s="8"/>
      <c r="BB12" s="398"/>
      <c r="BC12" s="19"/>
      <c r="BD12" s="7"/>
      <c r="BE12" s="7"/>
      <c r="BF12" s="7"/>
      <c r="BG12" s="7"/>
      <c r="BH12" s="7"/>
      <c r="BI12" s="7"/>
    </row>
    <row r="13" spans="1:62" ht="11.25" customHeight="1" x14ac:dyDescent="0.2">
      <c r="A13" s="239" t="s">
        <v>83</v>
      </c>
      <c r="B13" s="159" t="s">
        <v>44</v>
      </c>
      <c r="C13" s="173" t="s">
        <v>20</v>
      </c>
      <c r="D13" s="179">
        <v>288.28829857173571</v>
      </c>
      <c r="E13" s="179">
        <v>307.21409921678577</v>
      </c>
      <c r="F13" s="180">
        <v>106.56488686457757</v>
      </c>
      <c r="G13" s="8"/>
      <c r="H13" s="179">
        <v>358.59734223351302</v>
      </c>
      <c r="I13" s="179">
        <v>332.90572072514937</v>
      </c>
      <c r="J13" s="179">
        <v>307.21409921678577</v>
      </c>
      <c r="K13" s="179">
        <v>281.522477708422</v>
      </c>
      <c r="L13" s="179">
        <v>255.83085620005838</v>
      </c>
      <c r="M13" s="179">
        <v>307.21409921678577</v>
      </c>
      <c r="P13" s="163">
        <v>116.72554845227616</v>
      </c>
      <c r="Q13" s="182">
        <v>108.36277422613807</v>
      </c>
      <c r="R13" s="182">
        <v>100</v>
      </c>
      <c r="S13" s="182">
        <v>91.637225773861871</v>
      </c>
      <c r="T13" s="182">
        <v>83.2744515477238</v>
      </c>
      <c r="U13" s="163">
        <v>100</v>
      </c>
      <c r="V13" s="398"/>
      <c r="W13" s="398"/>
      <c r="AG13" s="141"/>
      <c r="AK13" s="60"/>
      <c r="AL13" s="60"/>
      <c r="AM13" s="60"/>
      <c r="AN13" s="60"/>
      <c r="AO13" s="60"/>
      <c r="AR13" s="34"/>
      <c r="AS13" s="34"/>
      <c r="AX13" s="7"/>
      <c r="AY13" s="7"/>
      <c r="AZ13" s="95"/>
      <c r="BA13" s="8"/>
      <c r="BB13" s="398"/>
      <c r="BC13" s="19"/>
      <c r="BD13" s="7"/>
      <c r="BE13" s="7"/>
      <c r="BF13" s="7"/>
      <c r="BG13" s="7"/>
      <c r="BH13" s="7"/>
      <c r="BI13" s="7"/>
    </row>
    <row r="14" spans="1:62" ht="11.25" customHeight="1" x14ac:dyDescent="0.2">
      <c r="A14" s="239" t="s">
        <v>83</v>
      </c>
      <c r="B14" s="159" t="s">
        <v>43</v>
      </c>
      <c r="C14" s="173" t="s">
        <v>20</v>
      </c>
      <c r="D14" s="179">
        <v>123.73365000000001</v>
      </c>
      <c r="E14" s="179">
        <v>126.93339000000002</v>
      </c>
      <c r="F14" s="180">
        <v>102.58599014900152</v>
      </c>
      <c r="G14" s="8"/>
      <c r="H14" s="179">
        <v>177.78498000000002</v>
      </c>
      <c r="I14" s="179">
        <v>177.78498000000002</v>
      </c>
      <c r="J14" s="179">
        <v>126.93339000000002</v>
      </c>
      <c r="K14" s="179">
        <v>126.93339000000002</v>
      </c>
      <c r="L14" s="179">
        <v>91.870890000000003</v>
      </c>
      <c r="M14" s="179">
        <v>126.93339000000002</v>
      </c>
      <c r="P14" s="163">
        <v>140.06163390105627</v>
      </c>
      <c r="Q14" s="182">
        <v>140.06163390105627</v>
      </c>
      <c r="R14" s="182">
        <v>100</v>
      </c>
      <c r="S14" s="182">
        <v>100</v>
      </c>
      <c r="T14" s="182">
        <v>72.377244474444424</v>
      </c>
      <c r="U14" s="163">
        <v>100</v>
      </c>
      <c r="V14" s="398"/>
      <c r="W14" s="398"/>
      <c r="AG14" s="141"/>
      <c r="AK14" s="60"/>
      <c r="AL14" s="60"/>
      <c r="AM14" s="60"/>
      <c r="AN14" s="60"/>
      <c r="AO14" s="60"/>
      <c r="AR14" s="34"/>
      <c r="AS14" s="34"/>
      <c r="AX14" s="7"/>
      <c r="AY14" s="7"/>
      <c r="AZ14" s="95"/>
      <c r="BA14" s="8"/>
      <c r="BB14" s="398"/>
      <c r="BC14" s="19"/>
      <c r="BD14" s="7"/>
      <c r="BE14" s="7"/>
      <c r="BF14" s="7"/>
      <c r="BG14" s="7"/>
      <c r="BH14" s="7"/>
      <c r="BI14" s="7"/>
    </row>
    <row r="15" spans="1:62" ht="11.25" customHeight="1" x14ac:dyDescent="0.2">
      <c r="A15" s="239" t="s">
        <v>83</v>
      </c>
      <c r="B15" s="159" t="s">
        <v>42</v>
      </c>
      <c r="C15" s="173" t="s">
        <v>20</v>
      </c>
      <c r="D15" s="179">
        <v>399.68721698747544</v>
      </c>
      <c r="E15" s="179">
        <v>400.04519235177236</v>
      </c>
      <c r="F15" s="180">
        <v>100.08956387622176</v>
      </c>
      <c r="G15" s="8"/>
      <c r="H15" s="179">
        <v>439.82144380695274</v>
      </c>
      <c r="I15" s="179">
        <v>419.93331807936255</v>
      </c>
      <c r="J15" s="179">
        <v>400.04519235177236</v>
      </c>
      <c r="K15" s="179">
        <v>380.15706662418211</v>
      </c>
      <c r="L15" s="179">
        <v>360.26894089659191</v>
      </c>
      <c r="M15" s="179">
        <v>400.04519235177236</v>
      </c>
      <c r="P15" s="163">
        <v>109.94293950174605</v>
      </c>
      <c r="Q15" s="182">
        <v>104.97146975087304</v>
      </c>
      <c r="R15" s="182">
        <v>100</v>
      </c>
      <c r="S15" s="182">
        <v>95.028530249126959</v>
      </c>
      <c r="T15" s="182">
        <v>90.057060498253932</v>
      </c>
      <c r="U15" s="163">
        <v>100</v>
      </c>
      <c r="V15" s="398"/>
      <c r="W15" s="398"/>
      <c r="AG15" s="141"/>
      <c r="AR15" s="34"/>
      <c r="AS15" s="34"/>
      <c r="AX15" s="7"/>
      <c r="AY15" s="7"/>
      <c r="AZ15" s="95"/>
      <c r="BA15" s="8"/>
      <c r="BB15" s="398"/>
      <c r="BC15" s="19"/>
      <c r="BD15" s="7"/>
      <c r="BE15" s="7"/>
      <c r="BF15" s="7"/>
      <c r="BG15" s="7"/>
      <c r="BH15" s="7"/>
      <c r="BI15" s="7"/>
    </row>
    <row r="16" spans="1:62" ht="11.25" customHeight="1" x14ac:dyDescent="0.2">
      <c r="A16" s="239" t="s">
        <v>83</v>
      </c>
      <c r="B16" s="159" t="s">
        <v>41</v>
      </c>
      <c r="C16" s="173" t="s">
        <v>20</v>
      </c>
      <c r="D16" s="179">
        <v>22.355999999999995</v>
      </c>
      <c r="E16" s="179">
        <v>22.41</v>
      </c>
      <c r="F16" s="180">
        <v>100.24154589371983</v>
      </c>
      <c r="G16" s="8"/>
      <c r="H16" s="179">
        <v>26.145</v>
      </c>
      <c r="I16" s="179">
        <v>24.2775</v>
      </c>
      <c r="J16" s="179">
        <v>22.41</v>
      </c>
      <c r="K16" s="179">
        <v>20.5425</v>
      </c>
      <c r="L16" s="179">
        <v>18.675000000000001</v>
      </c>
      <c r="M16" s="179">
        <v>22.41</v>
      </c>
      <c r="P16" s="163">
        <v>116.66666666666667</v>
      </c>
      <c r="Q16" s="182">
        <v>108.33333333333333</v>
      </c>
      <c r="R16" s="182">
        <v>100</v>
      </c>
      <c r="S16" s="182">
        <v>91.666666666666657</v>
      </c>
      <c r="T16" s="182">
        <v>83.333333333333343</v>
      </c>
      <c r="U16" s="163">
        <v>100</v>
      </c>
      <c r="V16" s="398"/>
      <c r="W16" s="398"/>
      <c r="AG16" s="141"/>
      <c r="AR16" s="34"/>
      <c r="AS16" s="34"/>
      <c r="AX16" s="7"/>
      <c r="AY16" s="7"/>
      <c r="AZ16" s="95"/>
      <c r="BA16" s="8"/>
      <c r="BB16" s="398"/>
      <c r="BC16" s="19"/>
      <c r="BD16" s="7"/>
      <c r="BE16" s="7"/>
      <c r="BF16" s="7"/>
      <c r="BG16" s="7"/>
      <c r="BH16" s="7"/>
      <c r="BI16" s="7"/>
    </row>
    <row r="17" spans="1:62" ht="11.25" customHeight="1" x14ac:dyDescent="0.2">
      <c r="A17" s="239" t="s">
        <v>83</v>
      </c>
      <c r="B17" s="159" t="s">
        <v>40</v>
      </c>
      <c r="C17" s="173" t="s">
        <v>20</v>
      </c>
      <c r="D17" s="179">
        <v>280.29908658952621</v>
      </c>
      <c r="E17" s="179">
        <v>281.75239434259004</v>
      </c>
      <c r="F17" s="180">
        <v>100.51848465535389</v>
      </c>
      <c r="G17" s="8"/>
      <c r="H17" s="179">
        <v>301.0677308410464</v>
      </c>
      <c r="I17" s="179">
        <v>297.88494026006936</v>
      </c>
      <c r="J17" s="179">
        <v>281.75239434259004</v>
      </c>
      <c r="K17" s="179">
        <v>274.07342292896703</v>
      </c>
      <c r="L17" s="179">
        <v>262.60659182111038</v>
      </c>
      <c r="M17" s="179">
        <v>235.91502376232344</v>
      </c>
      <c r="P17" s="163">
        <v>106.85542940762744</v>
      </c>
      <c r="Q17" s="182">
        <v>105.72578840194818</v>
      </c>
      <c r="R17" s="182">
        <v>100</v>
      </c>
      <c r="S17" s="182">
        <v>97.274567468524893</v>
      </c>
      <c r="T17" s="182">
        <v>93.204741856354985</v>
      </c>
      <c r="U17" s="163">
        <v>83.731328818972955</v>
      </c>
      <c r="V17" s="398"/>
      <c r="W17" s="398"/>
      <c r="AG17" s="141"/>
      <c r="AR17" s="34"/>
      <c r="AS17" s="34"/>
      <c r="AX17" s="7"/>
      <c r="AY17" s="7"/>
      <c r="AZ17" s="95"/>
      <c r="BA17" s="8"/>
      <c r="BB17" s="398"/>
      <c r="BC17" s="19"/>
      <c r="BD17" s="7"/>
      <c r="BE17" s="7"/>
      <c r="BF17" s="7"/>
      <c r="BG17" s="7"/>
      <c r="BH17" s="7"/>
      <c r="BI17" s="7"/>
    </row>
    <row r="18" spans="1:62" ht="11.25" customHeight="1" x14ac:dyDescent="0.2">
      <c r="A18" s="239" t="s">
        <v>83</v>
      </c>
      <c r="B18" s="159" t="s">
        <v>11</v>
      </c>
      <c r="C18" s="173" t="s">
        <v>20</v>
      </c>
      <c r="D18" s="179">
        <v>0</v>
      </c>
      <c r="E18" s="179">
        <v>0</v>
      </c>
      <c r="F18" s="180"/>
      <c r="G18" s="8"/>
      <c r="H18" s="179">
        <v>0</v>
      </c>
      <c r="I18" s="179">
        <v>0</v>
      </c>
      <c r="J18" s="179">
        <v>0</v>
      </c>
      <c r="K18" s="179">
        <v>0</v>
      </c>
      <c r="L18" s="179">
        <v>0</v>
      </c>
      <c r="M18" s="179">
        <v>0</v>
      </c>
      <c r="P18" s="163"/>
      <c r="Q18" s="182"/>
      <c r="R18" s="182"/>
      <c r="S18" s="182"/>
      <c r="T18" s="182"/>
      <c r="U18" s="163"/>
      <c r="V18" s="398"/>
      <c r="W18" s="398"/>
      <c r="AG18" s="141"/>
      <c r="AR18" s="34"/>
      <c r="AS18" s="34"/>
      <c r="AX18" s="7"/>
      <c r="AY18" s="7"/>
      <c r="AZ18" s="95"/>
      <c r="BA18" s="8"/>
      <c r="BB18" s="398"/>
      <c r="BC18" s="19"/>
      <c r="BD18" s="7"/>
      <c r="BE18" s="7"/>
      <c r="BF18" s="7"/>
      <c r="BG18" s="7"/>
      <c r="BH18" s="7"/>
      <c r="BI18" s="7"/>
    </row>
    <row r="19" spans="1:62" s="41" customFormat="1" ht="11.25" customHeight="1" x14ac:dyDescent="0.2">
      <c r="A19" s="239" t="s">
        <v>83</v>
      </c>
      <c r="B19" s="158" t="s">
        <v>39</v>
      </c>
      <c r="C19" s="176" t="s">
        <v>20</v>
      </c>
      <c r="D19" s="181">
        <v>279.21727029381549</v>
      </c>
      <c r="E19" s="181">
        <v>290.41016557026722</v>
      </c>
      <c r="F19" s="178">
        <v>104.00866868466755</v>
      </c>
      <c r="G19" s="8"/>
      <c r="H19" s="181">
        <v>314.24475349548123</v>
      </c>
      <c r="I19" s="181">
        <v>306.70852006150324</v>
      </c>
      <c r="J19" s="181">
        <v>290.41016557026722</v>
      </c>
      <c r="K19" s="181">
        <v>280.35040090880977</v>
      </c>
      <c r="L19" s="181">
        <v>266.82997148049486</v>
      </c>
      <c r="M19" s="181">
        <v>264.67939386271269</v>
      </c>
      <c r="N19" s="22"/>
      <c r="P19" s="162">
        <v>108.20721543214955</v>
      </c>
      <c r="Q19" s="177">
        <v>105.61218456634656</v>
      </c>
      <c r="R19" s="177">
        <v>100</v>
      </c>
      <c r="S19" s="177">
        <v>96.536014969826041</v>
      </c>
      <c r="T19" s="177">
        <v>91.880382684446033</v>
      </c>
      <c r="U19" s="162">
        <v>91.139851576122339</v>
      </c>
      <c r="V19" s="8"/>
      <c r="W19" s="8"/>
      <c r="AG19" s="141"/>
      <c r="AR19" s="34"/>
      <c r="AS19" s="34"/>
      <c r="AU19" s="5"/>
      <c r="AV19" s="9"/>
      <c r="AW19" s="9"/>
      <c r="AX19" s="6"/>
      <c r="AY19" s="6"/>
      <c r="AZ19" s="95"/>
      <c r="BA19" s="8"/>
      <c r="BB19" s="8"/>
      <c r="BC19" s="19"/>
      <c r="BD19" s="6"/>
      <c r="BE19" s="6"/>
      <c r="BF19" s="6"/>
      <c r="BG19" s="6"/>
      <c r="BH19" s="6"/>
      <c r="BI19" s="6"/>
      <c r="BJ19" s="5"/>
    </row>
    <row r="20" spans="1:62" ht="11.25" customHeight="1" x14ac:dyDescent="0.2">
      <c r="A20" s="239" t="s">
        <v>83</v>
      </c>
      <c r="B20" s="159" t="s">
        <v>38</v>
      </c>
      <c r="C20" s="173" t="s">
        <v>20</v>
      </c>
      <c r="D20" s="179">
        <v>116.01544639617957</v>
      </c>
      <c r="E20" s="179">
        <v>120.37264958311856</v>
      </c>
      <c r="F20" s="180">
        <v>103.7557095389347</v>
      </c>
      <c r="G20" s="8"/>
      <c r="H20" s="179">
        <v>133.34733126855076</v>
      </c>
      <c r="I20" s="179">
        <v>129.11475957126916</v>
      </c>
      <c r="J20" s="179">
        <v>120.37264958311856</v>
      </c>
      <c r="K20" s="179">
        <v>114.83720432261858</v>
      </c>
      <c r="L20" s="179">
        <v>107.35658935598852</v>
      </c>
      <c r="M20" s="179">
        <v>107.55321517664837</v>
      </c>
      <c r="P20" s="163">
        <v>110.77876222743859</v>
      </c>
      <c r="Q20" s="182">
        <v>107.26253847400284</v>
      </c>
      <c r="R20" s="182">
        <v>100</v>
      </c>
      <c r="S20" s="182">
        <v>95.401409473272665</v>
      </c>
      <c r="T20" s="182">
        <v>89.186862404202287</v>
      </c>
      <c r="U20" s="163">
        <v>89.35020999299492</v>
      </c>
      <c r="V20" s="398"/>
      <c r="W20" s="398"/>
      <c r="AA20" s="97"/>
      <c r="AB20" s="97"/>
      <c r="AC20" s="97"/>
      <c r="AD20" s="97"/>
      <c r="AG20" s="141"/>
      <c r="AR20" s="34"/>
      <c r="AS20" s="34"/>
      <c r="AX20" s="7"/>
      <c r="AY20" s="7"/>
      <c r="AZ20" s="95"/>
      <c r="BA20" s="8"/>
      <c r="BB20" s="398"/>
      <c r="BC20" s="19"/>
      <c r="BD20" s="7"/>
      <c r="BE20" s="7"/>
      <c r="BF20" s="7"/>
      <c r="BG20" s="7"/>
      <c r="BH20" s="7"/>
      <c r="BI20" s="7"/>
    </row>
    <row r="21" spans="1:62" s="41" customFormat="1" ht="11.25" customHeight="1" x14ac:dyDescent="0.2">
      <c r="A21" s="239" t="s">
        <v>83</v>
      </c>
      <c r="B21" s="158" t="s">
        <v>37</v>
      </c>
      <c r="C21" s="176" t="s">
        <v>20</v>
      </c>
      <c r="D21" s="181">
        <v>1510.9072059516609</v>
      </c>
      <c r="E21" s="181">
        <v>1555.5882945627945</v>
      </c>
      <c r="F21" s="178">
        <v>102.95723578755394</v>
      </c>
      <c r="G21" s="8"/>
      <c r="H21" s="181">
        <v>1747.9333340867561</v>
      </c>
      <c r="I21" s="181">
        <v>1688.4394545940295</v>
      </c>
      <c r="J21" s="181">
        <v>1555.5882945627945</v>
      </c>
      <c r="K21" s="181">
        <v>1488.9922760480806</v>
      </c>
      <c r="L21" s="181">
        <v>1379.6115459166624</v>
      </c>
      <c r="M21" s="181">
        <v>1483.209124205373</v>
      </c>
      <c r="N21" s="22"/>
      <c r="P21" s="162">
        <v>112.36477801975369</v>
      </c>
      <c r="Q21" s="177">
        <v>108.54025197384077</v>
      </c>
      <c r="R21" s="177">
        <v>100</v>
      </c>
      <c r="S21" s="177">
        <v>95.718917483020078</v>
      </c>
      <c r="T21" s="177">
        <v>88.687447105302937</v>
      </c>
      <c r="U21" s="162">
        <v>95.347151260368406</v>
      </c>
      <c r="V21" s="8"/>
      <c r="W21" s="8"/>
      <c r="AG21" s="141"/>
      <c r="AR21" s="34"/>
      <c r="AS21" s="34"/>
      <c r="AU21" s="5"/>
      <c r="AV21" s="9"/>
      <c r="AW21" s="9"/>
      <c r="AX21" s="6"/>
      <c r="AY21" s="6"/>
      <c r="AZ21" s="95"/>
      <c r="BA21" s="8"/>
      <c r="BB21" s="8"/>
      <c r="BC21" s="19"/>
      <c r="BD21" s="6"/>
      <c r="BE21" s="6"/>
      <c r="BF21" s="6"/>
      <c r="BG21" s="6"/>
      <c r="BH21" s="6"/>
      <c r="BI21" s="6"/>
      <c r="BJ21" s="5"/>
    </row>
    <row r="22" spans="1:62" ht="11.25" customHeight="1" x14ac:dyDescent="0.2">
      <c r="A22" s="239" t="s">
        <v>83</v>
      </c>
      <c r="B22" s="159" t="s">
        <v>4</v>
      </c>
      <c r="C22" s="173" t="s">
        <v>20</v>
      </c>
      <c r="D22" s="179">
        <v>265.91347165038508</v>
      </c>
      <c r="E22" s="179">
        <v>269.69709977623529</v>
      </c>
      <c r="F22" s="180">
        <v>101.42287944359015</v>
      </c>
      <c r="G22" s="8"/>
      <c r="H22" s="179">
        <v>311.21055720184069</v>
      </c>
      <c r="I22" s="179">
        <v>290.45382848903796</v>
      </c>
      <c r="J22" s="179">
        <v>269.69709977623529</v>
      </c>
      <c r="K22" s="179">
        <v>242.06825265589825</v>
      </c>
      <c r="L22" s="179">
        <v>221.31152394309561</v>
      </c>
      <c r="M22" s="179">
        <v>269.69709977623529</v>
      </c>
      <c r="P22" s="163">
        <v>115.39262285729015</v>
      </c>
      <c r="Q22" s="182">
        <v>107.69631142864506</v>
      </c>
      <c r="R22" s="182">
        <v>100</v>
      </c>
      <c r="S22" s="182">
        <v>89.755600952601867</v>
      </c>
      <c r="T22" s="182">
        <v>82.059289523956807</v>
      </c>
      <c r="U22" s="163">
        <v>100</v>
      </c>
      <c r="V22" s="398"/>
      <c r="W22" s="398"/>
      <c r="X22" s="402" t="s">
        <v>153</v>
      </c>
      <c r="Y22" s="403"/>
      <c r="Z22" s="403"/>
      <c r="AA22" s="403"/>
      <c r="AB22" s="403"/>
      <c r="AC22" s="403"/>
      <c r="AD22" s="403"/>
      <c r="AE22" s="403"/>
      <c r="AF22" s="403"/>
      <c r="AG22" s="141"/>
      <c r="AR22" s="34"/>
      <c r="AS22" s="34"/>
      <c r="AX22" s="7"/>
      <c r="AY22" s="7"/>
      <c r="AZ22" s="95"/>
      <c r="BA22" s="8"/>
      <c r="BB22" s="398"/>
      <c r="BC22" s="19"/>
      <c r="BD22" s="7"/>
      <c r="BE22" s="7"/>
      <c r="BF22" s="7"/>
      <c r="BG22" s="7"/>
      <c r="BH22" s="7"/>
      <c r="BI22" s="7"/>
    </row>
    <row r="23" spans="1:62" ht="11.25" customHeight="1" x14ac:dyDescent="0.2">
      <c r="A23" s="239" t="s">
        <v>83</v>
      </c>
      <c r="B23" s="159" t="s">
        <v>36</v>
      </c>
      <c r="C23" s="173" t="s">
        <v>20</v>
      </c>
      <c r="D23" s="182">
        <v>1244.9937343012757</v>
      </c>
      <c r="E23" s="182">
        <v>1285.8911947865593</v>
      </c>
      <c r="F23" s="180">
        <v>103.28495311731318</v>
      </c>
      <c r="G23" s="8"/>
      <c r="H23" s="182">
        <v>1436.7227768849154</v>
      </c>
      <c r="I23" s="182">
        <v>1397.9856261049915</v>
      </c>
      <c r="J23" s="182">
        <v>1285.8911947865593</v>
      </c>
      <c r="K23" s="182">
        <v>1246.9240233921823</v>
      </c>
      <c r="L23" s="182">
        <v>1158.3000219735668</v>
      </c>
      <c r="M23" s="182">
        <v>1213.5120244291377</v>
      </c>
      <c r="P23" s="163">
        <v>111.72973131085109</v>
      </c>
      <c r="Q23" s="182">
        <v>108.71725631009073</v>
      </c>
      <c r="R23" s="182">
        <v>100</v>
      </c>
      <c r="S23" s="182">
        <v>96.969636968324906</v>
      </c>
      <c r="T23" s="182">
        <v>90.077607395533107</v>
      </c>
      <c r="U23" s="163">
        <v>94.371283460772474</v>
      </c>
      <c r="V23" s="398"/>
      <c r="W23" s="398"/>
      <c r="X23" s="204" t="s">
        <v>222</v>
      </c>
      <c r="AG23" s="141"/>
      <c r="AR23" s="34"/>
      <c r="AS23" s="34"/>
      <c r="AX23" s="398"/>
      <c r="AY23" s="398"/>
      <c r="AZ23" s="95"/>
      <c r="BA23" s="8"/>
      <c r="BB23" s="398"/>
      <c r="BC23" s="19"/>
      <c r="BD23" s="18"/>
      <c r="BE23" s="18"/>
      <c r="BF23" s="18"/>
      <c r="BG23" s="18"/>
      <c r="BH23" s="18"/>
      <c r="BI23" s="18"/>
    </row>
    <row r="24" spans="1:62" ht="11.25" customHeight="1" x14ac:dyDescent="0.2">
      <c r="A24" s="239" t="s">
        <v>83</v>
      </c>
      <c r="B24" s="159" t="s">
        <v>35</v>
      </c>
      <c r="C24" s="173" t="s">
        <v>20</v>
      </c>
      <c r="D24" s="179">
        <v>404.86086798616969</v>
      </c>
      <c r="E24" s="179">
        <v>402.61657788327699</v>
      </c>
      <c r="F24" s="180">
        <v>99.445663861252854</v>
      </c>
      <c r="G24" s="8"/>
      <c r="H24" s="179">
        <v>404.25031216670828</v>
      </c>
      <c r="I24" s="179">
        <v>404.0043186764841</v>
      </c>
      <c r="J24" s="179">
        <v>402.61657788327699</v>
      </c>
      <c r="K24" s="179">
        <v>402.04071639305283</v>
      </c>
      <c r="L24" s="179">
        <v>400.97236717513488</v>
      </c>
      <c r="M24" s="179">
        <v>399.37088980718494</v>
      </c>
      <c r="P24" s="163">
        <v>100.40577918873102</v>
      </c>
      <c r="Q24" s="182">
        <v>100.34468048993487</v>
      </c>
      <c r="R24" s="182">
        <v>100</v>
      </c>
      <c r="S24" s="182">
        <v>99.856970248654022</v>
      </c>
      <c r="T24" s="182">
        <v>99.591618726485038</v>
      </c>
      <c r="U24" s="163">
        <v>99.193851357746865</v>
      </c>
      <c r="V24" s="398"/>
      <c r="W24" s="398"/>
      <c r="Y24" s="72"/>
      <c r="Z24" s="72"/>
      <c r="AA24" s="72"/>
      <c r="AB24" s="72"/>
      <c r="AC24" s="72"/>
      <c r="AD24" s="72"/>
      <c r="AE24" s="72"/>
      <c r="AF24" s="72"/>
      <c r="AG24" s="141"/>
      <c r="AR24" s="34"/>
      <c r="AS24" s="34"/>
      <c r="AX24" s="94"/>
      <c r="AY24" s="94"/>
      <c r="AZ24" s="95"/>
      <c r="BA24" s="8"/>
      <c r="BB24" s="398"/>
      <c r="BC24" s="19"/>
      <c r="BD24" s="94"/>
      <c r="BE24" s="94"/>
      <c r="BF24" s="94"/>
      <c r="BG24" s="94"/>
      <c r="BH24" s="94"/>
      <c r="BI24" s="94"/>
    </row>
    <row r="25" spans="1:62" ht="11.25" customHeight="1" x14ac:dyDescent="0.2">
      <c r="A25" s="239" t="s">
        <v>83</v>
      </c>
      <c r="B25" s="158" t="s">
        <v>34</v>
      </c>
      <c r="C25" s="176" t="s">
        <v>20</v>
      </c>
      <c r="D25" s="177">
        <v>840.13286631510596</v>
      </c>
      <c r="E25" s="177">
        <v>883.27461690328232</v>
      </c>
      <c r="F25" s="178">
        <v>105.13511044716056</v>
      </c>
      <c r="G25" s="8"/>
      <c r="H25" s="177">
        <v>1032.4724647182072</v>
      </c>
      <c r="I25" s="177">
        <v>993.98130742850742</v>
      </c>
      <c r="J25" s="177">
        <v>883.27461690328232</v>
      </c>
      <c r="K25" s="177">
        <v>844.88330699912945</v>
      </c>
      <c r="L25" s="177">
        <v>757.32765479843192</v>
      </c>
      <c r="M25" s="177">
        <v>814.14113462195269</v>
      </c>
      <c r="N25" s="90"/>
      <c r="O25" s="90"/>
      <c r="P25" s="162">
        <v>116.89144519266333</v>
      </c>
      <c r="Q25" s="177">
        <v>112.53366602035473</v>
      </c>
      <c r="R25" s="177">
        <v>100</v>
      </c>
      <c r="S25" s="177">
        <v>95.653525056708759</v>
      </c>
      <c r="T25" s="177">
        <v>85.740905524216885</v>
      </c>
      <c r="U25" s="162">
        <v>92.173047774914181</v>
      </c>
      <c r="V25" s="398"/>
      <c r="W25" s="398"/>
      <c r="AG25" s="141"/>
      <c r="AR25" s="34"/>
      <c r="AS25" s="34"/>
      <c r="AX25" s="8"/>
      <c r="AY25" s="8"/>
      <c r="AZ25" s="95"/>
      <c r="BA25" s="8"/>
      <c r="BB25" s="8"/>
      <c r="BC25" s="19"/>
      <c r="BD25" s="8"/>
      <c r="BE25" s="8"/>
      <c r="BF25" s="8"/>
      <c r="BG25" s="8"/>
      <c r="BH25" s="8"/>
      <c r="BI25" s="8"/>
    </row>
    <row r="26" spans="1:62" s="49" customFormat="1" ht="11.25" customHeight="1" x14ac:dyDescent="0.2">
      <c r="A26" s="239" t="s">
        <v>83</v>
      </c>
      <c r="B26" s="160" t="s">
        <v>33</v>
      </c>
      <c r="C26" s="183" t="s">
        <v>31</v>
      </c>
      <c r="D26" s="184">
        <v>0.14002214438585101</v>
      </c>
      <c r="E26" s="184">
        <v>0.14721243615054705</v>
      </c>
      <c r="F26" s="178">
        <v>105.13511044716053</v>
      </c>
      <c r="G26" s="15"/>
      <c r="H26" s="184">
        <v>0.14749606638831531</v>
      </c>
      <c r="I26" s="184">
        <v>0.1529202011428473</v>
      </c>
      <c r="J26" s="184">
        <v>0.14721243615054705</v>
      </c>
      <c r="K26" s="184">
        <v>0.15361514672711443</v>
      </c>
      <c r="L26" s="184">
        <v>0.15146553095968637</v>
      </c>
      <c r="M26" s="184">
        <v>0.13569018910365879</v>
      </c>
      <c r="N26" s="88"/>
      <c r="P26" s="164">
        <v>100.19266730799714</v>
      </c>
      <c r="Q26" s="193">
        <v>103.87723017263512</v>
      </c>
      <c r="R26" s="193">
        <v>100</v>
      </c>
      <c r="S26" s="193">
        <v>104.34930006186408</v>
      </c>
      <c r="T26" s="193">
        <v>102.88908662906027</v>
      </c>
      <c r="U26" s="164">
        <v>92.173047774914195</v>
      </c>
      <c r="V26" s="398"/>
      <c r="W26" s="73"/>
      <c r="AG26" s="141"/>
      <c r="AR26" s="34"/>
      <c r="AS26" s="34"/>
      <c r="AU26" s="5"/>
      <c r="AV26" s="17"/>
      <c r="AW26" s="17"/>
      <c r="AX26" s="16"/>
      <c r="AY26" s="16"/>
      <c r="AZ26" s="95"/>
      <c r="BA26" s="8"/>
      <c r="BB26" s="8"/>
      <c r="BC26" s="19"/>
      <c r="BD26" s="16"/>
      <c r="BE26" s="16"/>
      <c r="BF26" s="16"/>
      <c r="BG26" s="16"/>
      <c r="BH26" s="16"/>
      <c r="BI26" s="16"/>
      <c r="BJ26" s="5"/>
    </row>
    <row r="27" spans="1:62" s="49" customFormat="1" ht="11.25" customHeight="1" x14ac:dyDescent="0.2">
      <c r="A27" s="240" t="s">
        <v>83</v>
      </c>
      <c r="B27" s="89" t="s">
        <v>32</v>
      </c>
      <c r="C27" s="185" t="s">
        <v>31</v>
      </c>
      <c r="D27" s="259">
        <v>0.153</v>
      </c>
      <c r="E27" s="259">
        <v>0.156</v>
      </c>
      <c r="F27" s="172">
        <v>101.96078431372548</v>
      </c>
      <c r="G27" s="15"/>
      <c r="H27" s="259">
        <v>0.156</v>
      </c>
      <c r="I27" s="259">
        <v>0.156</v>
      </c>
      <c r="J27" s="259">
        <v>0.156</v>
      </c>
      <c r="K27" s="259">
        <v>0.156</v>
      </c>
      <c r="L27" s="259">
        <v>0.156</v>
      </c>
      <c r="M27" s="259">
        <v>0.156</v>
      </c>
      <c r="N27" s="88"/>
      <c r="P27" s="73">
        <v>100</v>
      </c>
      <c r="Q27" s="194">
        <v>100</v>
      </c>
      <c r="R27" s="194">
        <v>100</v>
      </c>
      <c r="S27" s="194">
        <v>100</v>
      </c>
      <c r="T27" s="194">
        <v>100</v>
      </c>
      <c r="U27" s="73">
        <v>100</v>
      </c>
      <c r="V27" s="398"/>
      <c r="W27" s="73"/>
      <c r="AG27" s="141"/>
      <c r="AR27" s="34"/>
      <c r="AS27" s="34"/>
      <c r="AU27" s="10"/>
      <c r="AV27" s="17"/>
      <c r="AW27" s="17"/>
      <c r="AX27" s="74"/>
      <c r="AY27" s="74"/>
      <c r="AZ27" s="95"/>
      <c r="BA27" s="8"/>
      <c r="BB27" s="15"/>
      <c r="BC27" s="19"/>
      <c r="BD27" s="74"/>
      <c r="BE27" s="74"/>
      <c r="BF27" s="74"/>
      <c r="BG27" s="74"/>
      <c r="BH27" s="74"/>
      <c r="BI27" s="74"/>
      <c r="BJ27" s="10"/>
    </row>
    <row r="28" spans="1:62" s="41" customFormat="1" ht="11.25" customHeight="1" x14ac:dyDescent="0.2">
      <c r="A28" s="239" t="s">
        <v>83</v>
      </c>
      <c r="B28" s="90" t="s">
        <v>30</v>
      </c>
      <c r="C28" s="166" t="s">
        <v>20</v>
      </c>
      <c r="D28" s="171">
        <v>1588.7743396365547</v>
      </c>
      <c r="E28" s="171">
        <v>1608.3136776595122</v>
      </c>
      <c r="F28" s="172">
        <v>101.22983721070339</v>
      </c>
      <c r="G28" s="8"/>
      <c r="H28" s="171">
        <v>1807.4608693685489</v>
      </c>
      <c r="I28" s="171">
        <v>1708.458147165522</v>
      </c>
      <c r="J28" s="171">
        <v>1608.3136776595122</v>
      </c>
      <c r="K28" s="171">
        <v>1502.1089690489512</v>
      </c>
      <c r="L28" s="171">
        <v>1402.2838911182305</v>
      </c>
      <c r="M28" s="171">
        <v>1605.0679895834203</v>
      </c>
      <c r="N28" s="22"/>
      <c r="P28" s="8">
        <v>112.38236013753513</v>
      </c>
      <c r="Q28" s="171">
        <v>106.2266752373669</v>
      </c>
      <c r="R28" s="171">
        <v>100</v>
      </c>
      <c r="S28" s="171">
        <v>93.396517726248845</v>
      </c>
      <c r="T28" s="171">
        <v>87.189701275120342</v>
      </c>
      <c r="U28" s="8">
        <v>99.798193093724407</v>
      </c>
      <c r="V28" s="8"/>
      <c r="W28" s="8"/>
      <c r="AG28" s="141"/>
      <c r="AR28" s="34"/>
      <c r="AS28" s="34"/>
      <c r="AU28" s="5"/>
      <c r="AV28" s="9"/>
      <c r="AW28" s="9"/>
      <c r="AX28" s="8"/>
      <c r="AY28" s="8"/>
      <c r="AZ28" s="95"/>
      <c r="BA28" s="8"/>
      <c r="BB28" s="8"/>
      <c r="BC28" s="19"/>
      <c r="BD28" s="8"/>
      <c r="BE28" s="8"/>
      <c r="BF28" s="8"/>
      <c r="BG28" s="8"/>
      <c r="BH28" s="8"/>
      <c r="BI28" s="8"/>
      <c r="BJ28" s="5"/>
    </row>
    <row r="29" spans="1:62" ht="11.25" customHeight="1" x14ac:dyDescent="0.2">
      <c r="A29" s="239" t="s">
        <v>83</v>
      </c>
      <c r="B29" s="22" t="s">
        <v>29</v>
      </c>
      <c r="C29" s="169" t="s">
        <v>20</v>
      </c>
      <c r="D29" s="187">
        <v>0</v>
      </c>
      <c r="E29" s="187">
        <v>0</v>
      </c>
      <c r="F29" s="172"/>
      <c r="G29" s="8"/>
      <c r="H29" s="187">
        <v>0</v>
      </c>
      <c r="I29" s="187">
        <v>0</v>
      </c>
      <c r="J29" s="187">
        <v>0</v>
      </c>
      <c r="K29" s="187">
        <v>0</v>
      </c>
      <c r="L29" s="187">
        <v>0</v>
      </c>
      <c r="M29" s="187">
        <v>0</v>
      </c>
      <c r="P29" s="398"/>
      <c r="Q29" s="187"/>
      <c r="R29" s="187"/>
      <c r="S29" s="187"/>
      <c r="T29" s="187"/>
      <c r="U29" s="398"/>
      <c r="V29" s="398"/>
      <c r="W29" s="398"/>
      <c r="AG29" s="141"/>
      <c r="AR29" s="34"/>
      <c r="AS29" s="34"/>
      <c r="AX29" s="398"/>
      <c r="AY29" s="398"/>
      <c r="AZ29" s="95"/>
      <c r="BA29" s="8"/>
      <c r="BB29" s="8"/>
      <c r="BC29" s="19"/>
      <c r="BD29" s="398"/>
      <c r="BE29" s="398"/>
      <c r="BF29" s="398"/>
      <c r="BG29" s="398"/>
      <c r="BH29" s="398"/>
      <c r="BI29" s="398"/>
    </row>
    <row r="30" spans="1:62" ht="11.25" customHeight="1" x14ac:dyDescent="0.2">
      <c r="A30" s="239" t="s">
        <v>83</v>
      </c>
      <c r="B30" s="158" t="s">
        <v>28</v>
      </c>
      <c r="C30" s="173"/>
      <c r="D30" s="182"/>
      <c r="E30" s="182"/>
      <c r="F30" s="178"/>
      <c r="G30" s="8"/>
      <c r="H30" s="182"/>
      <c r="I30" s="182"/>
      <c r="J30" s="182"/>
      <c r="K30" s="182"/>
      <c r="L30" s="182"/>
      <c r="M30" s="182"/>
      <c r="P30" s="163"/>
      <c r="Q30" s="182"/>
      <c r="R30" s="182"/>
      <c r="S30" s="182"/>
      <c r="T30" s="182"/>
      <c r="U30" s="163"/>
      <c r="V30" s="398"/>
      <c r="W30" s="398"/>
      <c r="AG30" s="141"/>
      <c r="AR30" s="34"/>
      <c r="AS30" s="34"/>
      <c r="AV30" s="9"/>
      <c r="AX30" s="398"/>
      <c r="AY30" s="398"/>
      <c r="AZ30" s="95"/>
      <c r="BA30" s="19"/>
      <c r="BB30" s="8"/>
      <c r="BC30" s="19"/>
      <c r="BD30" s="398"/>
      <c r="BE30" s="398"/>
      <c r="BF30" s="398"/>
      <c r="BG30" s="398"/>
      <c r="BH30" s="398"/>
      <c r="BI30" s="398"/>
    </row>
    <row r="31" spans="1:62" ht="11.25" customHeight="1" x14ac:dyDescent="0.2">
      <c r="A31" s="239" t="s">
        <v>83</v>
      </c>
      <c r="B31" s="159" t="s">
        <v>27</v>
      </c>
      <c r="C31" s="173" t="s">
        <v>20</v>
      </c>
      <c r="D31" s="179">
        <v>1588.7743396365547</v>
      </c>
      <c r="E31" s="179">
        <v>1608.3136776595122</v>
      </c>
      <c r="F31" s="180">
        <v>101.22983721070339</v>
      </c>
      <c r="G31" s="8"/>
      <c r="H31" s="179">
        <v>1807.4608693685489</v>
      </c>
      <c r="I31" s="179">
        <v>1708.458147165522</v>
      </c>
      <c r="J31" s="179">
        <v>1608.3136776595122</v>
      </c>
      <c r="K31" s="179">
        <v>1502.1089690489512</v>
      </c>
      <c r="L31" s="179">
        <v>1402.2838911182305</v>
      </c>
      <c r="M31" s="179">
        <v>1605.0679895834203</v>
      </c>
      <c r="P31" s="163">
        <v>112.38236013753513</v>
      </c>
      <c r="Q31" s="182">
        <v>106.2266752373669</v>
      </c>
      <c r="R31" s="182">
        <v>100</v>
      </c>
      <c r="S31" s="182">
        <v>93.396517726248845</v>
      </c>
      <c r="T31" s="182">
        <v>87.189701275120342</v>
      </c>
      <c r="U31" s="163">
        <v>99.798193093724407</v>
      </c>
      <c r="V31" s="398"/>
      <c r="W31" s="398"/>
      <c r="AG31" s="141"/>
      <c r="AR31" s="34"/>
      <c r="AS31" s="34"/>
      <c r="AX31" s="37"/>
      <c r="AY31" s="37"/>
      <c r="AZ31" s="95"/>
      <c r="BA31" s="19"/>
      <c r="BB31" s="18"/>
      <c r="BC31" s="19"/>
      <c r="BD31" s="37"/>
      <c r="BE31" s="37"/>
      <c r="BF31" s="37"/>
      <c r="BG31" s="37"/>
      <c r="BH31" s="37"/>
      <c r="BI31" s="37"/>
    </row>
    <row r="32" spans="1:62" ht="11.25" customHeight="1" x14ac:dyDescent="0.2">
      <c r="A32" s="239" t="s">
        <v>83</v>
      </c>
      <c r="B32" s="159" t="s">
        <v>26</v>
      </c>
      <c r="C32" s="173" t="s">
        <v>20</v>
      </c>
      <c r="D32" s="179">
        <v>1510.9072059516614</v>
      </c>
      <c r="E32" s="179">
        <v>1555.5882945627945</v>
      </c>
      <c r="F32" s="180">
        <v>102.95723578755388</v>
      </c>
      <c r="G32" s="8"/>
      <c r="H32" s="179">
        <v>1747.9333340867561</v>
      </c>
      <c r="I32" s="179">
        <v>1688.4394545940297</v>
      </c>
      <c r="J32" s="179">
        <v>1555.5882945627945</v>
      </c>
      <c r="K32" s="179">
        <v>1488.9922760480811</v>
      </c>
      <c r="L32" s="179">
        <v>1379.6115459166622</v>
      </c>
      <c r="M32" s="179">
        <v>1483.2091242053732</v>
      </c>
      <c r="P32" s="163">
        <v>112.36477801975369</v>
      </c>
      <c r="Q32" s="182">
        <v>108.54025197384078</v>
      </c>
      <c r="R32" s="182">
        <v>100</v>
      </c>
      <c r="S32" s="182">
        <v>95.718917483020107</v>
      </c>
      <c r="T32" s="182">
        <v>88.687447105302923</v>
      </c>
      <c r="U32" s="163">
        <v>95.34715126036842</v>
      </c>
      <c r="V32" s="398"/>
      <c r="W32" s="398"/>
      <c r="AG32" s="141"/>
      <c r="AR32" s="34"/>
      <c r="AS32" s="34"/>
      <c r="AX32" s="7"/>
      <c r="AY32" s="7"/>
      <c r="AZ32" s="95"/>
      <c r="BA32" s="19"/>
      <c r="BB32" s="18"/>
      <c r="BC32" s="19"/>
      <c r="BD32" s="7"/>
      <c r="BE32" s="7"/>
      <c r="BF32" s="7"/>
      <c r="BG32" s="7"/>
      <c r="BH32" s="7"/>
      <c r="BI32" s="7"/>
    </row>
    <row r="33" spans="1:62" ht="11.25" customHeight="1" x14ac:dyDescent="0.2">
      <c r="A33" s="239" t="s">
        <v>83</v>
      </c>
      <c r="B33" s="159" t="s">
        <v>25</v>
      </c>
      <c r="C33" s="173" t="s">
        <v>20</v>
      </c>
      <c r="D33" s="179">
        <v>1097.0142298279193</v>
      </c>
      <c r="E33" s="179">
        <v>1127.7775914141428</v>
      </c>
      <c r="F33" s="180">
        <v>102.8042809974351</v>
      </c>
      <c r="G33" s="8"/>
      <c r="H33" s="179">
        <v>1286.3006303422735</v>
      </c>
      <c r="I33" s="179">
        <v>1236.3566614310669</v>
      </c>
      <c r="J33" s="179">
        <v>1127.7775914141428</v>
      </c>
      <c r="K33" s="179">
        <v>1075.0925653588229</v>
      </c>
      <c r="L33" s="179">
        <v>985.07520490032516</v>
      </c>
      <c r="M33" s="179">
        <v>1103.4047994737764</v>
      </c>
      <c r="P33" s="163">
        <v>114.05623237551259</v>
      </c>
      <c r="Q33" s="182">
        <v>109.62770238064179</v>
      </c>
      <c r="R33" s="182">
        <v>100</v>
      </c>
      <c r="S33" s="182">
        <v>95.328420563024565</v>
      </c>
      <c r="T33" s="182">
        <v>87.346584326535492</v>
      </c>
      <c r="U33" s="163">
        <v>97.8388653821535</v>
      </c>
      <c r="V33" s="398"/>
      <c r="W33" s="398"/>
      <c r="AG33" s="141"/>
      <c r="AR33" s="34"/>
      <c r="AS33" s="34"/>
      <c r="AX33" s="7"/>
      <c r="AY33" s="7"/>
      <c r="AZ33" s="95"/>
      <c r="BA33" s="19"/>
      <c r="BB33" s="18"/>
      <c r="BC33" s="19"/>
      <c r="BD33" s="7"/>
      <c r="BE33" s="7"/>
      <c r="BF33" s="7"/>
      <c r="BG33" s="7"/>
      <c r="BH33" s="7"/>
      <c r="BI33" s="7"/>
    </row>
    <row r="34" spans="1:62" ht="11.25" customHeight="1" x14ac:dyDescent="0.2">
      <c r="A34" s="239" t="s">
        <v>83</v>
      </c>
      <c r="B34" s="159" t="s">
        <v>24</v>
      </c>
      <c r="C34" s="173" t="s">
        <v>20</v>
      </c>
      <c r="D34" s="179">
        <v>103.8476536296523</v>
      </c>
      <c r="E34" s="179">
        <v>105.5645937058983</v>
      </c>
      <c r="F34" s="180">
        <v>101.65332582512559</v>
      </c>
      <c r="G34" s="8"/>
      <c r="H34" s="179">
        <v>113.03781013769317</v>
      </c>
      <c r="I34" s="179">
        <v>111.50696979853942</v>
      </c>
      <c r="J34" s="179">
        <v>105.5645937058983</v>
      </c>
      <c r="K34" s="179">
        <v>102.66831023543146</v>
      </c>
      <c r="L34" s="179">
        <v>98.307822479906918</v>
      </c>
      <c r="M34" s="179">
        <v>88.080631588057486</v>
      </c>
      <c r="P34" s="163">
        <v>107.07928309051722</v>
      </c>
      <c r="Q34" s="182">
        <v>105.62913746364289</v>
      </c>
      <c r="R34" s="182">
        <v>100</v>
      </c>
      <c r="S34" s="182">
        <v>97.256387422343664</v>
      </c>
      <c r="T34" s="182">
        <v>93.125752706244796</v>
      </c>
      <c r="U34" s="163">
        <v>83.437664557729533</v>
      </c>
      <c r="V34" s="398"/>
      <c r="W34" s="398"/>
      <c r="AG34" s="141"/>
      <c r="AR34" s="34"/>
      <c r="AS34" s="34"/>
      <c r="AX34" s="37"/>
      <c r="AY34" s="37"/>
      <c r="AZ34" s="95"/>
      <c r="BA34" s="19"/>
      <c r="BB34" s="18"/>
      <c r="BC34" s="19"/>
      <c r="BD34" s="37"/>
      <c r="BE34" s="37"/>
      <c r="BF34" s="37"/>
      <c r="BG34" s="37"/>
      <c r="BH34" s="37"/>
      <c r="BI34" s="37"/>
    </row>
    <row r="35" spans="1:62" s="41" customFormat="1" ht="11.25" customHeight="1" x14ac:dyDescent="0.2">
      <c r="A35" s="239" t="s">
        <v>83</v>
      </c>
      <c r="B35" s="158" t="s">
        <v>23</v>
      </c>
      <c r="C35" s="176" t="s">
        <v>20</v>
      </c>
      <c r="D35" s="177">
        <v>310.04532249408976</v>
      </c>
      <c r="E35" s="177">
        <v>322.24610944275349</v>
      </c>
      <c r="F35" s="178">
        <v>103.93516239836073</v>
      </c>
      <c r="G35" s="8"/>
      <c r="H35" s="177">
        <v>348.59489360678941</v>
      </c>
      <c r="I35" s="177">
        <v>340.5758233644234</v>
      </c>
      <c r="J35" s="177">
        <v>322.24610944275349</v>
      </c>
      <c r="K35" s="177">
        <v>311.23140045382672</v>
      </c>
      <c r="L35" s="177">
        <v>296.2285185364301</v>
      </c>
      <c r="M35" s="177">
        <v>291.72369314353932</v>
      </c>
      <c r="N35" s="22"/>
      <c r="P35" s="162">
        <v>108.17660272442072</v>
      </c>
      <c r="Q35" s="177">
        <v>105.68811023145219</v>
      </c>
      <c r="R35" s="177">
        <v>100</v>
      </c>
      <c r="S35" s="177">
        <v>96.581895431422254</v>
      </c>
      <c r="T35" s="177">
        <v>91.926173770937211</v>
      </c>
      <c r="U35" s="162">
        <v>90.528228144632905</v>
      </c>
      <c r="V35" s="8"/>
      <c r="W35" s="8"/>
      <c r="AG35" s="141"/>
      <c r="AR35" s="34"/>
      <c r="AS35" s="34"/>
      <c r="AU35" s="5"/>
      <c r="AV35" s="9"/>
      <c r="AW35" s="9"/>
      <c r="AX35" s="8"/>
      <c r="AY35" s="8"/>
      <c r="AZ35" s="95"/>
      <c r="BA35" s="19"/>
      <c r="BB35" s="19"/>
      <c r="BC35" s="19"/>
      <c r="BD35" s="8"/>
      <c r="BE35" s="8"/>
      <c r="BF35" s="8"/>
      <c r="BG35" s="8"/>
      <c r="BH35" s="8"/>
      <c r="BI35" s="8"/>
      <c r="BJ35" s="5"/>
    </row>
    <row r="36" spans="1:62" ht="11.25" customHeight="1" x14ac:dyDescent="0.2">
      <c r="A36" s="239" t="s">
        <v>83</v>
      </c>
      <c r="B36" s="159" t="s">
        <v>22</v>
      </c>
      <c r="C36" s="173" t="s">
        <v>20</v>
      </c>
      <c r="D36" s="182">
        <v>491.76010980863543</v>
      </c>
      <c r="E36" s="182">
        <v>480.53608624536946</v>
      </c>
      <c r="F36" s="180">
        <v>97.717581532256915</v>
      </c>
      <c r="G36" s="8"/>
      <c r="H36" s="182">
        <v>521.16023902627535</v>
      </c>
      <c r="I36" s="182">
        <v>472.10148573445508</v>
      </c>
      <c r="J36" s="182">
        <v>480.53608624536946</v>
      </c>
      <c r="K36" s="182">
        <v>427.0164036901283</v>
      </c>
      <c r="L36" s="182">
        <v>417.20868621790532</v>
      </c>
      <c r="M36" s="182">
        <v>501.66319010964389</v>
      </c>
      <c r="P36" s="163">
        <v>108.45392342920996</v>
      </c>
      <c r="Q36" s="182">
        <v>98.244751902647423</v>
      </c>
      <c r="R36" s="182">
        <v>100</v>
      </c>
      <c r="S36" s="182">
        <v>88.862505004897145</v>
      </c>
      <c r="T36" s="182">
        <v>86.821510009317365</v>
      </c>
      <c r="U36" s="163">
        <v>104.39656967894948</v>
      </c>
      <c r="V36" s="398"/>
      <c r="W36" s="398"/>
      <c r="AG36" s="141"/>
      <c r="AR36" s="34"/>
      <c r="AS36" s="34"/>
      <c r="AX36" s="398"/>
      <c r="AY36" s="398"/>
      <c r="AZ36" s="95"/>
      <c r="BA36" s="19"/>
      <c r="BB36" s="18"/>
      <c r="BC36" s="19"/>
      <c r="BD36" s="398"/>
      <c r="BE36" s="398"/>
      <c r="BF36" s="398"/>
      <c r="BG36" s="398"/>
      <c r="BH36" s="398"/>
      <c r="BI36" s="398"/>
    </row>
    <row r="37" spans="1:62" s="41" customFormat="1" ht="11.25" customHeight="1" x14ac:dyDescent="0.2">
      <c r="A37" s="239" t="s">
        <v>83</v>
      </c>
      <c r="B37" s="158" t="s">
        <v>21</v>
      </c>
      <c r="C37" s="176" t="s">
        <v>20</v>
      </c>
      <c r="D37" s="177">
        <v>387.91245617898312</v>
      </c>
      <c r="E37" s="177">
        <v>374.97149253947117</v>
      </c>
      <c r="F37" s="178">
        <v>96.663947384679759</v>
      </c>
      <c r="G37" s="8"/>
      <c r="H37" s="177">
        <v>408.12242888858219</v>
      </c>
      <c r="I37" s="177">
        <v>360.59451593591564</v>
      </c>
      <c r="J37" s="177">
        <v>374.97149253947117</v>
      </c>
      <c r="K37" s="177">
        <v>324.34809345469682</v>
      </c>
      <c r="L37" s="177">
        <v>318.90086373799841</v>
      </c>
      <c r="M37" s="177">
        <v>413.58255852158641</v>
      </c>
      <c r="N37" s="22"/>
      <c r="P37" s="162">
        <v>108.84092177903935</v>
      </c>
      <c r="Q37" s="177">
        <v>96.165848100561362</v>
      </c>
      <c r="R37" s="177">
        <v>100</v>
      </c>
      <c r="S37" s="177">
        <v>86.499400596581225</v>
      </c>
      <c r="T37" s="177">
        <v>85.0466955709785</v>
      </c>
      <c r="U37" s="162">
        <v>110.29706704385023</v>
      </c>
      <c r="V37" s="8"/>
      <c r="W37" s="8"/>
      <c r="AG37" s="141"/>
      <c r="AR37" s="34"/>
      <c r="AS37" s="34"/>
      <c r="AU37" s="5"/>
      <c r="AV37" s="9"/>
      <c r="AW37" s="9"/>
      <c r="AX37" s="8"/>
      <c r="AY37" s="8"/>
      <c r="AZ37" s="95"/>
      <c r="BA37" s="19"/>
      <c r="BB37" s="19"/>
      <c r="BC37" s="19"/>
      <c r="BD37" s="8"/>
      <c r="BE37" s="8"/>
      <c r="BF37" s="8"/>
      <c r="BG37" s="8"/>
      <c r="BH37" s="8"/>
      <c r="BI37" s="8"/>
      <c r="BJ37" s="5"/>
    </row>
    <row r="38" spans="1:62" ht="11.25" customHeight="1" x14ac:dyDescent="0.2">
      <c r="A38" s="239" t="s">
        <v>83</v>
      </c>
      <c r="B38" s="159" t="s">
        <v>19</v>
      </c>
      <c r="C38" s="175" t="s">
        <v>18</v>
      </c>
      <c r="D38" s="179">
        <v>18.296667487846282</v>
      </c>
      <c r="E38" s="179">
        <v>17.696572485459114</v>
      </c>
      <c r="F38" s="180">
        <v>96.720195069480354</v>
      </c>
      <c r="G38" s="8"/>
      <c r="H38" s="179">
        <v>17.445061642704726</v>
      </c>
      <c r="I38" s="179">
        <v>15.882504781892742</v>
      </c>
      <c r="J38" s="179">
        <v>17.696572485459114</v>
      </c>
      <c r="K38" s="179">
        <v>16.01095250573713</v>
      </c>
      <c r="L38" s="179">
        <v>16.798996065204989</v>
      </c>
      <c r="M38" s="179">
        <v>21.983821420908981</v>
      </c>
      <c r="P38" s="163">
        <v>98.578759570752766</v>
      </c>
      <c r="Q38" s="182">
        <v>89.749044878283897</v>
      </c>
      <c r="R38" s="182">
        <v>100</v>
      </c>
      <c r="S38" s="182">
        <v>90.474878787363934</v>
      </c>
      <c r="T38" s="182">
        <v>94.927964604492516</v>
      </c>
      <c r="U38" s="163">
        <v>124.22643672367973</v>
      </c>
      <c r="V38" s="398"/>
      <c r="W38" s="398"/>
      <c r="X38" s="402" t="s">
        <v>154</v>
      </c>
      <c r="Y38" s="403"/>
      <c r="Z38" s="403"/>
      <c r="AA38" s="403"/>
      <c r="AB38" s="403"/>
      <c r="AC38" s="403"/>
      <c r="AD38" s="403"/>
      <c r="AE38" s="403"/>
      <c r="AF38" s="403"/>
      <c r="AG38" s="141"/>
      <c r="AR38" s="34"/>
      <c r="AS38" s="34"/>
      <c r="AW38" s="20"/>
      <c r="AX38" s="37"/>
      <c r="AY38" s="37"/>
      <c r="AZ38" s="95"/>
      <c r="BA38" s="19"/>
      <c r="BB38" s="18"/>
      <c r="BC38" s="19"/>
      <c r="BD38" s="37"/>
      <c r="BE38" s="37"/>
      <c r="BF38" s="37"/>
      <c r="BG38" s="37"/>
      <c r="BH38" s="37"/>
      <c r="BI38" s="37"/>
    </row>
    <row r="39" spans="1:62" ht="12" customHeight="1" x14ac:dyDescent="0.2">
      <c r="A39" s="239" t="s">
        <v>83</v>
      </c>
      <c r="B39" s="22"/>
      <c r="C39" s="88"/>
      <c r="D39" s="33">
        <v>7.190291764696044E-3</v>
      </c>
      <c r="E39" s="33">
        <v>0</v>
      </c>
      <c r="F39" s="32"/>
      <c r="G39" s="32"/>
      <c r="H39" s="31">
        <v>0</v>
      </c>
      <c r="I39" s="31">
        <v>0</v>
      </c>
      <c r="J39" s="31">
        <v>0</v>
      </c>
      <c r="K39" s="31">
        <v>0</v>
      </c>
      <c r="L39" s="31">
        <v>0</v>
      </c>
      <c r="M39" s="31">
        <v>0</v>
      </c>
      <c r="N39" s="31"/>
      <c r="P39" s="398"/>
      <c r="Q39" s="398"/>
      <c r="R39" s="398"/>
      <c r="S39" s="398"/>
      <c r="T39" s="398"/>
      <c r="U39" s="398"/>
      <c r="V39" s="398"/>
      <c r="W39" s="398"/>
      <c r="X39" s="204">
        <v>2019</v>
      </c>
      <c r="AG39" s="141"/>
      <c r="AW39" s="20"/>
      <c r="AX39" s="33"/>
      <c r="AY39" s="33"/>
      <c r="AZ39" s="95"/>
      <c r="BA39" s="33"/>
      <c r="BB39" s="32"/>
      <c r="BC39" s="32"/>
      <c r="BD39" s="31"/>
      <c r="BE39" s="31"/>
      <c r="BF39" s="31"/>
      <c r="BG39" s="31"/>
      <c r="BH39" s="31"/>
      <c r="BI39" s="31"/>
    </row>
    <row r="40" spans="1:62" ht="15" customHeight="1" x14ac:dyDescent="0.2">
      <c r="A40" s="239" t="s">
        <v>223</v>
      </c>
      <c r="B40" s="151" t="s">
        <v>131</v>
      </c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6"/>
      <c r="AA40" s="146"/>
      <c r="AB40" s="146"/>
      <c r="AC40" s="146"/>
      <c r="AD40" s="146"/>
      <c r="AE40" s="146"/>
      <c r="AF40" s="146"/>
      <c r="AG40" s="141"/>
      <c r="AV40" s="13"/>
      <c r="AW40" s="95"/>
      <c r="AX40" s="95"/>
      <c r="AY40" s="95"/>
      <c r="AZ40" s="95"/>
      <c r="BA40" s="96"/>
      <c r="BB40" s="95"/>
      <c r="BC40" s="95"/>
      <c r="BD40" s="95"/>
      <c r="BE40" s="95"/>
      <c r="BF40" s="95"/>
      <c r="BG40" s="95"/>
      <c r="BH40" s="95"/>
      <c r="BI40" s="95"/>
    </row>
    <row r="41" spans="1:62" ht="14.25" customHeight="1" x14ac:dyDescent="0.2">
      <c r="A41" s="239" t="s">
        <v>223</v>
      </c>
      <c r="B41" s="151" t="s">
        <v>132</v>
      </c>
      <c r="C41" s="146"/>
      <c r="D41" s="149" t="s">
        <v>102</v>
      </c>
      <c r="E41" s="149" t="s">
        <v>102</v>
      </c>
      <c r="F41" s="150"/>
      <c r="G41" s="150"/>
      <c r="H41" s="149" t="s">
        <v>130</v>
      </c>
      <c r="I41" s="149" t="s">
        <v>147</v>
      </c>
      <c r="J41" s="149" t="s">
        <v>129</v>
      </c>
      <c r="K41" s="149" t="s">
        <v>146</v>
      </c>
      <c r="L41" s="149" t="s">
        <v>145</v>
      </c>
      <c r="M41" s="149" t="s">
        <v>148</v>
      </c>
      <c r="N41" s="150"/>
      <c r="O41" s="145"/>
      <c r="P41" s="145"/>
      <c r="Q41" s="146"/>
      <c r="R41" s="146"/>
      <c r="S41" s="146"/>
      <c r="T41" s="146"/>
      <c r="U41" s="146"/>
      <c r="V41" s="146"/>
      <c r="W41" s="146"/>
      <c r="X41" s="146"/>
      <c r="Y41" s="146"/>
      <c r="Z41" s="146"/>
      <c r="AA41" s="146"/>
      <c r="AB41" s="146"/>
      <c r="AC41" s="146"/>
      <c r="AD41" s="146"/>
      <c r="AE41" s="146"/>
      <c r="AF41" s="146"/>
      <c r="AG41" s="141"/>
      <c r="AV41" s="13"/>
      <c r="AW41" s="65"/>
      <c r="AX41" s="12"/>
      <c r="AY41" s="12"/>
      <c r="AZ41" s="95"/>
      <c r="BA41" s="65"/>
      <c r="BB41" s="65"/>
      <c r="BC41" s="65"/>
      <c r="BD41" s="12"/>
      <c r="BE41" s="12"/>
      <c r="BF41" s="12"/>
      <c r="BG41" s="12"/>
      <c r="BH41" s="12"/>
      <c r="BI41" s="12"/>
    </row>
    <row r="42" spans="1:62" ht="15" customHeight="1" x14ac:dyDescent="0.2">
      <c r="A42" s="239" t="s">
        <v>223</v>
      </c>
      <c r="B42" s="156" t="s">
        <v>223</v>
      </c>
      <c r="C42" s="165"/>
      <c r="D42" s="195">
        <v>2018</v>
      </c>
      <c r="E42" s="195">
        <v>2019</v>
      </c>
      <c r="F42" s="404" t="s">
        <v>221</v>
      </c>
      <c r="G42" s="196"/>
      <c r="H42" s="189"/>
      <c r="I42" s="189"/>
      <c r="J42" s="189">
        <v>2019</v>
      </c>
      <c r="K42" s="189"/>
      <c r="L42" s="189"/>
      <c r="M42" s="189"/>
      <c r="N42" s="148"/>
      <c r="O42" s="148"/>
      <c r="P42" s="189"/>
      <c r="Q42" s="189"/>
      <c r="R42" s="189" t="s">
        <v>143</v>
      </c>
      <c r="S42" s="189"/>
      <c r="T42" s="189"/>
      <c r="U42" s="189"/>
      <c r="V42" s="62"/>
      <c r="W42" s="62"/>
      <c r="AG42" s="91"/>
      <c r="AV42" s="106"/>
      <c r="AX42" s="62"/>
      <c r="AY42" s="62"/>
      <c r="AZ42" s="95"/>
      <c r="BA42" s="30"/>
      <c r="BB42" s="64"/>
      <c r="BC42" s="30"/>
      <c r="BD42" s="62"/>
      <c r="BE42" s="62"/>
      <c r="BF42" s="62"/>
      <c r="BG42" s="62"/>
      <c r="BH42" s="62"/>
      <c r="BI42" s="62"/>
    </row>
    <row r="43" spans="1:62" ht="14.25" customHeight="1" x14ac:dyDescent="0.2">
      <c r="A43" s="239" t="s">
        <v>223</v>
      </c>
      <c r="B43" s="157" t="s">
        <v>68</v>
      </c>
      <c r="C43" s="165" t="s">
        <v>48</v>
      </c>
      <c r="D43" s="195"/>
      <c r="E43" s="195"/>
      <c r="F43" s="405"/>
      <c r="G43" s="196"/>
      <c r="H43" s="197" t="s">
        <v>67</v>
      </c>
      <c r="I43" s="195" t="s">
        <v>66</v>
      </c>
      <c r="J43" s="245" t="s">
        <v>65</v>
      </c>
      <c r="K43" s="195" t="s">
        <v>64</v>
      </c>
      <c r="L43" s="195" t="s">
        <v>63</v>
      </c>
      <c r="M43" s="227" t="s">
        <v>62</v>
      </c>
      <c r="N43" s="203"/>
      <c r="O43" s="203"/>
      <c r="P43" s="198" t="s">
        <v>67</v>
      </c>
      <c r="Q43" s="195" t="s">
        <v>66</v>
      </c>
      <c r="R43" s="245" t="s">
        <v>65</v>
      </c>
      <c r="S43" s="195" t="s">
        <v>64</v>
      </c>
      <c r="T43" s="195" t="s">
        <v>63</v>
      </c>
      <c r="U43" s="198" t="s">
        <v>62</v>
      </c>
      <c r="V43" s="62"/>
      <c r="W43" s="63"/>
      <c r="AG43" s="91"/>
      <c r="AV43" s="9"/>
      <c r="AW43" s="9"/>
      <c r="AX43" s="63"/>
      <c r="AY43" s="63"/>
      <c r="AZ43" s="95"/>
      <c r="BA43" s="30"/>
      <c r="BB43" s="62"/>
      <c r="BC43" s="62"/>
      <c r="BD43" s="63"/>
      <c r="BE43" s="62"/>
      <c r="BF43" s="63"/>
      <c r="BG43" s="63"/>
      <c r="BH43" s="63"/>
      <c r="BI43" s="62"/>
    </row>
    <row r="44" spans="1:62" x14ac:dyDescent="0.2">
      <c r="A44" s="239" t="s">
        <v>223</v>
      </c>
      <c r="B44" s="90" t="s">
        <v>8</v>
      </c>
      <c r="C44" s="166" t="s">
        <v>7</v>
      </c>
      <c r="D44" s="167">
        <v>5500</v>
      </c>
      <c r="E44" s="167">
        <v>5500</v>
      </c>
      <c r="F44" s="167"/>
      <c r="G44" s="78"/>
      <c r="H44" s="188">
        <v>6500</v>
      </c>
      <c r="I44" s="188">
        <v>6000</v>
      </c>
      <c r="J44" s="188">
        <v>5500</v>
      </c>
      <c r="K44" s="188">
        <v>5000</v>
      </c>
      <c r="L44" s="188">
        <v>4500</v>
      </c>
      <c r="M44" s="188">
        <v>5500</v>
      </c>
      <c r="N44" s="2"/>
      <c r="O44" s="2"/>
      <c r="P44" s="58">
        <v>118.18181818181819</v>
      </c>
      <c r="Q44" s="190">
        <v>109.09090909090908</v>
      </c>
      <c r="R44" s="190">
        <v>100</v>
      </c>
      <c r="S44" s="190">
        <v>90.909090909090907</v>
      </c>
      <c r="T44" s="190">
        <v>81.818181818181827</v>
      </c>
      <c r="U44" s="58">
        <v>100</v>
      </c>
      <c r="V44" s="82"/>
      <c r="W44" s="82"/>
      <c r="AG44" s="91"/>
      <c r="AV44" s="9"/>
      <c r="AW44" s="9"/>
      <c r="AX44" s="11"/>
      <c r="AY44" s="11"/>
      <c r="AZ44" s="95"/>
      <c r="BA44" s="80"/>
      <c r="BB44" s="78"/>
      <c r="BC44" s="78"/>
      <c r="BD44" s="11"/>
      <c r="BE44" s="11"/>
      <c r="BF44" s="11"/>
      <c r="BG44" s="11"/>
      <c r="BH44" s="11"/>
      <c r="BI44" s="62"/>
    </row>
    <row r="45" spans="1:62" ht="6" customHeight="1" x14ac:dyDescent="0.2">
      <c r="A45" s="239" t="s">
        <v>223</v>
      </c>
      <c r="B45" s="90"/>
      <c r="C45" s="166"/>
      <c r="D45" s="168"/>
      <c r="E45" s="168"/>
      <c r="F45" s="167"/>
      <c r="G45" s="78"/>
      <c r="H45" s="168"/>
      <c r="I45" s="168"/>
      <c r="J45" s="168"/>
      <c r="K45" s="168"/>
      <c r="L45" s="168"/>
      <c r="M45" s="168"/>
      <c r="P45" s="82"/>
      <c r="Q45" s="191"/>
      <c r="R45" s="191"/>
      <c r="S45" s="191"/>
      <c r="T45" s="191"/>
      <c r="U45" s="82"/>
      <c r="V45" s="82"/>
      <c r="W45" s="82"/>
      <c r="AG45" s="91"/>
      <c r="AV45" s="9"/>
      <c r="AW45" s="9"/>
      <c r="AX45" s="11"/>
      <c r="AY45" s="11"/>
      <c r="AZ45" s="95"/>
      <c r="BA45" s="80"/>
      <c r="BB45" s="78"/>
      <c r="BC45" s="78"/>
      <c r="BD45" s="11"/>
      <c r="BE45" s="11"/>
      <c r="BF45" s="11"/>
      <c r="BG45" s="11"/>
      <c r="BH45" s="11"/>
      <c r="BI45" s="62"/>
    </row>
    <row r="46" spans="1:62" ht="6" customHeight="1" x14ac:dyDescent="0.2">
      <c r="A46" s="239" t="s">
        <v>223</v>
      </c>
      <c r="B46" s="90"/>
      <c r="C46" s="169"/>
      <c r="D46" s="170"/>
      <c r="E46" s="170"/>
      <c r="F46" s="170"/>
      <c r="G46" s="142"/>
      <c r="H46" s="170"/>
      <c r="I46" s="170"/>
      <c r="J46" s="170"/>
      <c r="K46" s="170"/>
      <c r="L46" s="170"/>
      <c r="M46" s="170"/>
      <c r="P46" s="84"/>
      <c r="Q46" s="192"/>
      <c r="R46" s="192"/>
      <c r="S46" s="192"/>
      <c r="T46" s="192"/>
      <c r="U46" s="84"/>
      <c r="V46" s="82"/>
      <c r="W46" s="82"/>
      <c r="AG46" s="91"/>
      <c r="AV46" s="9"/>
      <c r="AX46" s="78"/>
      <c r="AY46" s="78"/>
      <c r="AZ46" s="95"/>
      <c r="BA46" s="80"/>
      <c r="BB46" s="78"/>
      <c r="BC46" s="78"/>
      <c r="BD46" s="78"/>
      <c r="BE46" s="78"/>
      <c r="BF46" s="78"/>
      <c r="BG46" s="78"/>
      <c r="BH46" s="78"/>
      <c r="BI46" s="62"/>
    </row>
    <row r="47" spans="1:62" ht="11.25" customHeight="1" x14ac:dyDescent="0.2">
      <c r="A47" s="239" t="s">
        <v>223</v>
      </c>
      <c r="B47" s="90" t="s">
        <v>74</v>
      </c>
      <c r="C47" s="166" t="s">
        <v>73</v>
      </c>
      <c r="D47" s="171">
        <v>1</v>
      </c>
      <c r="E47" s="171">
        <v>1</v>
      </c>
      <c r="F47" s="172"/>
      <c r="G47" s="8"/>
      <c r="H47" s="171">
        <v>1</v>
      </c>
      <c r="I47" s="171">
        <v>1</v>
      </c>
      <c r="J47" s="171">
        <v>1</v>
      </c>
      <c r="K47" s="171">
        <v>1</v>
      </c>
      <c r="L47" s="171">
        <v>1</v>
      </c>
      <c r="M47" s="171">
        <v>5</v>
      </c>
      <c r="N47" s="90"/>
      <c r="O47" s="90"/>
      <c r="P47" s="84">
        <v>100</v>
      </c>
      <c r="Q47" s="192">
        <v>100</v>
      </c>
      <c r="R47" s="192">
        <v>100</v>
      </c>
      <c r="S47" s="192">
        <v>100</v>
      </c>
      <c r="T47" s="192">
        <v>100</v>
      </c>
      <c r="U47" s="84">
        <v>500</v>
      </c>
      <c r="V47" s="24"/>
      <c r="W47" s="24"/>
      <c r="AG47" s="91"/>
      <c r="AV47" s="9"/>
      <c r="AX47" s="86"/>
      <c r="AY47" s="86"/>
      <c r="AZ47" s="95"/>
      <c r="BA47" s="87"/>
      <c r="BB47" s="62"/>
      <c r="BC47" s="62"/>
      <c r="BD47" s="86"/>
      <c r="BE47" s="86"/>
      <c r="BF47" s="86"/>
      <c r="BG47" s="86"/>
      <c r="BH47" s="86"/>
      <c r="BI47" s="27"/>
    </row>
    <row r="48" spans="1:62" ht="11.25" customHeight="1" x14ac:dyDescent="0.2">
      <c r="A48" s="239" t="s">
        <v>223</v>
      </c>
      <c r="B48" s="158" t="s">
        <v>47</v>
      </c>
      <c r="C48" s="173"/>
      <c r="D48" s="174"/>
      <c r="E48" s="174"/>
      <c r="F48" s="175"/>
      <c r="G48" s="22"/>
      <c r="H48" s="174"/>
      <c r="I48" s="174"/>
      <c r="J48" s="174"/>
      <c r="K48" s="174"/>
      <c r="L48" s="174"/>
      <c r="M48" s="174"/>
      <c r="P48" s="161"/>
      <c r="Q48" s="174"/>
      <c r="R48" s="174"/>
      <c r="S48" s="174"/>
      <c r="T48" s="174"/>
      <c r="U48" s="161"/>
      <c r="V48" s="76"/>
      <c r="W48" s="76"/>
      <c r="AG48" s="91"/>
      <c r="AV48" s="9"/>
      <c r="AX48" s="77"/>
      <c r="AY48" s="77"/>
      <c r="AZ48" s="95"/>
      <c r="BD48" s="77"/>
      <c r="BE48" s="77"/>
      <c r="BF48" s="77"/>
      <c r="BG48" s="77"/>
      <c r="BH48" s="77"/>
      <c r="BI48" s="76"/>
    </row>
    <row r="49" spans="1:62" s="41" customFormat="1" ht="11.25" customHeight="1" x14ac:dyDescent="0.2">
      <c r="A49" s="239" t="s">
        <v>223</v>
      </c>
      <c r="B49" s="158" t="s">
        <v>46</v>
      </c>
      <c r="C49" s="176" t="s">
        <v>20</v>
      </c>
      <c r="D49" s="177">
        <v>1152.5310602414747</v>
      </c>
      <c r="E49" s="177">
        <v>1178.1680357376708</v>
      </c>
      <c r="F49" s="178">
        <v>102.2244064720325</v>
      </c>
      <c r="G49" s="8"/>
      <c r="H49" s="177">
        <v>1354.7461229765249</v>
      </c>
      <c r="I49" s="177">
        <v>1242.3121026244323</v>
      </c>
      <c r="J49" s="177">
        <v>1178.1680357376708</v>
      </c>
      <c r="K49" s="177">
        <v>1091.6789812897721</v>
      </c>
      <c r="L49" s="177">
        <v>1022.2886206638427</v>
      </c>
      <c r="M49" s="177">
        <v>1073.9619001003066</v>
      </c>
      <c r="N49" s="22"/>
      <c r="P49" s="162">
        <v>114.9875129763044</v>
      </c>
      <c r="Q49" s="177">
        <v>105.44439035358822</v>
      </c>
      <c r="R49" s="177">
        <v>100</v>
      </c>
      <c r="S49" s="177">
        <v>92.659022157756425</v>
      </c>
      <c r="T49" s="177">
        <v>86.769339317864848</v>
      </c>
      <c r="U49" s="162">
        <v>91.155239959288238</v>
      </c>
      <c r="V49" s="8"/>
      <c r="W49" s="8"/>
      <c r="AG49" s="91"/>
      <c r="AR49" s="34"/>
      <c r="AS49" s="34"/>
      <c r="AU49" s="5"/>
      <c r="AV49" s="9"/>
      <c r="AW49" s="9"/>
      <c r="AX49" s="19"/>
      <c r="AY49" s="19"/>
      <c r="AZ49" s="95"/>
      <c r="BA49" s="19"/>
      <c r="BB49" s="8"/>
      <c r="BC49" s="19"/>
      <c r="BD49" s="19"/>
      <c r="BE49" s="19"/>
      <c r="BF49" s="19"/>
      <c r="BG49" s="19"/>
      <c r="BH49" s="19"/>
      <c r="BI49" s="8"/>
      <c r="BJ49" s="5"/>
    </row>
    <row r="50" spans="1:62" ht="11.25" customHeight="1" x14ac:dyDescent="0.2">
      <c r="A50" s="239" t="s">
        <v>223</v>
      </c>
      <c r="B50" s="159" t="s">
        <v>45</v>
      </c>
      <c r="C50" s="173" t="s">
        <v>20</v>
      </c>
      <c r="D50" s="179">
        <v>104.72</v>
      </c>
      <c r="E50" s="179">
        <v>112.64</v>
      </c>
      <c r="F50" s="180">
        <v>107.56302521008404</v>
      </c>
      <c r="G50" s="8"/>
      <c r="H50" s="179">
        <v>112.64</v>
      </c>
      <c r="I50" s="179">
        <v>112.64</v>
      </c>
      <c r="J50" s="179">
        <v>112.64</v>
      </c>
      <c r="K50" s="179">
        <v>112.64</v>
      </c>
      <c r="L50" s="179">
        <v>112.64</v>
      </c>
      <c r="M50" s="179">
        <v>112.64</v>
      </c>
      <c r="P50" s="163">
        <v>100</v>
      </c>
      <c r="Q50" s="182">
        <v>100</v>
      </c>
      <c r="R50" s="182">
        <v>100</v>
      </c>
      <c r="S50" s="182">
        <v>100</v>
      </c>
      <c r="T50" s="182">
        <v>100</v>
      </c>
      <c r="U50" s="163">
        <v>100</v>
      </c>
      <c r="V50" s="398"/>
      <c r="W50" s="398"/>
      <c r="AG50" s="91"/>
      <c r="AR50" s="34"/>
      <c r="AS50" s="34"/>
      <c r="AX50" s="7"/>
      <c r="AY50" s="7"/>
      <c r="AZ50" s="95"/>
      <c r="BA50" s="19"/>
      <c r="BB50" s="398"/>
      <c r="BC50" s="398"/>
      <c r="BD50" s="7"/>
      <c r="BE50" s="7"/>
      <c r="BF50" s="7"/>
      <c r="BG50" s="7"/>
      <c r="BH50" s="7"/>
      <c r="BI50" s="398"/>
    </row>
    <row r="51" spans="1:62" ht="11.25" customHeight="1" x14ac:dyDescent="0.2">
      <c r="A51" s="239" t="s">
        <v>223</v>
      </c>
      <c r="B51" s="159" t="s">
        <v>44</v>
      </c>
      <c r="C51" s="173" t="s">
        <v>20</v>
      </c>
      <c r="D51" s="179">
        <v>246.23220020146522</v>
      </c>
      <c r="E51" s="179">
        <v>258.50282736470911</v>
      </c>
      <c r="F51" s="180">
        <v>104.98335601647719</v>
      </c>
      <c r="G51" s="8"/>
      <c r="H51" s="179">
        <v>312.15851694618192</v>
      </c>
      <c r="I51" s="179">
        <v>286.02699807311694</v>
      </c>
      <c r="J51" s="179">
        <v>258.50282736470911</v>
      </c>
      <c r="K51" s="179">
        <v>230.97865665630133</v>
      </c>
      <c r="L51" s="179">
        <v>203.45448594789355</v>
      </c>
      <c r="M51" s="179">
        <v>258.50282736470911</v>
      </c>
      <c r="P51" s="163">
        <v>120.75632600558468</v>
      </c>
      <c r="Q51" s="182">
        <v>110.64753178485563</v>
      </c>
      <c r="R51" s="182">
        <v>100</v>
      </c>
      <c r="S51" s="182">
        <v>89.352468215144413</v>
      </c>
      <c r="T51" s="182">
        <v>78.704936430288825</v>
      </c>
      <c r="U51" s="163">
        <v>100</v>
      </c>
      <c r="V51" s="398"/>
      <c r="W51" s="398"/>
      <c r="AG51" s="91"/>
      <c r="AR51" s="34"/>
      <c r="AS51" s="34"/>
      <c r="AX51" s="7"/>
      <c r="AY51" s="7"/>
      <c r="AZ51" s="95"/>
      <c r="BA51" s="19"/>
      <c r="BB51" s="398"/>
      <c r="BC51" s="398"/>
      <c r="BD51" s="7"/>
      <c r="BE51" s="7"/>
      <c r="BF51" s="7"/>
      <c r="BG51" s="7"/>
      <c r="BH51" s="7"/>
      <c r="BI51" s="398"/>
    </row>
    <row r="52" spans="1:62" ht="11.25" customHeight="1" x14ac:dyDescent="0.2">
      <c r="A52" s="239" t="s">
        <v>223</v>
      </c>
      <c r="B52" s="159" t="s">
        <v>43</v>
      </c>
      <c r="C52" s="173" t="s">
        <v>20</v>
      </c>
      <c r="D52" s="179">
        <v>123.73365000000001</v>
      </c>
      <c r="E52" s="179">
        <v>126.93339000000002</v>
      </c>
      <c r="F52" s="180">
        <v>102.58599014900152</v>
      </c>
      <c r="G52" s="8"/>
      <c r="H52" s="179">
        <v>177.78498000000002</v>
      </c>
      <c r="I52" s="179">
        <v>126.93339000000002</v>
      </c>
      <c r="J52" s="179">
        <v>126.93339000000002</v>
      </c>
      <c r="K52" s="179">
        <v>91.870890000000003</v>
      </c>
      <c r="L52" s="179">
        <v>91.870890000000003</v>
      </c>
      <c r="M52" s="179">
        <v>126.93339000000002</v>
      </c>
      <c r="P52" s="163">
        <v>140.06163390105627</v>
      </c>
      <c r="Q52" s="182">
        <v>100</v>
      </c>
      <c r="R52" s="182">
        <v>100</v>
      </c>
      <c r="S52" s="182">
        <v>72.377244474444424</v>
      </c>
      <c r="T52" s="182">
        <v>72.377244474444424</v>
      </c>
      <c r="U52" s="163">
        <v>100</v>
      </c>
      <c r="V52" s="398"/>
      <c r="W52" s="398"/>
      <c r="AG52" s="91"/>
      <c r="AR52" s="34"/>
      <c r="AS52" s="34"/>
      <c r="AX52" s="7"/>
      <c r="AY52" s="7"/>
      <c r="AZ52" s="95"/>
      <c r="BA52" s="19"/>
      <c r="BB52" s="398"/>
      <c r="BC52" s="398"/>
      <c r="BD52" s="7"/>
      <c r="BE52" s="7"/>
      <c r="BF52" s="7"/>
      <c r="BG52" s="7"/>
      <c r="BH52" s="7"/>
      <c r="BI52" s="398"/>
    </row>
    <row r="53" spans="1:62" ht="11.25" customHeight="1" x14ac:dyDescent="0.2">
      <c r="A53" s="239" t="s">
        <v>223</v>
      </c>
      <c r="B53" s="159" t="s">
        <v>42</v>
      </c>
      <c r="C53" s="173" t="s">
        <v>20</v>
      </c>
      <c r="D53" s="179">
        <v>350.43411260253168</v>
      </c>
      <c r="E53" s="179">
        <v>350.80793973244755</v>
      </c>
      <c r="F53" s="180">
        <v>100.10667543953973</v>
      </c>
      <c r="G53" s="8"/>
      <c r="H53" s="179">
        <v>385.24798629822169</v>
      </c>
      <c r="I53" s="179">
        <v>368.02796301533465</v>
      </c>
      <c r="J53" s="179">
        <v>350.80793973244755</v>
      </c>
      <c r="K53" s="179">
        <v>333.58791644956045</v>
      </c>
      <c r="L53" s="179">
        <v>316.36789316667341</v>
      </c>
      <c r="M53" s="179">
        <v>314.42025611175785</v>
      </c>
      <c r="P53" s="163">
        <v>109.8173509391038</v>
      </c>
      <c r="Q53" s="182">
        <v>104.90867546955191</v>
      </c>
      <c r="R53" s="182">
        <v>100</v>
      </c>
      <c r="S53" s="182">
        <v>95.091324530448091</v>
      </c>
      <c r="T53" s="182">
        <v>90.182649060896196</v>
      </c>
      <c r="U53" s="163">
        <v>89.627462922178537</v>
      </c>
      <c r="V53" s="398"/>
      <c r="W53" s="398"/>
      <c r="AG53" s="91"/>
      <c r="AR53" s="34"/>
      <c r="AS53" s="34"/>
      <c r="AX53" s="7"/>
      <c r="AY53" s="7"/>
      <c r="AZ53" s="95"/>
      <c r="BA53" s="19"/>
      <c r="BB53" s="398"/>
      <c r="BC53" s="398"/>
      <c r="BD53" s="7"/>
      <c r="BE53" s="7"/>
      <c r="BF53" s="7"/>
      <c r="BG53" s="7"/>
      <c r="BH53" s="7"/>
      <c r="BI53" s="398"/>
    </row>
    <row r="54" spans="1:62" ht="11.25" customHeight="1" x14ac:dyDescent="0.2">
      <c r="A54" s="239" t="s">
        <v>223</v>
      </c>
      <c r="B54" s="159" t="s">
        <v>41</v>
      </c>
      <c r="C54" s="173" t="s">
        <v>20</v>
      </c>
      <c r="D54" s="179">
        <v>19.126799999999996</v>
      </c>
      <c r="E54" s="179">
        <v>19.173000000000005</v>
      </c>
      <c r="F54" s="180">
        <v>100.24154589371986</v>
      </c>
      <c r="G54" s="8"/>
      <c r="H54" s="179">
        <v>20.916</v>
      </c>
      <c r="I54" s="179">
        <v>20.916000000000004</v>
      </c>
      <c r="J54" s="179">
        <v>19.173000000000005</v>
      </c>
      <c r="K54" s="179">
        <v>17.430000000000003</v>
      </c>
      <c r="L54" s="179">
        <v>15.687000000000003</v>
      </c>
      <c r="M54" s="179">
        <v>19.173000000000005</v>
      </c>
      <c r="P54" s="163">
        <v>109.09090909090907</v>
      </c>
      <c r="Q54" s="182">
        <v>109.09090909090908</v>
      </c>
      <c r="R54" s="182">
        <v>100</v>
      </c>
      <c r="S54" s="182">
        <v>90.909090909090907</v>
      </c>
      <c r="T54" s="182">
        <v>81.818181818181813</v>
      </c>
      <c r="U54" s="163">
        <v>100</v>
      </c>
      <c r="V54" s="398"/>
      <c r="W54" s="398"/>
      <c r="AG54" s="91"/>
      <c r="AR54" s="34"/>
      <c r="AS54" s="34"/>
      <c r="AX54" s="7"/>
      <c r="AY54" s="7"/>
      <c r="AZ54" s="95"/>
      <c r="BA54" s="19"/>
      <c r="BB54" s="398"/>
      <c r="BC54" s="398"/>
      <c r="BD54" s="7"/>
      <c r="BE54" s="7"/>
      <c r="BF54" s="7"/>
      <c r="BG54" s="7"/>
      <c r="BH54" s="7"/>
      <c r="BI54" s="398"/>
    </row>
    <row r="55" spans="1:62" ht="11.25" customHeight="1" x14ac:dyDescent="0.2">
      <c r="A55" s="239" t="s">
        <v>223</v>
      </c>
      <c r="B55" s="159" t="s">
        <v>40</v>
      </c>
      <c r="C55" s="173" t="s">
        <v>20</v>
      </c>
      <c r="D55" s="179">
        <v>289.86767303604091</v>
      </c>
      <c r="E55" s="179">
        <v>291.48566045312714</v>
      </c>
      <c r="F55" s="180">
        <v>100.55818139364752</v>
      </c>
      <c r="G55" s="8"/>
      <c r="H55" s="179">
        <v>323.73423037692254</v>
      </c>
      <c r="I55" s="179">
        <v>307.56106997407301</v>
      </c>
      <c r="J55" s="179">
        <v>291.48566045312714</v>
      </c>
      <c r="K55" s="179">
        <v>288.19047229170684</v>
      </c>
      <c r="L55" s="179">
        <v>266.91056079970258</v>
      </c>
      <c r="M55" s="179">
        <v>226.27011659796418</v>
      </c>
      <c r="P55" s="163">
        <v>111.06351848446458</v>
      </c>
      <c r="Q55" s="182">
        <v>105.51499154227895</v>
      </c>
      <c r="R55" s="182">
        <v>100</v>
      </c>
      <c r="S55" s="182">
        <v>98.869519633899728</v>
      </c>
      <c r="T55" s="182">
        <v>91.569019342076203</v>
      </c>
      <c r="U55" s="163">
        <v>77.626500132533934</v>
      </c>
      <c r="V55" s="398"/>
      <c r="W55" s="398"/>
      <c r="AG55" s="91"/>
      <c r="AR55" s="34"/>
      <c r="AS55" s="34"/>
      <c r="AX55" s="7"/>
      <c r="AY55" s="7"/>
      <c r="AZ55" s="95"/>
      <c r="BA55" s="19"/>
      <c r="BB55" s="398"/>
      <c r="BC55" s="398"/>
      <c r="BD55" s="7"/>
      <c r="BE55" s="7"/>
      <c r="BF55" s="7"/>
      <c r="BG55" s="7"/>
      <c r="BH55" s="7"/>
      <c r="BI55" s="398"/>
    </row>
    <row r="56" spans="1:62" ht="11.25" customHeight="1" x14ac:dyDescent="0.2">
      <c r="A56" s="239" t="s">
        <v>223</v>
      </c>
      <c r="B56" s="159" t="s">
        <v>11</v>
      </c>
      <c r="C56" s="173" t="s">
        <v>20</v>
      </c>
      <c r="D56" s="179">
        <v>0</v>
      </c>
      <c r="E56" s="179">
        <v>0</v>
      </c>
      <c r="F56" s="180"/>
      <c r="G56" s="8"/>
      <c r="H56" s="179">
        <v>0</v>
      </c>
      <c r="I56" s="179">
        <v>0</v>
      </c>
      <c r="J56" s="179">
        <v>0</v>
      </c>
      <c r="K56" s="179">
        <v>0</v>
      </c>
      <c r="L56" s="179">
        <v>0</v>
      </c>
      <c r="M56" s="179">
        <v>0</v>
      </c>
      <c r="P56" s="163"/>
      <c r="Q56" s="182"/>
      <c r="R56" s="182"/>
      <c r="S56" s="182"/>
      <c r="T56" s="182"/>
      <c r="U56" s="163"/>
      <c r="V56" s="398"/>
      <c r="W56" s="398"/>
      <c r="AG56" s="91"/>
      <c r="AR56" s="34"/>
      <c r="AS56" s="34"/>
      <c r="AX56" s="7"/>
      <c r="AY56" s="7"/>
      <c r="AZ56" s="95"/>
      <c r="BA56" s="19"/>
      <c r="BB56" s="398"/>
      <c r="BC56" s="398"/>
      <c r="BD56" s="7"/>
      <c r="BE56" s="7"/>
      <c r="BF56" s="7"/>
      <c r="BG56" s="7"/>
      <c r="BH56" s="7"/>
      <c r="BI56" s="398"/>
    </row>
    <row r="57" spans="1:62" s="41" customFormat="1" ht="11.25" customHeight="1" x14ac:dyDescent="0.2">
      <c r="A57" s="239" t="s">
        <v>223</v>
      </c>
      <c r="B57" s="158" t="s">
        <v>39</v>
      </c>
      <c r="C57" s="176" t="s">
        <v>20</v>
      </c>
      <c r="D57" s="181">
        <v>282.18445672847048</v>
      </c>
      <c r="E57" s="181">
        <v>293.44922743262907</v>
      </c>
      <c r="F57" s="178">
        <v>103.9919883734057</v>
      </c>
      <c r="G57" s="8"/>
      <c r="H57" s="181">
        <v>325.67469042279623</v>
      </c>
      <c r="I57" s="181">
        <v>309.4043117400376</v>
      </c>
      <c r="J57" s="181">
        <v>293.44922743262907</v>
      </c>
      <c r="K57" s="181">
        <v>285.62765526798313</v>
      </c>
      <c r="L57" s="181">
        <v>267.88677237364192</v>
      </c>
      <c r="M57" s="181">
        <v>221.76312858559132</v>
      </c>
      <c r="N57" s="22"/>
      <c r="P57" s="162">
        <v>110.98161452735995</v>
      </c>
      <c r="Q57" s="177">
        <v>105.43708512951243</v>
      </c>
      <c r="R57" s="177">
        <v>100</v>
      </c>
      <c r="S57" s="177">
        <v>97.33460802296996</v>
      </c>
      <c r="T57" s="177">
        <v>91.28896835659387</v>
      </c>
      <c r="U57" s="162">
        <v>75.571208868322657</v>
      </c>
      <c r="V57" s="8"/>
      <c r="W57" s="8"/>
      <c r="AF57" s="1"/>
      <c r="AG57" s="91"/>
      <c r="AH57" s="1"/>
      <c r="AI57" s="1"/>
      <c r="AR57" s="34"/>
      <c r="AS57" s="34"/>
      <c r="AU57" s="5"/>
      <c r="AV57" s="9"/>
      <c r="AW57" s="9"/>
      <c r="AX57" s="6"/>
      <c r="AY57" s="6"/>
      <c r="AZ57" s="95"/>
      <c r="BA57" s="19"/>
      <c r="BB57" s="8"/>
      <c r="BC57" s="8"/>
      <c r="BD57" s="6"/>
      <c r="BE57" s="6"/>
      <c r="BF57" s="6"/>
      <c r="BG57" s="6"/>
      <c r="BH57" s="6"/>
      <c r="BI57" s="8"/>
      <c r="BJ57" s="5"/>
    </row>
    <row r="58" spans="1:62" ht="11.25" customHeight="1" x14ac:dyDescent="0.2">
      <c r="A58" s="239" t="s">
        <v>223</v>
      </c>
      <c r="B58" s="159" t="s">
        <v>38</v>
      </c>
      <c r="C58" s="173" t="s">
        <v>20</v>
      </c>
      <c r="D58" s="179">
        <v>115.99220840746236</v>
      </c>
      <c r="E58" s="179">
        <v>120.25843967031196</v>
      </c>
      <c r="F58" s="180">
        <v>103.67803262083174</v>
      </c>
      <c r="G58" s="8"/>
      <c r="H58" s="179">
        <v>137.84403183620327</v>
      </c>
      <c r="I58" s="179">
        <v>129.08599754089641</v>
      </c>
      <c r="J58" s="179">
        <v>120.25843967031196</v>
      </c>
      <c r="K58" s="179">
        <v>115.98179863229439</v>
      </c>
      <c r="L58" s="179">
        <v>106.49366334140325</v>
      </c>
      <c r="M58" s="179">
        <v>79.115831056286083</v>
      </c>
      <c r="P58" s="163">
        <v>114.62316675162438</v>
      </c>
      <c r="Q58" s="182">
        <v>107.34048927857802</v>
      </c>
      <c r="R58" s="182">
        <v>100</v>
      </c>
      <c r="S58" s="182">
        <v>96.443791346584931</v>
      </c>
      <c r="T58" s="182">
        <v>88.554003888089028</v>
      </c>
      <c r="U58" s="163">
        <v>65.78817359777976</v>
      </c>
      <c r="V58" s="398"/>
      <c r="W58" s="398"/>
      <c r="AG58" s="91"/>
      <c r="AR58" s="34"/>
      <c r="AS58" s="34"/>
      <c r="AX58" s="7"/>
      <c r="AY58" s="7"/>
      <c r="AZ58" s="95"/>
      <c r="BA58" s="19"/>
      <c r="BB58" s="398"/>
      <c r="BC58" s="398"/>
      <c r="BD58" s="7"/>
      <c r="BE58" s="7"/>
      <c r="BF58" s="7"/>
      <c r="BG58" s="7"/>
      <c r="BH58" s="7"/>
      <c r="BI58" s="398"/>
    </row>
    <row r="59" spans="1:62" s="41" customFormat="1" ht="11.25" customHeight="1" x14ac:dyDescent="0.2">
      <c r="A59" s="239" t="s">
        <v>223</v>
      </c>
      <c r="B59" s="158" t="s">
        <v>37</v>
      </c>
      <c r="C59" s="176" t="s">
        <v>20</v>
      </c>
      <c r="D59" s="181">
        <v>1434.7155169699452</v>
      </c>
      <c r="E59" s="181">
        <v>1471.6172631702998</v>
      </c>
      <c r="F59" s="178">
        <v>102.57206015853856</v>
      </c>
      <c r="G59" s="8"/>
      <c r="H59" s="181">
        <v>1680.4208133993211</v>
      </c>
      <c r="I59" s="181">
        <v>1551.71641436447</v>
      </c>
      <c r="J59" s="181">
        <v>1471.6172631702998</v>
      </c>
      <c r="K59" s="181">
        <v>1377.3066365577552</v>
      </c>
      <c r="L59" s="181">
        <v>1290.1753930374846</v>
      </c>
      <c r="M59" s="181">
        <v>1295.725028685898</v>
      </c>
      <c r="N59" s="22"/>
      <c r="P59" s="162">
        <v>114.18871302034039</v>
      </c>
      <c r="Q59" s="177">
        <v>105.44293364849587</v>
      </c>
      <c r="R59" s="177">
        <v>100</v>
      </c>
      <c r="S59" s="177">
        <v>93.591361764174223</v>
      </c>
      <c r="T59" s="177">
        <v>87.67058020630067</v>
      </c>
      <c r="U59" s="162">
        <v>88.047691550894299</v>
      </c>
      <c r="V59" s="8"/>
      <c r="W59" s="8"/>
      <c r="X59" s="1"/>
      <c r="Y59" s="1"/>
      <c r="Z59" s="1"/>
      <c r="AA59" s="1"/>
      <c r="AB59" s="1"/>
      <c r="AC59" s="1"/>
      <c r="AD59" s="1"/>
      <c r="AE59" s="1"/>
      <c r="AF59" s="1"/>
      <c r="AG59" s="91"/>
      <c r="AH59" s="1"/>
      <c r="AI59" s="1"/>
      <c r="AR59" s="34"/>
      <c r="AS59" s="34"/>
      <c r="AU59" s="5"/>
      <c r="AV59" s="9"/>
      <c r="AW59" s="9"/>
      <c r="AX59" s="6"/>
      <c r="AY59" s="6"/>
      <c r="AZ59" s="95"/>
      <c r="BA59" s="19"/>
      <c r="BB59" s="8"/>
      <c r="BC59" s="8"/>
      <c r="BD59" s="6"/>
      <c r="BE59" s="6"/>
      <c r="BF59" s="6"/>
      <c r="BG59" s="6"/>
      <c r="BH59" s="6"/>
      <c r="BI59" s="8"/>
      <c r="BJ59" s="5"/>
    </row>
    <row r="60" spans="1:62" ht="11.25" customHeight="1" x14ac:dyDescent="0.2">
      <c r="A60" s="239" t="s">
        <v>223</v>
      </c>
      <c r="B60" s="159" t="s">
        <v>4</v>
      </c>
      <c r="C60" s="173" t="s">
        <v>20</v>
      </c>
      <c r="D60" s="179">
        <v>238.69110231058627</v>
      </c>
      <c r="E60" s="179">
        <v>242.06825265589825</v>
      </c>
      <c r="F60" s="180">
        <v>101.41486226868967</v>
      </c>
      <c r="G60" s="8"/>
      <c r="H60" s="179">
        <v>290.45382848903796</v>
      </c>
      <c r="I60" s="179">
        <v>269.69709977623529</v>
      </c>
      <c r="J60" s="179">
        <v>242.06825265589825</v>
      </c>
      <c r="K60" s="179">
        <v>221.31152394309561</v>
      </c>
      <c r="L60" s="179">
        <v>200.55479523029288</v>
      </c>
      <c r="M60" s="179">
        <v>249.50473934624296</v>
      </c>
      <c r="P60" s="163">
        <v>119.98840215611428</v>
      </c>
      <c r="Q60" s="182">
        <v>111.41365991500408</v>
      </c>
      <c r="R60" s="182">
        <v>100</v>
      </c>
      <c r="S60" s="182">
        <v>91.425257758889813</v>
      </c>
      <c r="T60" s="182">
        <v>82.850515517779584</v>
      </c>
      <c r="U60" s="163">
        <v>103.07206195308713</v>
      </c>
      <c r="V60" s="398"/>
      <c r="W60" s="398"/>
      <c r="X60" s="402" t="s">
        <v>159</v>
      </c>
      <c r="Y60" s="403"/>
      <c r="Z60" s="403"/>
      <c r="AA60" s="403"/>
      <c r="AB60" s="403"/>
      <c r="AC60" s="403"/>
      <c r="AD60" s="403"/>
      <c r="AE60" s="403"/>
      <c r="AF60" s="403"/>
      <c r="AG60" s="91"/>
      <c r="AR60" s="34"/>
      <c r="AS60" s="34"/>
      <c r="AX60" s="7"/>
      <c r="AY60" s="7"/>
      <c r="AZ60" s="95"/>
      <c r="BA60" s="19"/>
      <c r="BB60" s="398"/>
      <c r="BC60" s="398"/>
      <c r="BD60" s="7"/>
      <c r="BE60" s="7"/>
      <c r="BF60" s="7"/>
      <c r="BG60" s="7"/>
      <c r="BH60" s="7"/>
      <c r="BI60" s="398"/>
    </row>
    <row r="61" spans="1:62" ht="11.25" customHeight="1" x14ac:dyDescent="0.2">
      <c r="A61" s="239" t="s">
        <v>223</v>
      </c>
      <c r="B61" s="159" t="s">
        <v>36</v>
      </c>
      <c r="C61" s="173" t="s">
        <v>20</v>
      </c>
      <c r="D61" s="182">
        <v>1196.0244146593589</v>
      </c>
      <c r="E61" s="182">
        <v>1229.5490105144015</v>
      </c>
      <c r="F61" s="180">
        <v>102.80300263474061</v>
      </c>
      <c r="G61" s="8"/>
      <c r="H61" s="182">
        <v>1389.9669849102831</v>
      </c>
      <c r="I61" s="182">
        <v>1282.0193145882347</v>
      </c>
      <c r="J61" s="182">
        <v>1229.5490105144015</v>
      </c>
      <c r="K61" s="182">
        <v>1155.9951126146595</v>
      </c>
      <c r="L61" s="182">
        <v>1089.6205978071916</v>
      </c>
      <c r="M61" s="182">
        <v>1046.220289339655</v>
      </c>
      <c r="P61" s="163">
        <v>113.04689548965341</v>
      </c>
      <c r="Q61" s="182">
        <v>104.26744307263371</v>
      </c>
      <c r="R61" s="182">
        <v>100</v>
      </c>
      <c r="S61" s="182">
        <v>94.017814884095628</v>
      </c>
      <c r="T61" s="182">
        <v>88.619533543549551</v>
      </c>
      <c r="U61" s="163">
        <v>85.089758959828046</v>
      </c>
      <c r="V61" s="398"/>
      <c r="W61" s="398"/>
      <c r="X61" s="204" t="s">
        <v>222</v>
      </c>
      <c r="AG61" s="91"/>
      <c r="AR61" s="34"/>
      <c r="AS61" s="34"/>
      <c r="AX61" s="18"/>
      <c r="AY61" s="18"/>
      <c r="AZ61" s="95"/>
      <c r="BA61" s="19"/>
      <c r="BB61" s="398"/>
      <c r="BC61" s="18"/>
      <c r="BD61" s="18"/>
      <c r="BE61" s="18"/>
      <c r="BF61" s="18"/>
      <c r="BG61" s="18"/>
      <c r="BH61" s="18"/>
      <c r="BI61" s="398"/>
    </row>
    <row r="62" spans="1:62" ht="11.25" customHeight="1" x14ac:dyDescent="0.2">
      <c r="A62" s="239" t="s">
        <v>223</v>
      </c>
      <c r="B62" s="159" t="s">
        <v>35</v>
      </c>
      <c r="C62" s="173" t="s">
        <v>20</v>
      </c>
      <c r="D62" s="179">
        <v>405.70710586181855</v>
      </c>
      <c r="E62" s="179">
        <v>403.41329168520582</v>
      </c>
      <c r="F62" s="180">
        <v>99.434613260780807</v>
      </c>
      <c r="G62" s="8"/>
      <c r="H62" s="179">
        <v>406.2144391860877</v>
      </c>
      <c r="I62" s="179">
        <v>404.82266659770011</v>
      </c>
      <c r="J62" s="179">
        <v>403.41329168520582</v>
      </c>
      <c r="K62" s="179">
        <v>403.15614050040534</v>
      </c>
      <c r="L62" s="179">
        <v>401.57951731560496</v>
      </c>
      <c r="M62" s="179">
        <v>392.99660168439988</v>
      </c>
      <c r="P62" s="163">
        <v>100.69436172744346</v>
      </c>
      <c r="Q62" s="182">
        <v>100.34936253751255</v>
      </c>
      <c r="R62" s="182">
        <v>100</v>
      </c>
      <c r="S62" s="182">
        <v>99.936256144727835</v>
      </c>
      <c r="T62" s="182">
        <v>99.545435312272318</v>
      </c>
      <c r="U62" s="163">
        <v>97.417861479652387</v>
      </c>
      <c r="V62" s="398"/>
      <c r="W62" s="398"/>
      <c r="AG62" s="91"/>
      <c r="AR62" s="34"/>
      <c r="AS62" s="34"/>
      <c r="AX62" s="94"/>
      <c r="AY62" s="94"/>
      <c r="AZ62" s="95"/>
      <c r="BA62" s="19"/>
      <c r="BB62" s="8"/>
      <c r="BC62" s="8"/>
      <c r="BD62" s="94"/>
      <c r="BE62" s="94"/>
      <c r="BF62" s="94"/>
      <c r="BG62" s="94"/>
      <c r="BH62" s="6"/>
      <c r="BI62" s="398"/>
    </row>
    <row r="63" spans="1:62" ht="11.25" customHeight="1" x14ac:dyDescent="0.2">
      <c r="A63" s="239" t="s">
        <v>223</v>
      </c>
      <c r="B63" s="158" t="s">
        <v>34</v>
      </c>
      <c r="C63" s="176" t="s">
        <v>20</v>
      </c>
      <c r="D63" s="177">
        <v>790.31730879754036</v>
      </c>
      <c r="E63" s="177">
        <v>826.13571882919564</v>
      </c>
      <c r="F63" s="178">
        <v>104.53215558269279</v>
      </c>
      <c r="G63" s="8"/>
      <c r="H63" s="177">
        <v>983.75254572419544</v>
      </c>
      <c r="I63" s="177">
        <v>877.19664799053453</v>
      </c>
      <c r="J63" s="177">
        <v>826.13571882919564</v>
      </c>
      <c r="K63" s="177">
        <v>752.83897211425415</v>
      </c>
      <c r="L63" s="177">
        <v>688.04108049158663</v>
      </c>
      <c r="M63" s="177">
        <v>653.22368765525516</v>
      </c>
      <c r="N63" s="90"/>
      <c r="O63" s="90"/>
      <c r="P63" s="162">
        <v>119.07880549195662</v>
      </c>
      <c r="Q63" s="177">
        <v>106.18069501143259</v>
      </c>
      <c r="R63" s="177">
        <v>100</v>
      </c>
      <c r="S63" s="177">
        <v>91.127759635085368</v>
      </c>
      <c r="T63" s="177">
        <v>83.284267319500785</v>
      </c>
      <c r="U63" s="162">
        <v>79.069779064995231</v>
      </c>
      <c r="V63" s="398"/>
      <c r="W63" s="398"/>
      <c r="AG63" s="91"/>
      <c r="AR63" s="34"/>
      <c r="AS63" s="34"/>
      <c r="AX63" s="8"/>
      <c r="AY63" s="8"/>
      <c r="AZ63" s="95"/>
      <c r="BA63" s="19"/>
      <c r="BB63" s="8"/>
      <c r="BC63" s="8"/>
      <c r="BD63" s="8"/>
      <c r="BE63" s="8"/>
      <c r="BF63" s="8"/>
      <c r="BG63" s="8"/>
      <c r="BH63" s="8"/>
      <c r="BI63" s="398"/>
    </row>
    <row r="64" spans="1:62" s="49" customFormat="1" ht="11.25" customHeight="1" x14ac:dyDescent="0.2">
      <c r="A64" s="239" t="s">
        <v>223</v>
      </c>
      <c r="B64" s="160" t="s">
        <v>33</v>
      </c>
      <c r="C64" s="183" t="s">
        <v>31</v>
      </c>
      <c r="D64" s="184">
        <v>0.14369405614500733</v>
      </c>
      <c r="E64" s="184">
        <v>0.15020649433258101</v>
      </c>
      <c r="F64" s="178">
        <v>104.53215558269279</v>
      </c>
      <c r="G64" s="15"/>
      <c r="H64" s="184">
        <v>0.15134654549603008</v>
      </c>
      <c r="I64" s="184">
        <v>0.14619944133175575</v>
      </c>
      <c r="J64" s="184">
        <v>0.15020649433258101</v>
      </c>
      <c r="K64" s="184">
        <v>0.15056779442285084</v>
      </c>
      <c r="L64" s="184">
        <v>0.15289801788701926</v>
      </c>
      <c r="M64" s="184">
        <v>0.1187679432100464</v>
      </c>
      <c r="N64" s="89"/>
      <c r="P64" s="164">
        <v>100.75898926242483</v>
      </c>
      <c r="Q64" s="193">
        <v>97.332303760479874</v>
      </c>
      <c r="R64" s="193">
        <v>100</v>
      </c>
      <c r="S64" s="193">
        <v>100.24053559859394</v>
      </c>
      <c r="T64" s="193">
        <v>101.79188227938984</v>
      </c>
      <c r="U64" s="164">
        <v>79.069779064995231</v>
      </c>
      <c r="V64" s="398"/>
      <c r="W64" s="73"/>
      <c r="X64" s="1"/>
      <c r="Y64" s="1"/>
      <c r="Z64" s="1"/>
      <c r="AA64" s="1"/>
      <c r="AB64" s="1"/>
      <c r="AC64" s="1"/>
      <c r="AD64" s="1"/>
      <c r="AE64" s="1"/>
      <c r="AF64" s="1"/>
      <c r="AG64" s="91"/>
      <c r="AH64" s="1"/>
      <c r="AI64" s="1"/>
      <c r="AR64" s="34"/>
      <c r="AS64" s="34"/>
      <c r="AU64" s="5"/>
      <c r="AV64" s="17"/>
      <c r="AW64" s="17"/>
      <c r="AX64" s="16"/>
      <c r="AY64" s="16"/>
      <c r="AZ64" s="95"/>
      <c r="BA64" s="19"/>
      <c r="BB64" s="8"/>
      <c r="BC64" s="16"/>
      <c r="BD64" s="16"/>
      <c r="BE64" s="16"/>
      <c r="BF64" s="16"/>
      <c r="BG64" s="16"/>
      <c r="BH64" s="16"/>
      <c r="BI64" s="29"/>
      <c r="BJ64" s="5"/>
    </row>
    <row r="65" spans="1:62" s="49" customFormat="1" ht="11.25" customHeight="1" x14ac:dyDescent="0.2">
      <c r="A65" s="239" t="s">
        <v>223</v>
      </c>
      <c r="B65" s="89" t="s">
        <v>32</v>
      </c>
      <c r="C65" s="185" t="s">
        <v>31</v>
      </c>
      <c r="D65" s="259">
        <v>0.14099999999999999</v>
      </c>
      <c r="E65" s="259">
        <v>0.13500000000000001</v>
      </c>
      <c r="F65" s="172">
        <v>95.744680851063848</v>
      </c>
      <c r="G65" s="15"/>
      <c r="H65" s="259">
        <v>0.13500000000000001</v>
      </c>
      <c r="I65" s="259">
        <v>0.13500000000000001</v>
      </c>
      <c r="J65" s="259">
        <v>0.13500000000000001</v>
      </c>
      <c r="K65" s="259">
        <v>0.13500000000000001</v>
      </c>
      <c r="L65" s="259">
        <v>0.13500000000000001</v>
      </c>
      <c r="M65" s="259">
        <v>0.13500000000000001</v>
      </c>
      <c r="N65" s="89"/>
      <c r="P65" s="73">
        <v>100</v>
      </c>
      <c r="Q65" s="194">
        <v>100</v>
      </c>
      <c r="R65" s="194">
        <v>100</v>
      </c>
      <c r="S65" s="194">
        <v>100</v>
      </c>
      <c r="T65" s="194">
        <v>100</v>
      </c>
      <c r="U65" s="73">
        <v>100</v>
      </c>
      <c r="V65" s="398"/>
      <c r="W65" s="73"/>
      <c r="X65" s="1"/>
      <c r="Y65" s="1"/>
      <c r="Z65" s="1"/>
      <c r="AA65" s="1"/>
      <c r="AB65" s="1"/>
      <c r="AC65" s="1"/>
      <c r="AD65" s="1"/>
      <c r="AE65" s="1"/>
      <c r="AF65" s="1"/>
      <c r="AG65" s="91"/>
      <c r="AH65" s="1"/>
      <c r="AI65" s="1"/>
      <c r="AR65" s="34"/>
      <c r="AS65" s="34"/>
      <c r="AU65" s="5"/>
      <c r="AV65" s="17"/>
      <c r="AW65" s="17"/>
      <c r="AX65" s="74"/>
      <c r="AY65" s="74"/>
      <c r="AZ65" s="95"/>
      <c r="BA65" s="19"/>
      <c r="BB65" s="15"/>
      <c r="BC65" s="16"/>
      <c r="BD65" s="74"/>
      <c r="BE65" s="74"/>
      <c r="BF65" s="74"/>
      <c r="BG65" s="74"/>
      <c r="BH65" s="74"/>
      <c r="BI65" s="29"/>
      <c r="BJ65" s="5"/>
    </row>
    <row r="66" spans="1:62" s="41" customFormat="1" ht="11.25" customHeight="1" x14ac:dyDescent="0.2">
      <c r="A66" s="239" t="s">
        <v>223</v>
      </c>
      <c r="B66" s="90" t="s">
        <v>30</v>
      </c>
      <c r="C66" s="166" t="s">
        <v>20</v>
      </c>
      <c r="D66" s="171">
        <v>1419.8982081724048</v>
      </c>
      <c r="E66" s="171">
        <v>1387.9815443411042</v>
      </c>
      <c r="F66" s="172">
        <v>97.752186484383159</v>
      </c>
      <c r="G66" s="8"/>
      <c r="H66" s="171">
        <v>1574.1682676751259</v>
      </c>
      <c r="I66" s="171">
        <v>1484.5197663739355</v>
      </c>
      <c r="J66" s="171">
        <v>1387.9815443411042</v>
      </c>
      <c r="K66" s="171">
        <v>1299.467664443501</v>
      </c>
      <c r="L66" s="171">
        <v>1209.634312545898</v>
      </c>
      <c r="M66" s="171">
        <v>1385.0013410306428</v>
      </c>
      <c r="N66" s="22"/>
      <c r="P66" s="8">
        <v>113.4142074217858</v>
      </c>
      <c r="Q66" s="171">
        <v>106.95529579816274</v>
      </c>
      <c r="R66" s="171">
        <v>100</v>
      </c>
      <c r="S66" s="171">
        <v>93.622834521216774</v>
      </c>
      <c r="T66" s="171">
        <v>87.150604954198414</v>
      </c>
      <c r="U66" s="8">
        <v>99.785285090957316</v>
      </c>
      <c r="V66" s="8"/>
      <c r="W66" s="8"/>
      <c r="X66" s="1"/>
      <c r="Y66" s="1"/>
      <c r="Z66" s="1"/>
      <c r="AA66" s="1"/>
      <c r="AB66" s="1"/>
      <c r="AC66" s="1"/>
      <c r="AD66" s="1"/>
      <c r="AE66" s="1"/>
      <c r="AF66" s="1"/>
      <c r="AG66" s="91"/>
      <c r="AH66" s="1"/>
      <c r="AI66" s="1"/>
      <c r="AR66" s="34"/>
      <c r="AS66" s="34"/>
      <c r="AU66" s="5"/>
      <c r="AV66" s="9"/>
      <c r="AW66" s="9"/>
      <c r="AX66" s="8"/>
      <c r="AY66" s="8"/>
      <c r="AZ66" s="95"/>
      <c r="BA66" s="19"/>
      <c r="BB66" s="8"/>
      <c r="BC66" s="8"/>
      <c r="BD66" s="8"/>
      <c r="BE66" s="8"/>
      <c r="BF66" s="8"/>
      <c r="BG66" s="8"/>
      <c r="BH66" s="8"/>
      <c r="BI66" s="8"/>
      <c r="BJ66" s="5"/>
    </row>
    <row r="67" spans="1:62" ht="11.25" customHeight="1" x14ac:dyDescent="0.2">
      <c r="A67" s="239" t="s">
        <v>223</v>
      </c>
      <c r="B67" s="22" t="s">
        <v>29</v>
      </c>
      <c r="C67" s="169" t="s">
        <v>20</v>
      </c>
      <c r="D67" s="187">
        <v>0</v>
      </c>
      <c r="E67" s="187">
        <v>0</v>
      </c>
      <c r="F67" s="172"/>
      <c r="G67" s="8"/>
      <c r="H67" s="187">
        <v>0</v>
      </c>
      <c r="I67" s="187">
        <v>0</v>
      </c>
      <c r="J67" s="187">
        <v>0</v>
      </c>
      <c r="K67" s="187">
        <v>0</v>
      </c>
      <c r="L67" s="187">
        <v>0</v>
      </c>
      <c r="M67" s="187">
        <v>0</v>
      </c>
      <c r="P67" s="398"/>
      <c r="Q67" s="187"/>
      <c r="R67" s="187"/>
      <c r="S67" s="187"/>
      <c r="T67" s="187"/>
      <c r="U67" s="398"/>
      <c r="V67" s="398"/>
      <c r="W67" s="398"/>
      <c r="AG67" s="91"/>
      <c r="AR67" s="34"/>
      <c r="AS67" s="34"/>
      <c r="AX67" s="398"/>
      <c r="AY67" s="398"/>
      <c r="AZ67" s="95"/>
      <c r="BA67" s="19"/>
      <c r="BB67" s="8"/>
      <c r="BC67" s="8"/>
      <c r="BD67" s="398"/>
      <c r="BE67" s="398"/>
      <c r="BF67" s="398"/>
      <c r="BG67" s="398"/>
      <c r="BH67" s="398"/>
      <c r="BI67" s="398"/>
    </row>
    <row r="68" spans="1:62" ht="11.25" customHeight="1" x14ac:dyDescent="0.2">
      <c r="A68" s="239" t="s">
        <v>223</v>
      </c>
      <c r="B68" s="158" t="s">
        <v>28</v>
      </c>
      <c r="C68" s="173"/>
      <c r="D68" s="182"/>
      <c r="E68" s="182"/>
      <c r="F68" s="178"/>
      <c r="G68" s="8"/>
      <c r="H68" s="182"/>
      <c r="I68" s="182"/>
      <c r="J68" s="182"/>
      <c r="K68" s="182"/>
      <c r="L68" s="182"/>
      <c r="M68" s="182"/>
      <c r="P68" s="163"/>
      <c r="Q68" s="182"/>
      <c r="R68" s="182"/>
      <c r="S68" s="182"/>
      <c r="T68" s="182"/>
      <c r="U68" s="163"/>
      <c r="V68" s="398"/>
      <c r="W68" s="398"/>
      <c r="AG68" s="91"/>
      <c r="AR68" s="34"/>
      <c r="AS68" s="34"/>
      <c r="AV68" s="9"/>
      <c r="AX68" s="398"/>
      <c r="AY68" s="398"/>
      <c r="AZ68" s="95"/>
      <c r="BA68" s="19"/>
      <c r="BB68" s="8"/>
      <c r="BC68" s="8"/>
      <c r="BD68" s="398"/>
      <c r="BE68" s="398"/>
      <c r="BF68" s="398"/>
      <c r="BG68" s="398"/>
      <c r="BH68" s="398"/>
      <c r="BI68" s="398"/>
    </row>
    <row r="69" spans="1:62" ht="11.25" customHeight="1" x14ac:dyDescent="0.2">
      <c r="A69" s="239" t="s">
        <v>223</v>
      </c>
      <c r="B69" s="159" t="s">
        <v>27</v>
      </c>
      <c r="C69" s="173" t="s">
        <v>20</v>
      </c>
      <c r="D69" s="179">
        <v>1419.8982081724048</v>
      </c>
      <c r="E69" s="179">
        <v>1387.9815443411042</v>
      </c>
      <c r="F69" s="180">
        <v>97.752186484383159</v>
      </c>
      <c r="G69" s="8"/>
      <c r="H69" s="179">
        <v>1574.1682676751259</v>
      </c>
      <c r="I69" s="179">
        <v>1484.5197663739355</v>
      </c>
      <c r="J69" s="179">
        <v>1387.9815443411042</v>
      </c>
      <c r="K69" s="179">
        <v>1299.467664443501</v>
      </c>
      <c r="L69" s="179">
        <v>1209.634312545898</v>
      </c>
      <c r="M69" s="179">
        <v>1385.0013410306428</v>
      </c>
      <c r="P69" s="163">
        <v>113.4142074217858</v>
      </c>
      <c r="Q69" s="182">
        <v>106.95529579816274</v>
      </c>
      <c r="R69" s="182">
        <v>100</v>
      </c>
      <c r="S69" s="182">
        <v>93.622834521216774</v>
      </c>
      <c r="T69" s="182">
        <v>87.150604954198414</v>
      </c>
      <c r="U69" s="163">
        <v>99.785285090957316</v>
      </c>
      <c r="V69" s="398"/>
      <c r="W69" s="398"/>
      <c r="AG69" s="91"/>
      <c r="AR69" s="34"/>
      <c r="AS69" s="34"/>
      <c r="AX69" s="37"/>
      <c r="AY69" s="37"/>
      <c r="AZ69" s="95"/>
      <c r="BA69" s="19"/>
      <c r="BB69" s="18"/>
      <c r="BC69" s="398"/>
      <c r="BD69" s="37"/>
      <c r="BE69" s="37"/>
      <c r="BF69" s="37"/>
      <c r="BG69" s="37"/>
      <c r="BH69" s="37"/>
      <c r="BI69" s="398"/>
    </row>
    <row r="70" spans="1:62" ht="11.25" customHeight="1" x14ac:dyDescent="0.2">
      <c r="A70" s="239" t="s">
        <v>223</v>
      </c>
      <c r="B70" s="159" t="s">
        <v>26</v>
      </c>
      <c r="C70" s="173" t="s">
        <v>20</v>
      </c>
      <c r="D70" s="179">
        <v>1434.7155169699449</v>
      </c>
      <c r="E70" s="179">
        <v>1471.6172631702998</v>
      </c>
      <c r="F70" s="180">
        <v>102.57206015853859</v>
      </c>
      <c r="G70" s="8"/>
      <c r="H70" s="179">
        <v>1680.4208133993218</v>
      </c>
      <c r="I70" s="179">
        <v>1551.71641436447</v>
      </c>
      <c r="J70" s="179">
        <v>1471.6172631702998</v>
      </c>
      <c r="K70" s="179">
        <v>1377.3066365577552</v>
      </c>
      <c r="L70" s="179">
        <v>1290.1753930374846</v>
      </c>
      <c r="M70" s="179">
        <v>1295.725028685898</v>
      </c>
      <c r="P70" s="163">
        <v>114.18871302034044</v>
      </c>
      <c r="Q70" s="182">
        <v>105.44293364849587</v>
      </c>
      <c r="R70" s="182">
        <v>100</v>
      </c>
      <c r="S70" s="182">
        <v>93.591361764174223</v>
      </c>
      <c r="T70" s="182">
        <v>87.67058020630067</v>
      </c>
      <c r="U70" s="163">
        <v>88.047691550894299</v>
      </c>
      <c r="V70" s="398"/>
      <c r="W70" s="398"/>
      <c r="AG70" s="91"/>
      <c r="AR70" s="34"/>
      <c r="AS70" s="34"/>
      <c r="AX70" s="7"/>
      <c r="AY70" s="7"/>
      <c r="AZ70" s="95"/>
      <c r="BA70" s="19"/>
      <c r="BB70" s="18"/>
      <c r="BC70" s="398"/>
      <c r="BD70" s="7"/>
      <c r="BE70" s="7"/>
      <c r="BF70" s="7"/>
      <c r="BG70" s="7"/>
      <c r="BH70" s="7"/>
      <c r="BI70" s="398"/>
    </row>
    <row r="71" spans="1:62" ht="11.25" customHeight="1" x14ac:dyDescent="0.2">
      <c r="A71" s="239" t="s">
        <v>223</v>
      </c>
      <c r="B71" s="159" t="s">
        <v>25</v>
      </c>
      <c r="C71" s="173" t="s">
        <v>20</v>
      </c>
      <c r="D71" s="179">
        <v>1014.3979494153036</v>
      </c>
      <c r="E71" s="179">
        <v>1037.4978303585735</v>
      </c>
      <c r="F71" s="180">
        <v>102.27720106853377</v>
      </c>
      <c r="G71" s="8"/>
      <c r="H71" s="179">
        <v>1198.4979619916905</v>
      </c>
      <c r="I71" s="179">
        <v>1093.9829510387212</v>
      </c>
      <c r="J71" s="179">
        <v>1037.4978303585735</v>
      </c>
      <c r="K71" s="179">
        <v>953.00090836983031</v>
      </c>
      <c r="L71" s="179">
        <v>892.95288280463501</v>
      </c>
      <c r="M71" s="179">
        <v>958.18200219935875</v>
      </c>
      <c r="P71" s="163">
        <v>115.51811742849362</v>
      </c>
      <c r="Q71" s="182">
        <v>105.4443603665779</v>
      </c>
      <c r="R71" s="182">
        <v>100</v>
      </c>
      <c r="S71" s="182">
        <v>91.855701331005207</v>
      </c>
      <c r="T71" s="182">
        <v>86.067927727233723</v>
      </c>
      <c r="U71" s="163">
        <v>92.355084913112336</v>
      </c>
      <c r="V71" s="398"/>
      <c r="W71" s="398"/>
      <c r="AG71" s="91"/>
      <c r="AR71" s="34"/>
      <c r="AS71" s="34"/>
      <c r="AX71" s="7"/>
      <c r="AY71" s="7"/>
      <c r="AZ71" s="95"/>
      <c r="BA71" s="19"/>
      <c r="BB71" s="18"/>
      <c r="BC71" s="398"/>
      <c r="BD71" s="7"/>
      <c r="BE71" s="7"/>
      <c r="BF71" s="7"/>
      <c r="BG71" s="7"/>
      <c r="BH71" s="7"/>
      <c r="BI71" s="398"/>
    </row>
    <row r="72" spans="1:62" ht="11.25" customHeight="1" x14ac:dyDescent="0.2">
      <c r="A72" s="239" t="s">
        <v>223</v>
      </c>
      <c r="B72" s="159" t="s">
        <v>24</v>
      </c>
      <c r="C72" s="173" t="s">
        <v>20</v>
      </c>
      <c r="D72" s="179">
        <v>106.37228340608129</v>
      </c>
      <c r="E72" s="179">
        <v>107.87951312944435</v>
      </c>
      <c r="F72" s="180">
        <v>101.41693839325525</v>
      </c>
      <c r="G72" s="8"/>
      <c r="H72" s="179">
        <v>119.45308569059165</v>
      </c>
      <c r="I72" s="179">
        <v>113.57033657629856</v>
      </c>
      <c r="J72" s="179">
        <v>107.87951312944435</v>
      </c>
      <c r="K72" s="179">
        <v>106.38378023027407</v>
      </c>
      <c r="L72" s="179">
        <v>99.426274805851321</v>
      </c>
      <c r="M72" s="179">
        <v>94.498588741607364</v>
      </c>
      <c r="P72" s="163">
        <v>110.7282395196391</v>
      </c>
      <c r="Q72" s="182">
        <v>105.2751660456845</v>
      </c>
      <c r="R72" s="182">
        <v>100</v>
      </c>
      <c r="S72" s="182">
        <v>98.613515341531482</v>
      </c>
      <c r="T72" s="182">
        <v>92.164185693487497</v>
      </c>
      <c r="U72" s="163">
        <v>87.596417522035679</v>
      </c>
      <c r="V72" s="398"/>
      <c r="W72" s="398"/>
      <c r="AG72" s="91"/>
      <c r="AR72" s="34"/>
      <c r="AS72" s="34"/>
      <c r="AX72" s="37"/>
      <c r="AY72" s="37"/>
      <c r="AZ72" s="95"/>
      <c r="BA72" s="19"/>
      <c r="BB72" s="18"/>
      <c r="BC72" s="398"/>
      <c r="BD72" s="37"/>
      <c r="BE72" s="37"/>
      <c r="BF72" s="37"/>
      <c r="BG72" s="37"/>
      <c r="BH72" s="37"/>
      <c r="BI72" s="398"/>
    </row>
    <row r="73" spans="1:62" s="41" customFormat="1" ht="11.25" customHeight="1" x14ac:dyDescent="0.2">
      <c r="A73" s="239" t="s">
        <v>223</v>
      </c>
      <c r="B73" s="158" t="s">
        <v>23</v>
      </c>
      <c r="C73" s="176" t="s">
        <v>20</v>
      </c>
      <c r="D73" s="177">
        <v>313.94528414856001</v>
      </c>
      <c r="E73" s="177">
        <v>326.23991968228188</v>
      </c>
      <c r="F73" s="178">
        <v>103.91617143320555</v>
      </c>
      <c r="G73" s="8"/>
      <c r="H73" s="177">
        <v>362.46976571703959</v>
      </c>
      <c r="I73" s="177">
        <v>344.16312674945016</v>
      </c>
      <c r="J73" s="177">
        <v>326.23991968228188</v>
      </c>
      <c r="K73" s="177">
        <v>317.92194795765079</v>
      </c>
      <c r="L73" s="177">
        <v>297.79623542699824</v>
      </c>
      <c r="M73" s="177">
        <v>243.04443774493188</v>
      </c>
      <c r="N73" s="22"/>
      <c r="P73" s="162">
        <v>111.10527677607362</v>
      </c>
      <c r="Q73" s="177">
        <v>105.49387306269058</v>
      </c>
      <c r="R73" s="177">
        <v>100</v>
      </c>
      <c r="S73" s="177">
        <v>97.450351344883913</v>
      </c>
      <c r="T73" s="177">
        <v>91.281359962635975</v>
      </c>
      <c r="U73" s="162">
        <v>74.498681210327561</v>
      </c>
      <c r="V73" s="8"/>
      <c r="W73" s="8"/>
      <c r="X73" s="1"/>
      <c r="Y73" s="1"/>
      <c r="Z73" s="1"/>
      <c r="AA73" s="1"/>
      <c r="AB73" s="1"/>
      <c r="AC73" s="1"/>
      <c r="AD73" s="1"/>
      <c r="AE73" s="1"/>
      <c r="AF73" s="1"/>
      <c r="AG73" s="91"/>
      <c r="AH73" s="1"/>
      <c r="AI73" s="1"/>
      <c r="AR73" s="34"/>
      <c r="AS73" s="34"/>
      <c r="AU73" s="5"/>
      <c r="AV73" s="9"/>
      <c r="AW73" s="9"/>
      <c r="AX73" s="8"/>
      <c r="AY73" s="8"/>
      <c r="AZ73" s="95"/>
      <c r="BA73" s="19"/>
      <c r="BB73" s="19"/>
      <c r="BC73" s="8"/>
      <c r="BD73" s="8"/>
      <c r="BE73" s="8"/>
      <c r="BF73" s="8"/>
      <c r="BG73" s="8"/>
      <c r="BH73" s="8"/>
      <c r="BI73" s="8"/>
      <c r="BJ73" s="5"/>
    </row>
    <row r="74" spans="1:62" ht="11.25" customHeight="1" x14ac:dyDescent="0.2">
      <c r="A74" s="239" t="s">
        <v>223</v>
      </c>
      <c r="B74" s="159" t="s">
        <v>22</v>
      </c>
      <c r="C74" s="173" t="s">
        <v>20</v>
      </c>
      <c r="D74" s="182">
        <v>405.50025875710116</v>
      </c>
      <c r="E74" s="182">
        <v>350.48371398253062</v>
      </c>
      <c r="F74" s="180">
        <v>86.432426715780224</v>
      </c>
      <c r="G74" s="8"/>
      <c r="H74" s="182">
        <v>375.67030568343534</v>
      </c>
      <c r="I74" s="182">
        <v>390.53681533521421</v>
      </c>
      <c r="J74" s="182">
        <v>350.48371398253062</v>
      </c>
      <c r="K74" s="182">
        <v>346.46675607367069</v>
      </c>
      <c r="L74" s="182">
        <v>316.68142974126295</v>
      </c>
      <c r="M74" s="182">
        <v>426.81933883128409</v>
      </c>
      <c r="P74" s="163">
        <v>107.18623739023722</v>
      </c>
      <c r="Q74" s="182">
        <v>111.42794936105933</v>
      </c>
      <c r="R74" s="182">
        <v>100</v>
      </c>
      <c r="S74" s="182">
        <v>98.853881721574041</v>
      </c>
      <c r="T74" s="182">
        <v>90.355533540439353</v>
      </c>
      <c r="U74" s="163">
        <v>121.78007759086869</v>
      </c>
      <c r="V74" s="398"/>
      <c r="W74" s="398"/>
      <c r="AG74" s="91"/>
      <c r="AR74" s="34"/>
      <c r="AS74" s="34"/>
      <c r="AX74" s="398"/>
      <c r="AY74" s="398"/>
      <c r="AZ74" s="95"/>
      <c r="BA74" s="19"/>
      <c r="BB74" s="18"/>
      <c r="BC74" s="398"/>
      <c r="BD74" s="398"/>
      <c r="BE74" s="398"/>
      <c r="BF74" s="398"/>
      <c r="BG74" s="398"/>
      <c r="BH74" s="398"/>
      <c r="BI74" s="398"/>
    </row>
    <row r="75" spans="1:62" s="41" customFormat="1" ht="11.25" customHeight="1" x14ac:dyDescent="0.2">
      <c r="A75" s="239" t="s">
        <v>223</v>
      </c>
      <c r="B75" s="158" t="s">
        <v>21</v>
      </c>
      <c r="C75" s="176" t="s">
        <v>20</v>
      </c>
      <c r="D75" s="177">
        <v>299.12797535101987</v>
      </c>
      <c r="E75" s="177">
        <v>242.60420085308627</v>
      </c>
      <c r="F75" s="178">
        <v>81.103815371462915</v>
      </c>
      <c r="G75" s="8"/>
      <c r="H75" s="177">
        <v>256.2172199928437</v>
      </c>
      <c r="I75" s="177">
        <v>276.96647875891563</v>
      </c>
      <c r="J75" s="177">
        <v>242.60420085308627</v>
      </c>
      <c r="K75" s="177">
        <v>240.08297584339664</v>
      </c>
      <c r="L75" s="177">
        <v>217.25515493541161</v>
      </c>
      <c r="M75" s="177">
        <v>332.32075008967672</v>
      </c>
      <c r="N75" s="22"/>
      <c r="P75" s="162">
        <v>105.61120503762467</v>
      </c>
      <c r="Q75" s="177">
        <v>114.16392535042628</v>
      </c>
      <c r="R75" s="177">
        <v>100</v>
      </c>
      <c r="S75" s="177">
        <v>98.96076613643784</v>
      </c>
      <c r="T75" s="177">
        <v>89.551274945554098</v>
      </c>
      <c r="U75" s="162">
        <v>136.98062478766394</v>
      </c>
      <c r="V75" s="8"/>
      <c r="W75" s="8"/>
      <c r="AF75" s="1"/>
      <c r="AG75" s="91"/>
      <c r="AH75" s="1"/>
      <c r="AI75" s="1"/>
      <c r="AR75" s="34"/>
      <c r="AS75" s="34"/>
      <c r="AU75" s="5"/>
      <c r="AV75" s="9"/>
      <c r="AW75" s="9"/>
      <c r="AX75" s="8"/>
      <c r="AY75" s="8"/>
      <c r="AZ75" s="95"/>
      <c r="BA75" s="19"/>
      <c r="BB75" s="19"/>
      <c r="BC75" s="8"/>
      <c r="BD75" s="8"/>
      <c r="BE75" s="8"/>
      <c r="BF75" s="8"/>
      <c r="BG75" s="8"/>
      <c r="BH75" s="8"/>
      <c r="BI75" s="8"/>
      <c r="BJ75" s="5"/>
    </row>
    <row r="76" spans="1:62" ht="11.25" customHeight="1" x14ac:dyDescent="0.2">
      <c r="A76" s="239" t="s">
        <v>223</v>
      </c>
      <c r="B76" s="159" t="s">
        <v>19</v>
      </c>
      <c r="C76" s="175" t="s">
        <v>18</v>
      </c>
      <c r="D76" s="179">
        <v>14.056792424808314</v>
      </c>
      <c r="E76" s="179">
        <v>11.415217671119432</v>
      </c>
      <c r="F76" s="180">
        <v>81.207841206882563</v>
      </c>
      <c r="G76" s="8"/>
      <c r="H76" s="179">
        <v>10.546873371265342</v>
      </c>
      <c r="I76" s="179">
        <v>12.160783381028768</v>
      </c>
      <c r="J76" s="179">
        <v>11.415217671119432</v>
      </c>
      <c r="K76" s="179">
        <v>11.680632022904415</v>
      </c>
      <c r="L76" s="179">
        <v>11.498407306809222</v>
      </c>
      <c r="M76" s="179">
        <v>23.810368200460914</v>
      </c>
      <c r="P76" s="163">
        <v>92.393099064146568</v>
      </c>
      <c r="Q76" s="182">
        <v>106.53133152069121</v>
      </c>
      <c r="R76" s="182">
        <v>100</v>
      </c>
      <c r="S76" s="182">
        <v>102.3250923410465</v>
      </c>
      <c r="T76" s="182">
        <v>100.72876083563662</v>
      </c>
      <c r="U76" s="163">
        <v>208.58444303433026</v>
      </c>
      <c r="V76" s="398"/>
      <c r="W76" s="398"/>
      <c r="X76" s="402" t="s">
        <v>174</v>
      </c>
      <c r="Y76" s="403"/>
      <c r="Z76" s="403"/>
      <c r="AA76" s="403"/>
      <c r="AB76" s="403"/>
      <c r="AC76" s="403"/>
      <c r="AD76" s="403"/>
      <c r="AE76" s="403"/>
      <c r="AF76" s="403"/>
      <c r="AG76" s="91"/>
      <c r="AR76" s="34"/>
      <c r="AS76" s="34"/>
      <c r="AW76" s="20"/>
      <c r="AX76" s="37"/>
      <c r="AY76" s="37"/>
      <c r="AZ76" s="95"/>
      <c r="BA76" s="19"/>
      <c r="BB76" s="18"/>
      <c r="BC76" s="398"/>
      <c r="BD76" s="37"/>
      <c r="BE76" s="37"/>
      <c r="BF76" s="37"/>
      <c r="BG76" s="37"/>
      <c r="BH76" s="37"/>
      <c r="BI76" s="398"/>
    </row>
    <row r="77" spans="1:62" ht="11.25" customHeight="1" x14ac:dyDescent="0.2">
      <c r="A77" s="239" t="s">
        <v>223</v>
      </c>
      <c r="B77" s="22"/>
      <c r="C77" s="88"/>
      <c r="D77" s="33">
        <v>6.5124381875736881E-3</v>
      </c>
      <c r="E77" s="33">
        <v>0</v>
      </c>
      <c r="F77" s="32"/>
      <c r="G77" s="32"/>
      <c r="H77" s="31">
        <v>0</v>
      </c>
      <c r="I77" s="31">
        <v>0</v>
      </c>
      <c r="J77" s="31">
        <v>0</v>
      </c>
      <c r="K77" s="31">
        <v>0</v>
      </c>
      <c r="L77" s="31">
        <v>0</v>
      </c>
      <c r="M77" s="31">
        <v>0</v>
      </c>
      <c r="N77" s="31"/>
      <c r="P77" s="398"/>
      <c r="Q77" s="398"/>
      <c r="R77" s="398"/>
      <c r="S77" s="398"/>
      <c r="T77" s="398"/>
      <c r="U77" s="398"/>
      <c r="V77" s="398"/>
      <c r="W77" s="398"/>
      <c r="X77" s="204">
        <v>2019</v>
      </c>
      <c r="AG77" s="91"/>
      <c r="AW77" s="20"/>
      <c r="AX77" s="33"/>
      <c r="AY77" s="33"/>
      <c r="AZ77" s="95"/>
      <c r="BA77" s="33"/>
      <c r="BB77" s="32"/>
      <c r="BC77" s="32"/>
      <c r="BD77" s="31"/>
      <c r="BE77" s="31"/>
      <c r="BF77" s="31"/>
      <c r="BG77" s="31"/>
      <c r="BH77" s="31"/>
      <c r="BI77" s="398"/>
    </row>
    <row r="78" spans="1:62" ht="15" customHeight="1" x14ac:dyDescent="0.2">
      <c r="A78" s="239" t="s">
        <v>224</v>
      </c>
      <c r="B78" s="151" t="s">
        <v>131</v>
      </c>
      <c r="C78" s="146"/>
      <c r="D78" s="146"/>
      <c r="E78" s="146"/>
      <c r="F78" s="146"/>
      <c r="G78" s="146"/>
      <c r="H78" s="146"/>
      <c r="I78" s="146"/>
      <c r="J78" s="146"/>
      <c r="K78" s="146"/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  <c r="W78" s="146"/>
      <c r="X78" s="146"/>
      <c r="Y78" s="146"/>
      <c r="Z78" s="146"/>
      <c r="AA78" s="146"/>
      <c r="AB78" s="146"/>
      <c r="AC78" s="146"/>
      <c r="AD78" s="146"/>
      <c r="AE78" s="146"/>
      <c r="AF78" s="146"/>
      <c r="AG78" s="141"/>
      <c r="AV78" s="13"/>
      <c r="AW78" s="95"/>
      <c r="AX78" s="95"/>
      <c r="AY78" s="95"/>
      <c r="AZ78" s="95"/>
      <c r="BA78" s="96"/>
      <c r="BB78" s="95"/>
      <c r="BC78" s="95"/>
      <c r="BD78" s="95"/>
      <c r="BE78" s="95"/>
      <c r="BF78" s="95"/>
      <c r="BG78" s="95"/>
      <c r="BH78" s="95"/>
      <c r="BI78" s="95"/>
    </row>
    <row r="79" spans="1:62" ht="14.25" customHeight="1" x14ac:dyDescent="0.2">
      <c r="A79" s="239" t="s">
        <v>224</v>
      </c>
      <c r="B79" s="151" t="s">
        <v>132</v>
      </c>
      <c r="C79" s="146"/>
      <c r="D79" s="149" t="s">
        <v>104</v>
      </c>
      <c r="E79" s="149" t="s">
        <v>104</v>
      </c>
      <c r="F79" s="150"/>
      <c r="G79" s="150"/>
      <c r="H79" s="149" t="s">
        <v>125</v>
      </c>
      <c r="I79" s="149" t="s">
        <v>126</v>
      </c>
      <c r="J79" s="149" t="s">
        <v>133</v>
      </c>
      <c r="K79" s="149" t="s">
        <v>155</v>
      </c>
      <c r="L79" s="149" t="s">
        <v>156</v>
      </c>
      <c r="M79" s="149" t="s">
        <v>157</v>
      </c>
      <c r="N79" s="150"/>
      <c r="O79" s="145"/>
      <c r="P79" s="145"/>
      <c r="Q79" s="146"/>
      <c r="R79" s="146"/>
      <c r="S79" s="146"/>
      <c r="T79" s="146"/>
      <c r="U79" s="146"/>
      <c r="V79" s="146"/>
      <c r="W79" s="146"/>
      <c r="X79" s="146"/>
      <c r="Y79" s="146"/>
      <c r="Z79" s="146"/>
      <c r="AA79" s="146"/>
      <c r="AB79" s="146"/>
      <c r="AC79" s="146"/>
      <c r="AD79" s="146"/>
      <c r="AE79" s="146"/>
      <c r="AF79" s="146"/>
      <c r="AG79" s="141"/>
      <c r="AV79" s="13"/>
      <c r="AW79" s="65"/>
      <c r="AX79" s="12"/>
      <c r="AY79" s="12"/>
      <c r="AZ79" s="95"/>
      <c r="BA79" s="65"/>
      <c r="BB79" s="65"/>
      <c r="BC79" s="65"/>
      <c r="BD79" s="12"/>
      <c r="BE79" s="12"/>
      <c r="BF79" s="12"/>
      <c r="BG79" s="12"/>
      <c r="BH79" s="12"/>
      <c r="BI79" s="12"/>
    </row>
    <row r="80" spans="1:62" ht="15.75" customHeight="1" x14ac:dyDescent="0.2">
      <c r="A80" s="239" t="s">
        <v>224</v>
      </c>
      <c r="B80" s="156" t="s">
        <v>224</v>
      </c>
      <c r="C80" s="165"/>
      <c r="D80" s="195">
        <v>2018</v>
      </c>
      <c r="E80" s="195">
        <v>2019</v>
      </c>
      <c r="F80" s="404" t="s">
        <v>221</v>
      </c>
      <c r="G80" s="196"/>
      <c r="H80" s="189"/>
      <c r="I80" s="189"/>
      <c r="J80" s="189">
        <v>2019</v>
      </c>
      <c r="K80" s="189"/>
      <c r="L80" s="189"/>
      <c r="M80" s="189"/>
      <c r="N80" s="148"/>
      <c r="O80" s="148"/>
      <c r="P80" s="189"/>
      <c r="Q80" s="189"/>
      <c r="R80" s="189" t="s">
        <v>149</v>
      </c>
      <c r="S80" s="189"/>
      <c r="T80" s="189"/>
      <c r="U80" s="189"/>
      <c r="V80" s="62"/>
      <c r="W80" s="62"/>
      <c r="X80" s="62"/>
      <c r="Y80" s="62"/>
      <c r="Z80" s="62"/>
      <c r="AA80" s="62"/>
      <c r="AB80" s="62"/>
      <c r="AC80" s="62"/>
      <c r="AD80" s="62"/>
      <c r="AV80" s="106"/>
      <c r="AX80" s="62"/>
      <c r="AY80" s="62"/>
      <c r="AZ80" s="95"/>
      <c r="BA80" s="30"/>
      <c r="BB80" s="64"/>
      <c r="BC80" s="30"/>
      <c r="BD80" s="62"/>
      <c r="BE80" s="62"/>
      <c r="BF80" s="62"/>
      <c r="BG80" s="62"/>
      <c r="BH80" s="62"/>
      <c r="BI80" s="62"/>
    </row>
    <row r="81" spans="1:62" ht="14.25" customHeight="1" x14ac:dyDescent="0.2">
      <c r="A81" s="239" t="s">
        <v>224</v>
      </c>
      <c r="B81" s="157" t="s">
        <v>68</v>
      </c>
      <c r="C81" s="165" t="s">
        <v>48</v>
      </c>
      <c r="D81" s="195"/>
      <c r="E81" s="195"/>
      <c r="F81" s="405"/>
      <c r="G81" s="196"/>
      <c r="H81" s="197" t="s">
        <v>67</v>
      </c>
      <c r="I81" s="245" t="s">
        <v>66</v>
      </c>
      <c r="J81" s="195" t="s">
        <v>65</v>
      </c>
      <c r="K81" s="195" t="s">
        <v>64</v>
      </c>
      <c r="L81" s="195" t="s">
        <v>63</v>
      </c>
      <c r="M81" s="227" t="s">
        <v>62</v>
      </c>
      <c r="N81" s="203"/>
      <c r="O81" s="203"/>
      <c r="P81" s="198" t="s">
        <v>67</v>
      </c>
      <c r="Q81" s="245" t="s">
        <v>66</v>
      </c>
      <c r="R81" s="195" t="s">
        <v>65</v>
      </c>
      <c r="S81" s="195" t="s">
        <v>64</v>
      </c>
      <c r="T81" s="195" t="s">
        <v>63</v>
      </c>
      <c r="U81" s="198" t="s">
        <v>62</v>
      </c>
      <c r="V81" s="62"/>
      <c r="W81" s="62"/>
      <c r="X81" s="62"/>
      <c r="Y81" s="62"/>
      <c r="Z81" s="62"/>
      <c r="AA81" s="62"/>
      <c r="AB81" s="62"/>
      <c r="AC81" s="62"/>
      <c r="AD81" s="62"/>
      <c r="AV81" s="9"/>
      <c r="AW81" s="9"/>
      <c r="AX81" s="63"/>
      <c r="AY81" s="63"/>
      <c r="AZ81" s="95"/>
      <c r="BA81" s="30"/>
      <c r="BB81" s="62"/>
      <c r="BC81" s="62"/>
      <c r="BD81" s="63"/>
      <c r="BE81" s="62"/>
      <c r="BF81" s="63"/>
      <c r="BG81" s="63"/>
      <c r="BH81" s="63"/>
      <c r="BI81" s="62"/>
    </row>
    <row r="82" spans="1:62" x14ac:dyDescent="0.2">
      <c r="A82" s="239" t="s">
        <v>224</v>
      </c>
      <c r="B82" s="90" t="s">
        <v>8</v>
      </c>
      <c r="C82" s="166" t="s">
        <v>7</v>
      </c>
      <c r="D82" s="167">
        <v>3500</v>
      </c>
      <c r="E82" s="167">
        <v>3500</v>
      </c>
      <c r="F82" s="167"/>
      <c r="G82" s="78"/>
      <c r="H82" s="188">
        <v>4000</v>
      </c>
      <c r="I82" s="188">
        <v>3500</v>
      </c>
      <c r="J82" s="188">
        <v>3000</v>
      </c>
      <c r="K82" s="188">
        <v>2500</v>
      </c>
      <c r="L82" s="188">
        <v>3000</v>
      </c>
      <c r="M82" s="188">
        <v>3500</v>
      </c>
      <c r="N82" s="2"/>
      <c r="O82" s="2"/>
      <c r="P82" s="58">
        <v>114.28571428571428</v>
      </c>
      <c r="Q82" s="190">
        <v>100</v>
      </c>
      <c r="R82" s="190">
        <v>85.714285714285708</v>
      </c>
      <c r="S82" s="190">
        <v>71.428571428571431</v>
      </c>
      <c r="T82" s="190">
        <v>85.714285714285708</v>
      </c>
      <c r="U82" s="58">
        <v>100</v>
      </c>
      <c r="V82" s="82"/>
      <c r="W82" s="82"/>
      <c r="X82" s="82"/>
      <c r="Y82" s="82"/>
      <c r="Z82" s="82"/>
      <c r="AA82" s="82"/>
      <c r="AB82" s="82"/>
      <c r="AC82" s="82"/>
      <c r="AD82" s="82"/>
      <c r="AV82" s="9"/>
      <c r="AW82" s="9"/>
      <c r="AX82" s="11"/>
      <c r="AY82" s="11"/>
      <c r="AZ82" s="95"/>
      <c r="BA82" s="80"/>
      <c r="BB82" s="78"/>
      <c r="BC82" s="78"/>
      <c r="BD82" s="11"/>
      <c r="BE82" s="11"/>
      <c r="BF82" s="11"/>
      <c r="BG82" s="11"/>
      <c r="BH82" s="11"/>
      <c r="BI82" s="62"/>
    </row>
    <row r="83" spans="1:62" ht="6" customHeight="1" x14ac:dyDescent="0.2">
      <c r="A83" s="239" t="s">
        <v>224</v>
      </c>
      <c r="B83" s="90"/>
      <c r="C83" s="166"/>
      <c r="D83" s="168"/>
      <c r="E83" s="168"/>
      <c r="F83" s="167"/>
      <c r="G83" s="78"/>
      <c r="H83" s="168"/>
      <c r="I83" s="168"/>
      <c r="J83" s="168"/>
      <c r="K83" s="168"/>
      <c r="L83" s="168"/>
      <c r="M83" s="168"/>
      <c r="P83" s="82"/>
      <c r="Q83" s="191"/>
      <c r="R83" s="191"/>
      <c r="S83" s="191"/>
      <c r="T83" s="191"/>
      <c r="U83" s="82"/>
      <c r="V83" s="82"/>
      <c r="W83" s="82"/>
      <c r="X83" s="82"/>
      <c r="Y83" s="82"/>
      <c r="Z83" s="82"/>
      <c r="AA83" s="82"/>
      <c r="AB83" s="82"/>
      <c r="AC83" s="82"/>
      <c r="AD83" s="82"/>
      <c r="AV83" s="9"/>
      <c r="AW83" s="9"/>
      <c r="AX83" s="11"/>
      <c r="AY83" s="11"/>
      <c r="AZ83" s="95"/>
      <c r="BA83" s="80"/>
      <c r="BB83" s="78"/>
      <c r="BC83" s="78"/>
      <c r="BD83" s="11"/>
      <c r="BE83" s="11"/>
      <c r="BF83" s="11"/>
      <c r="BG83" s="11"/>
      <c r="BH83" s="11"/>
      <c r="BI83" s="62"/>
    </row>
    <row r="84" spans="1:62" ht="6" customHeight="1" x14ac:dyDescent="0.2">
      <c r="A84" s="239" t="s">
        <v>224</v>
      </c>
      <c r="B84" s="90"/>
      <c r="C84" s="169"/>
      <c r="D84" s="170"/>
      <c r="E84" s="170"/>
      <c r="F84" s="170"/>
      <c r="G84" s="142"/>
      <c r="H84" s="170"/>
      <c r="I84" s="170"/>
      <c r="J84" s="170"/>
      <c r="K84" s="170"/>
      <c r="L84" s="170"/>
      <c r="M84" s="170"/>
      <c r="P84" s="84"/>
      <c r="Q84" s="192"/>
      <c r="R84" s="192"/>
      <c r="S84" s="192"/>
      <c r="T84" s="192"/>
      <c r="U84" s="84"/>
      <c r="V84" s="82"/>
      <c r="W84" s="82"/>
      <c r="X84" s="82"/>
      <c r="Y84" s="82"/>
      <c r="Z84" s="82"/>
      <c r="AA84" s="82"/>
      <c r="AB84" s="82"/>
      <c r="AC84" s="82"/>
      <c r="AD84" s="82"/>
      <c r="AV84" s="9"/>
      <c r="AX84" s="78"/>
      <c r="AY84" s="78"/>
      <c r="AZ84" s="95"/>
      <c r="BA84" s="80"/>
      <c r="BB84" s="78"/>
      <c r="BC84" s="78"/>
      <c r="BD84" s="78"/>
      <c r="BE84" s="78"/>
      <c r="BF84" s="78"/>
      <c r="BG84" s="78"/>
      <c r="BH84" s="78"/>
      <c r="BI84" s="62"/>
    </row>
    <row r="85" spans="1:62" ht="11.25" customHeight="1" x14ac:dyDescent="0.2">
      <c r="A85" s="239" t="s">
        <v>224</v>
      </c>
      <c r="B85" s="90" t="s">
        <v>74</v>
      </c>
      <c r="C85" s="166" t="s">
        <v>73</v>
      </c>
      <c r="D85" s="171">
        <v>1</v>
      </c>
      <c r="E85" s="171">
        <v>1</v>
      </c>
      <c r="F85" s="172">
        <v>100</v>
      </c>
      <c r="G85" s="8"/>
      <c r="H85" s="171">
        <v>1</v>
      </c>
      <c r="I85" s="171">
        <v>1</v>
      </c>
      <c r="J85" s="171">
        <v>1</v>
      </c>
      <c r="K85" s="171">
        <v>1</v>
      </c>
      <c r="L85" s="171">
        <v>5</v>
      </c>
      <c r="M85" s="171">
        <v>5</v>
      </c>
      <c r="N85" s="90"/>
      <c r="O85" s="90"/>
      <c r="P85" s="84">
        <v>100</v>
      </c>
      <c r="Q85" s="192">
        <v>100</v>
      </c>
      <c r="R85" s="192">
        <v>100</v>
      </c>
      <c r="S85" s="192">
        <v>100</v>
      </c>
      <c r="T85" s="192">
        <v>500</v>
      </c>
      <c r="U85" s="84">
        <v>500</v>
      </c>
      <c r="V85" s="24"/>
      <c r="W85" s="24"/>
      <c r="X85" s="24"/>
      <c r="Y85" s="24"/>
      <c r="Z85" s="24"/>
      <c r="AA85" s="24"/>
      <c r="AB85" s="24"/>
      <c r="AC85" s="24"/>
      <c r="AD85" s="24"/>
      <c r="AV85" s="9"/>
      <c r="AX85" s="86"/>
      <c r="AY85" s="86"/>
      <c r="AZ85" s="95"/>
      <c r="BA85" s="87"/>
      <c r="BB85" s="62"/>
      <c r="BC85" s="62"/>
      <c r="BD85" s="86"/>
      <c r="BE85" s="86"/>
      <c r="BF85" s="86"/>
      <c r="BG85" s="86"/>
      <c r="BH85" s="86"/>
      <c r="BI85" s="27"/>
    </row>
    <row r="86" spans="1:62" ht="11.25" customHeight="1" x14ac:dyDescent="0.2">
      <c r="A86" s="239" t="s">
        <v>224</v>
      </c>
      <c r="B86" s="158" t="s">
        <v>47</v>
      </c>
      <c r="C86" s="173"/>
      <c r="D86" s="174"/>
      <c r="E86" s="174"/>
      <c r="F86" s="175"/>
      <c r="G86" s="22"/>
      <c r="H86" s="174"/>
      <c r="I86" s="174"/>
      <c r="J86" s="174"/>
      <c r="K86" s="174"/>
      <c r="L86" s="174"/>
      <c r="M86" s="174"/>
      <c r="P86" s="161"/>
      <c r="Q86" s="174"/>
      <c r="R86" s="174"/>
      <c r="S86" s="174"/>
      <c r="T86" s="174"/>
      <c r="U86" s="161"/>
      <c r="V86" s="76"/>
      <c r="W86" s="76"/>
      <c r="X86" s="76"/>
      <c r="Y86" s="76"/>
      <c r="Z86" s="76"/>
      <c r="AA86" s="76"/>
      <c r="AB86" s="76"/>
      <c r="AC86" s="76"/>
      <c r="AD86" s="76"/>
      <c r="AV86" s="9"/>
      <c r="AX86" s="77"/>
      <c r="AY86" s="77"/>
      <c r="AZ86" s="95"/>
      <c r="BD86" s="77"/>
      <c r="BE86" s="77"/>
      <c r="BF86" s="77"/>
      <c r="BG86" s="77"/>
      <c r="BH86" s="77"/>
      <c r="BI86" s="76"/>
    </row>
    <row r="87" spans="1:62" s="41" customFormat="1" ht="11.25" customHeight="1" x14ac:dyDescent="0.2">
      <c r="A87" s="239" t="s">
        <v>224</v>
      </c>
      <c r="B87" s="158" t="s">
        <v>46</v>
      </c>
      <c r="C87" s="176" t="s">
        <v>20</v>
      </c>
      <c r="D87" s="177">
        <v>1143.5337536541638</v>
      </c>
      <c r="E87" s="177">
        <v>1162.207949795275</v>
      </c>
      <c r="F87" s="178">
        <v>101.63302535508356</v>
      </c>
      <c r="G87" s="8"/>
      <c r="H87" s="177">
        <v>1245.1837674792716</v>
      </c>
      <c r="I87" s="177">
        <v>1162.207949795275</v>
      </c>
      <c r="J87" s="177">
        <v>1053.4363677606602</v>
      </c>
      <c r="K87" s="177">
        <v>941.06464044100539</v>
      </c>
      <c r="L87" s="177">
        <v>1001.0529414216406</v>
      </c>
      <c r="M87" s="177">
        <v>1108.486240430509</v>
      </c>
      <c r="N87" s="22"/>
      <c r="P87" s="162">
        <v>107.13949837450458</v>
      </c>
      <c r="Q87" s="177">
        <v>100</v>
      </c>
      <c r="R87" s="177">
        <v>90.640953535572095</v>
      </c>
      <c r="S87" s="177">
        <v>80.972139332446972</v>
      </c>
      <c r="T87" s="177">
        <v>86.13372001094794</v>
      </c>
      <c r="U87" s="162">
        <v>95.377616426197292</v>
      </c>
      <c r="V87" s="8"/>
      <c r="W87" s="8"/>
      <c r="X87" s="8"/>
      <c r="Y87" s="8"/>
      <c r="Z87" s="8"/>
      <c r="AA87" s="8"/>
      <c r="AB87" s="8"/>
      <c r="AC87" s="8"/>
      <c r="AD87" s="8"/>
      <c r="AR87" s="34"/>
      <c r="AS87" s="34"/>
      <c r="AU87" s="5"/>
      <c r="AV87" s="9"/>
      <c r="AW87" s="9"/>
      <c r="AX87" s="19"/>
      <c r="AY87" s="19"/>
      <c r="AZ87" s="95"/>
      <c r="BA87" s="19"/>
      <c r="BB87" s="19"/>
      <c r="BC87" s="19"/>
      <c r="BD87" s="19"/>
      <c r="BE87" s="19"/>
      <c r="BF87" s="19"/>
      <c r="BG87" s="19"/>
      <c r="BH87" s="19"/>
      <c r="BI87" s="8"/>
      <c r="BJ87" s="5"/>
    </row>
    <row r="88" spans="1:62" ht="11.25" customHeight="1" x14ac:dyDescent="0.2">
      <c r="A88" s="239" t="s">
        <v>224</v>
      </c>
      <c r="B88" s="159" t="s">
        <v>45</v>
      </c>
      <c r="C88" s="173" t="s">
        <v>20</v>
      </c>
      <c r="D88" s="179">
        <v>70.875</v>
      </c>
      <c r="E88" s="179">
        <v>70.62</v>
      </c>
      <c r="F88" s="180">
        <v>99.640211640211646</v>
      </c>
      <c r="G88" s="8"/>
      <c r="H88" s="179">
        <v>70.62</v>
      </c>
      <c r="I88" s="179">
        <v>70.62</v>
      </c>
      <c r="J88" s="179">
        <v>70.62</v>
      </c>
      <c r="K88" s="179">
        <v>70.62</v>
      </c>
      <c r="L88" s="179">
        <v>70.62</v>
      </c>
      <c r="M88" s="179">
        <v>70.62</v>
      </c>
      <c r="P88" s="163">
        <v>100</v>
      </c>
      <c r="Q88" s="182">
        <v>100</v>
      </c>
      <c r="R88" s="182">
        <v>100</v>
      </c>
      <c r="S88" s="182">
        <v>100</v>
      </c>
      <c r="T88" s="182">
        <v>100</v>
      </c>
      <c r="U88" s="163">
        <v>100</v>
      </c>
      <c r="V88" s="398"/>
      <c r="W88" s="398"/>
      <c r="X88" s="398"/>
      <c r="Y88" s="398"/>
      <c r="Z88" s="398"/>
      <c r="AA88" s="398"/>
      <c r="AB88" s="398"/>
      <c r="AC88" s="398"/>
      <c r="AD88" s="398"/>
      <c r="AR88" s="34"/>
      <c r="AS88" s="34"/>
      <c r="AX88" s="7"/>
      <c r="AY88" s="7"/>
      <c r="AZ88" s="95"/>
      <c r="BA88" s="19"/>
      <c r="BB88" s="7"/>
      <c r="BC88" s="398"/>
      <c r="BD88" s="7"/>
      <c r="BE88" s="7"/>
      <c r="BF88" s="7"/>
      <c r="BG88" s="7"/>
      <c r="BH88" s="7"/>
      <c r="BI88" s="398"/>
    </row>
    <row r="89" spans="1:62" ht="11.25" customHeight="1" x14ac:dyDescent="0.2">
      <c r="A89" s="239" t="s">
        <v>224</v>
      </c>
      <c r="B89" s="159" t="s">
        <v>44</v>
      </c>
      <c r="C89" s="173" t="s">
        <v>20</v>
      </c>
      <c r="D89" s="179">
        <v>355.98373699373929</v>
      </c>
      <c r="E89" s="179">
        <v>395.48707186875549</v>
      </c>
      <c r="F89" s="180">
        <v>111.09694931814005</v>
      </c>
      <c r="G89" s="8"/>
      <c r="H89" s="179">
        <v>462.18810210694051</v>
      </c>
      <c r="I89" s="179">
        <v>395.48707186875549</v>
      </c>
      <c r="J89" s="179">
        <v>328.52201985972408</v>
      </c>
      <c r="K89" s="179">
        <v>261.47305809760991</v>
      </c>
      <c r="L89" s="179">
        <v>328.52201985972408</v>
      </c>
      <c r="M89" s="179">
        <v>395.48707186875549</v>
      </c>
      <c r="P89" s="163">
        <v>116.86553998415405</v>
      </c>
      <c r="Q89" s="182">
        <v>100</v>
      </c>
      <c r="R89" s="182">
        <v>83.067701380829433</v>
      </c>
      <c r="S89" s="182">
        <v>66.114185948505835</v>
      </c>
      <c r="T89" s="182">
        <v>83.067701380829433</v>
      </c>
      <c r="U89" s="163">
        <v>100</v>
      </c>
      <c r="V89" s="398"/>
      <c r="W89" s="398"/>
      <c r="X89" s="398"/>
      <c r="Y89" s="398"/>
      <c r="Z89" s="398"/>
      <c r="AA89" s="398"/>
      <c r="AB89" s="398"/>
      <c r="AC89" s="398"/>
      <c r="AD89" s="398"/>
      <c r="AR89" s="34"/>
      <c r="AS89" s="34"/>
      <c r="AX89" s="7"/>
      <c r="AY89" s="7"/>
      <c r="AZ89" s="95"/>
      <c r="BA89" s="19"/>
      <c r="BB89" s="7"/>
      <c r="BC89" s="398"/>
      <c r="BD89" s="7"/>
      <c r="BE89" s="7"/>
      <c r="BF89" s="7"/>
      <c r="BG89" s="7"/>
      <c r="BH89" s="7"/>
      <c r="BI89" s="398"/>
    </row>
    <row r="90" spans="1:62" ht="11.25" customHeight="1" x14ac:dyDescent="0.2">
      <c r="A90" s="239" t="s">
        <v>224</v>
      </c>
      <c r="B90" s="159" t="s">
        <v>43</v>
      </c>
      <c r="C90" s="173" t="s">
        <v>20</v>
      </c>
      <c r="D90" s="179">
        <v>123.57300000000001</v>
      </c>
      <c r="E90" s="179">
        <v>125.72418</v>
      </c>
      <c r="F90" s="180">
        <v>101.74081716879901</v>
      </c>
      <c r="G90" s="8"/>
      <c r="H90" s="179">
        <v>125.72418</v>
      </c>
      <c r="I90" s="179">
        <v>125.72418</v>
      </c>
      <c r="J90" s="179">
        <v>108.85593</v>
      </c>
      <c r="K90" s="179">
        <v>99.518339999999995</v>
      </c>
      <c r="L90" s="179">
        <v>108.85593</v>
      </c>
      <c r="M90" s="179">
        <v>125.72418</v>
      </c>
      <c r="P90" s="163">
        <v>100</v>
      </c>
      <c r="Q90" s="182">
        <v>100</v>
      </c>
      <c r="R90" s="182">
        <v>86.583129832304323</v>
      </c>
      <c r="S90" s="182">
        <v>79.156085965325047</v>
      </c>
      <c r="T90" s="182">
        <v>86.583129832304323</v>
      </c>
      <c r="U90" s="163">
        <v>100</v>
      </c>
      <c r="V90" s="398"/>
      <c r="W90" s="398"/>
      <c r="X90" s="398"/>
      <c r="Y90" s="398"/>
      <c r="Z90" s="398"/>
      <c r="AA90" s="398"/>
      <c r="AB90" s="398"/>
      <c r="AC90" s="398"/>
      <c r="AD90" s="398"/>
      <c r="AR90" s="34"/>
      <c r="AS90" s="34"/>
      <c r="AX90" s="7"/>
      <c r="AY90" s="7"/>
      <c r="AZ90" s="95"/>
      <c r="BA90" s="19"/>
      <c r="BB90" s="7"/>
      <c r="BC90" s="398"/>
      <c r="BD90" s="7"/>
      <c r="BE90" s="7"/>
      <c r="BF90" s="7"/>
      <c r="BG90" s="7"/>
      <c r="BH90" s="7"/>
      <c r="BI90" s="398"/>
    </row>
    <row r="91" spans="1:62" ht="11.25" customHeight="1" x14ac:dyDescent="0.2">
      <c r="A91" s="239" t="s">
        <v>224</v>
      </c>
      <c r="B91" s="159" t="s">
        <v>42</v>
      </c>
      <c r="C91" s="173" t="s">
        <v>20</v>
      </c>
      <c r="D91" s="179">
        <v>247.55779272316892</v>
      </c>
      <c r="E91" s="179">
        <v>248.10598927489309</v>
      </c>
      <c r="F91" s="180">
        <v>100.22144184826256</v>
      </c>
      <c r="G91" s="8"/>
      <c r="H91" s="179">
        <v>260.49431865406495</v>
      </c>
      <c r="I91" s="179">
        <v>248.10598927489309</v>
      </c>
      <c r="J91" s="179">
        <v>235.71765989572117</v>
      </c>
      <c r="K91" s="179">
        <v>223.32933051654925</v>
      </c>
      <c r="L91" s="179">
        <v>235.71765989572117</v>
      </c>
      <c r="M91" s="179">
        <v>248.10598927489309</v>
      </c>
      <c r="P91" s="163">
        <v>104.99316014715228</v>
      </c>
      <c r="Q91" s="182">
        <v>100</v>
      </c>
      <c r="R91" s="182">
        <v>95.006839852847705</v>
      </c>
      <c r="S91" s="182">
        <v>90.013679705695409</v>
      </c>
      <c r="T91" s="182">
        <v>95.006839852847705</v>
      </c>
      <c r="U91" s="163">
        <v>100</v>
      </c>
      <c r="V91" s="398"/>
      <c r="W91" s="398"/>
      <c r="X91" s="398"/>
      <c r="Y91" s="398"/>
      <c r="Z91" s="398"/>
      <c r="AA91" s="398"/>
      <c r="AB91" s="398"/>
      <c r="AC91" s="398"/>
      <c r="AD91" s="398"/>
      <c r="AR91" s="34"/>
      <c r="AS91" s="34"/>
      <c r="AX91" s="7"/>
      <c r="AY91" s="7"/>
      <c r="AZ91" s="95"/>
      <c r="BA91" s="19"/>
      <c r="BB91" s="7"/>
      <c r="BC91" s="398"/>
      <c r="BD91" s="7"/>
      <c r="BE91" s="7"/>
      <c r="BF91" s="7"/>
      <c r="BG91" s="7"/>
      <c r="BH91" s="7"/>
      <c r="BI91" s="398"/>
    </row>
    <row r="92" spans="1:62" ht="11.25" customHeight="1" x14ac:dyDescent="0.2">
      <c r="A92" s="239" t="s">
        <v>224</v>
      </c>
      <c r="B92" s="159" t="s">
        <v>41</v>
      </c>
      <c r="C92" s="173" t="s">
        <v>20</v>
      </c>
      <c r="D92" s="179">
        <v>45.899999999999991</v>
      </c>
      <c r="E92" s="179">
        <v>38.25</v>
      </c>
      <c r="F92" s="180">
        <v>83.333333333333343</v>
      </c>
      <c r="G92" s="8"/>
      <c r="H92" s="179">
        <v>38.25</v>
      </c>
      <c r="I92" s="179">
        <v>38.25</v>
      </c>
      <c r="J92" s="179">
        <v>38.25</v>
      </c>
      <c r="K92" s="179">
        <v>31.874999999999996</v>
      </c>
      <c r="L92" s="179">
        <v>38.25</v>
      </c>
      <c r="M92" s="179">
        <v>38.25</v>
      </c>
      <c r="P92" s="163">
        <v>100</v>
      </c>
      <c r="Q92" s="182">
        <v>100</v>
      </c>
      <c r="R92" s="182">
        <v>100</v>
      </c>
      <c r="S92" s="182">
        <v>83.333333333333329</v>
      </c>
      <c r="T92" s="182">
        <v>100</v>
      </c>
      <c r="U92" s="163">
        <v>100</v>
      </c>
      <c r="V92" s="398"/>
      <c r="W92" s="398"/>
      <c r="X92" s="398"/>
      <c r="Y92" s="398"/>
      <c r="Z92" s="398"/>
      <c r="AA92" s="398"/>
      <c r="AB92" s="398"/>
      <c r="AC92" s="398"/>
      <c r="AD92" s="398"/>
      <c r="AR92" s="34"/>
      <c r="AS92" s="34"/>
      <c r="AX92" s="7"/>
      <c r="AY92" s="7"/>
      <c r="AZ92" s="95"/>
      <c r="BA92" s="19"/>
      <c r="BB92" s="7"/>
      <c r="BC92" s="398"/>
      <c r="BD92" s="7"/>
      <c r="BE92" s="7"/>
      <c r="BF92" s="7"/>
      <c r="BG92" s="7"/>
      <c r="BH92" s="7"/>
      <c r="BI92" s="398"/>
    </row>
    <row r="93" spans="1:62" ht="11.25" customHeight="1" x14ac:dyDescent="0.2">
      <c r="A93" s="239" t="s">
        <v>224</v>
      </c>
      <c r="B93" s="159" t="s">
        <v>40</v>
      </c>
      <c r="C93" s="173" t="s">
        <v>20</v>
      </c>
      <c r="D93" s="179">
        <v>280.61042295643676</v>
      </c>
      <c r="E93" s="179">
        <v>264.40550002242196</v>
      </c>
      <c r="F93" s="180">
        <v>94.225117241446682</v>
      </c>
      <c r="G93" s="8"/>
      <c r="H93" s="179">
        <v>265.82717230403483</v>
      </c>
      <c r="I93" s="179">
        <v>264.40550002242196</v>
      </c>
      <c r="J93" s="179">
        <v>254.69978721392962</v>
      </c>
      <c r="K93" s="179">
        <v>240.3283595958145</v>
      </c>
      <c r="L93" s="179">
        <v>203.24388953885347</v>
      </c>
      <c r="M93" s="179">
        <v>211.64371247050317</v>
      </c>
      <c r="P93" s="163">
        <v>100.53768634975154</v>
      </c>
      <c r="Q93" s="182">
        <v>100</v>
      </c>
      <c r="R93" s="182">
        <v>96.32923187767679</v>
      </c>
      <c r="S93" s="182">
        <v>90.893857947521639</v>
      </c>
      <c r="T93" s="182">
        <v>76.868253316068717</v>
      </c>
      <c r="U93" s="163">
        <v>80.045124799807681</v>
      </c>
      <c r="V93" s="398"/>
      <c r="W93" s="398"/>
      <c r="X93" s="398"/>
      <c r="Y93" s="398"/>
      <c r="Z93" s="398"/>
      <c r="AA93" s="398"/>
      <c r="AB93" s="398"/>
      <c r="AC93" s="398"/>
      <c r="AD93" s="398"/>
      <c r="AR93" s="34"/>
      <c r="AS93" s="34"/>
      <c r="AX93" s="7"/>
      <c r="AY93" s="7"/>
      <c r="AZ93" s="95"/>
      <c r="BA93" s="19"/>
      <c r="BB93" s="7"/>
      <c r="BC93" s="398"/>
      <c r="BD93" s="7"/>
      <c r="BE93" s="7"/>
      <c r="BF93" s="7"/>
      <c r="BG93" s="7"/>
      <c r="BH93" s="7"/>
      <c r="BI93" s="398"/>
    </row>
    <row r="94" spans="1:62" s="41" customFormat="1" ht="11.25" customHeight="1" x14ac:dyDescent="0.2">
      <c r="A94" s="239" t="s">
        <v>224</v>
      </c>
      <c r="B94" s="159" t="s">
        <v>11</v>
      </c>
      <c r="C94" s="173" t="s">
        <v>20</v>
      </c>
      <c r="D94" s="179">
        <v>0</v>
      </c>
      <c r="E94" s="179">
        <v>0</v>
      </c>
      <c r="F94" s="180"/>
      <c r="G94" s="8"/>
      <c r="H94" s="179">
        <v>0</v>
      </c>
      <c r="I94" s="179">
        <v>0</v>
      </c>
      <c r="J94" s="179">
        <v>0</v>
      </c>
      <c r="K94" s="179">
        <v>0</v>
      </c>
      <c r="L94" s="179">
        <v>0</v>
      </c>
      <c r="M94" s="179">
        <v>0</v>
      </c>
      <c r="N94" s="22"/>
      <c r="O94" s="22"/>
      <c r="P94" s="163"/>
      <c r="Q94" s="182"/>
      <c r="R94" s="182"/>
      <c r="S94" s="182"/>
      <c r="T94" s="182"/>
      <c r="U94" s="163"/>
      <c r="V94" s="398"/>
      <c r="W94" s="398"/>
      <c r="X94" s="398"/>
      <c r="Y94" s="398"/>
      <c r="Z94" s="398"/>
      <c r="AA94" s="398"/>
      <c r="AB94" s="398"/>
      <c r="AC94" s="398"/>
      <c r="AD94" s="398"/>
      <c r="AE94" s="1"/>
      <c r="AF94" s="1"/>
      <c r="AR94" s="34"/>
      <c r="AS94" s="34"/>
      <c r="AU94" s="5"/>
      <c r="AV94" s="3"/>
      <c r="AW94" s="3"/>
      <c r="AX94" s="7"/>
      <c r="AY94" s="7"/>
      <c r="AZ94" s="95"/>
      <c r="BA94" s="19"/>
      <c r="BB94" s="7"/>
      <c r="BC94" s="398"/>
      <c r="BD94" s="7"/>
      <c r="BE94" s="7"/>
      <c r="BF94" s="7"/>
      <c r="BG94" s="7"/>
      <c r="BH94" s="7"/>
      <c r="BI94" s="398"/>
      <c r="BJ94" s="5"/>
    </row>
    <row r="95" spans="1:62" s="41" customFormat="1" ht="11.25" customHeight="1" x14ac:dyDescent="0.2">
      <c r="A95" s="239" t="s">
        <v>224</v>
      </c>
      <c r="B95" s="158" t="s">
        <v>39</v>
      </c>
      <c r="C95" s="176" t="s">
        <v>20</v>
      </c>
      <c r="D95" s="181">
        <v>202.23904407785864</v>
      </c>
      <c r="E95" s="181">
        <v>200.47090855540881</v>
      </c>
      <c r="F95" s="178">
        <v>99.125719996100685</v>
      </c>
      <c r="G95" s="8"/>
      <c r="H95" s="181">
        <v>201.58284838429114</v>
      </c>
      <c r="I95" s="181">
        <v>200.47090855540881</v>
      </c>
      <c r="J95" s="181">
        <v>193.26415029967697</v>
      </c>
      <c r="K95" s="181">
        <v>183.37948540184786</v>
      </c>
      <c r="L95" s="181">
        <v>163.99203892638943</v>
      </c>
      <c r="M95" s="181">
        <v>170.24818147477384</v>
      </c>
      <c r="N95" s="22"/>
      <c r="P95" s="162">
        <v>100.55466393448054</v>
      </c>
      <c r="Q95" s="177">
        <v>100</v>
      </c>
      <c r="R95" s="177">
        <v>96.405085252686447</v>
      </c>
      <c r="S95" s="177">
        <v>91.474362401646431</v>
      </c>
      <c r="T95" s="177">
        <v>81.803409835429136</v>
      </c>
      <c r="U95" s="162">
        <v>84.924133232886703</v>
      </c>
      <c r="V95" s="8"/>
      <c r="W95" s="8"/>
      <c r="X95" s="8"/>
      <c r="Y95" s="8"/>
      <c r="Z95" s="8"/>
      <c r="AA95" s="8"/>
      <c r="AB95" s="8"/>
      <c r="AC95" s="8"/>
      <c r="AD95" s="8"/>
      <c r="AE95" s="1"/>
      <c r="AF95" s="1"/>
      <c r="AR95" s="34"/>
      <c r="AS95" s="34"/>
      <c r="AU95" s="5"/>
      <c r="AV95" s="9"/>
      <c r="AW95" s="9"/>
      <c r="AX95" s="6"/>
      <c r="AY95" s="6"/>
      <c r="AZ95" s="95"/>
      <c r="BA95" s="19"/>
      <c r="BB95" s="6"/>
      <c r="BC95" s="8"/>
      <c r="BD95" s="6"/>
      <c r="BE95" s="6"/>
      <c r="BF95" s="6"/>
      <c r="BG95" s="6"/>
      <c r="BH95" s="6"/>
      <c r="BI95" s="8"/>
      <c r="BJ95" s="5"/>
    </row>
    <row r="96" spans="1:62" ht="11.25" customHeight="1" x14ac:dyDescent="0.2">
      <c r="A96" s="239" t="s">
        <v>224</v>
      </c>
      <c r="B96" s="159" t="s">
        <v>38</v>
      </c>
      <c r="C96" s="173" t="s">
        <v>20</v>
      </c>
      <c r="D96" s="179">
        <v>80.950312685401087</v>
      </c>
      <c r="E96" s="179">
        <v>78.779077047850606</v>
      </c>
      <c r="F96" s="180">
        <v>97.317816861327515</v>
      </c>
      <c r="G96" s="8"/>
      <c r="H96" s="179">
        <v>79.336492607386845</v>
      </c>
      <c r="I96" s="179">
        <v>78.779077047850606</v>
      </c>
      <c r="J96" s="179">
        <v>74.973618218965896</v>
      </c>
      <c r="K96" s="179">
        <v>69.906664368560627</v>
      </c>
      <c r="L96" s="179">
        <v>60.31272877108109</v>
      </c>
      <c r="M96" s="179">
        <v>63.606168518066532</v>
      </c>
      <c r="P96" s="163">
        <v>100.70756802494355</v>
      </c>
      <c r="Q96" s="182">
        <v>100</v>
      </c>
      <c r="R96" s="182">
        <v>95.169454921929002</v>
      </c>
      <c r="S96" s="182">
        <v>88.737602658252953</v>
      </c>
      <c r="T96" s="182">
        <v>76.559323910899579</v>
      </c>
      <c r="U96" s="163">
        <v>80.739926007805323</v>
      </c>
      <c r="V96" s="398"/>
      <c r="W96" s="398"/>
      <c r="X96" s="398"/>
      <c r="Y96" s="398"/>
      <c r="Z96" s="398"/>
      <c r="AA96" s="398"/>
      <c r="AB96" s="398"/>
      <c r="AC96" s="398"/>
      <c r="AD96" s="398"/>
      <c r="AR96" s="34"/>
      <c r="AS96" s="34"/>
      <c r="AX96" s="7"/>
      <c r="AY96" s="7"/>
      <c r="AZ96" s="95"/>
      <c r="BA96" s="19"/>
      <c r="BB96" s="7"/>
      <c r="BC96" s="398"/>
      <c r="BD96" s="7"/>
      <c r="BE96" s="7"/>
      <c r="BF96" s="7"/>
      <c r="BG96" s="7"/>
      <c r="BH96" s="7"/>
      <c r="BI96" s="398"/>
    </row>
    <row r="97" spans="1:62" s="41" customFormat="1" ht="11.25" customHeight="1" x14ac:dyDescent="0.2">
      <c r="A97" s="239" t="s">
        <v>224</v>
      </c>
      <c r="B97" s="158" t="s">
        <v>37</v>
      </c>
      <c r="C97" s="176" t="s">
        <v>20</v>
      </c>
      <c r="D97" s="181">
        <v>1345.7727977320224</v>
      </c>
      <c r="E97" s="181">
        <v>1362.6788583506839</v>
      </c>
      <c r="F97" s="178">
        <v>101.25623438422538</v>
      </c>
      <c r="G97" s="8"/>
      <c r="H97" s="181">
        <v>1446.7666158635627</v>
      </c>
      <c r="I97" s="181">
        <v>1362.6788583506839</v>
      </c>
      <c r="J97" s="181">
        <v>1246.7005180603371</v>
      </c>
      <c r="K97" s="181">
        <v>1124.4441258428533</v>
      </c>
      <c r="L97" s="181">
        <v>1165.0449803480301</v>
      </c>
      <c r="M97" s="181">
        <v>1278.7344219052829</v>
      </c>
      <c r="N97" s="22"/>
      <c r="P97" s="162">
        <v>106.17076848279972</v>
      </c>
      <c r="Q97" s="177">
        <v>100</v>
      </c>
      <c r="R97" s="177">
        <v>91.488945500283108</v>
      </c>
      <c r="S97" s="177">
        <v>82.517177026127968</v>
      </c>
      <c r="T97" s="177">
        <v>85.496665131954884</v>
      </c>
      <c r="U97" s="162">
        <v>93.839749113961972</v>
      </c>
      <c r="V97" s="8"/>
      <c r="W97" s="8"/>
      <c r="X97" s="8"/>
      <c r="Y97" s="8"/>
      <c r="Z97" s="8"/>
      <c r="AA97" s="8"/>
      <c r="AB97" s="8"/>
      <c r="AC97" s="8"/>
      <c r="AD97" s="8"/>
      <c r="AE97" s="1"/>
      <c r="AF97" s="1"/>
      <c r="AR97" s="34"/>
      <c r="AS97" s="34"/>
      <c r="AU97" s="5"/>
      <c r="AV97" s="9"/>
      <c r="AW97" s="9"/>
      <c r="AX97" s="6"/>
      <c r="AY97" s="6"/>
      <c r="AZ97" s="95"/>
      <c r="BA97" s="19"/>
      <c r="BB97" s="6"/>
      <c r="BC97" s="8"/>
      <c r="BD97" s="6"/>
      <c r="BE97" s="6"/>
      <c r="BF97" s="6"/>
      <c r="BG97" s="6"/>
      <c r="BH97" s="6"/>
      <c r="BI97" s="8"/>
      <c r="BJ97" s="5"/>
    </row>
    <row r="98" spans="1:62" ht="11.25" customHeight="1" x14ac:dyDescent="0.2">
      <c r="A98" s="239" t="s">
        <v>224</v>
      </c>
      <c r="B98" s="159" t="s">
        <v>4</v>
      </c>
      <c r="C98" s="173" t="s">
        <v>20</v>
      </c>
      <c r="D98" s="179">
        <v>0</v>
      </c>
      <c r="E98" s="179">
        <v>0</v>
      </c>
      <c r="F98" s="180"/>
      <c r="G98" s="8"/>
      <c r="H98" s="179">
        <v>0</v>
      </c>
      <c r="I98" s="179">
        <v>0</v>
      </c>
      <c r="J98" s="179">
        <v>0</v>
      </c>
      <c r="K98" s="179">
        <v>0</v>
      </c>
      <c r="L98" s="179">
        <v>0</v>
      </c>
      <c r="M98" s="179">
        <v>0</v>
      </c>
      <c r="P98" s="163"/>
      <c r="Q98" s="182"/>
      <c r="R98" s="182"/>
      <c r="S98" s="182"/>
      <c r="T98" s="182"/>
      <c r="U98" s="163"/>
      <c r="V98" s="398"/>
      <c r="W98" s="398"/>
      <c r="X98" s="402" t="s">
        <v>160</v>
      </c>
      <c r="Y98" s="403"/>
      <c r="Z98" s="403"/>
      <c r="AA98" s="403"/>
      <c r="AB98" s="403"/>
      <c r="AC98" s="403"/>
      <c r="AD98" s="403"/>
      <c r="AE98" s="403"/>
      <c r="AF98" s="403"/>
      <c r="AR98" s="34"/>
      <c r="AS98" s="34"/>
      <c r="AX98" s="7"/>
      <c r="AY98" s="7"/>
      <c r="AZ98" s="95"/>
      <c r="BA98" s="19"/>
      <c r="BB98" s="7"/>
      <c r="BC98" s="398"/>
      <c r="BD98" s="7"/>
      <c r="BE98" s="7"/>
      <c r="BF98" s="7"/>
      <c r="BG98" s="7"/>
      <c r="BH98" s="7"/>
      <c r="BI98" s="398"/>
    </row>
    <row r="99" spans="1:62" ht="11.25" customHeight="1" x14ac:dyDescent="0.2">
      <c r="A99" s="239" t="s">
        <v>224</v>
      </c>
      <c r="B99" s="159" t="s">
        <v>36</v>
      </c>
      <c r="C99" s="173" t="s">
        <v>20</v>
      </c>
      <c r="D99" s="182">
        <v>1345.7727977320224</v>
      </c>
      <c r="E99" s="182">
        <v>1362.6788583506839</v>
      </c>
      <c r="F99" s="180">
        <v>101.25623438422538</v>
      </c>
      <c r="G99" s="8"/>
      <c r="H99" s="182">
        <v>1446.7666158635627</v>
      </c>
      <c r="I99" s="182">
        <v>1362.6788583506839</v>
      </c>
      <c r="J99" s="182">
        <v>1246.7005180603371</v>
      </c>
      <c r="K99" s="182">
        <v>1124.4441258428533</v>
      </c>
      <c r="L99" s="182">
        <v>1165.0449803480301</v>
      </c>
      <c r="M99" s="182">
        <v>1278.7344219052829</v>
      </c>
      <c r="P99" s="163">
        <v>106.17076848279972</v>
      </c>
      <c r="Q99" s="182">
        <v>100</v>
      </c>
      <c r="R99" s="182">
        <v>91.488945500283108</v>
      </c>
      <c r="S99" s="182">
        <v>82.517177026127968</v>
      </c>
      <c r="T99" s="182">
        <v>85.496665131954884</v>
      </c>
      <c r="U99" s="163">
        <v>93.839749113961972</v>
      </c>
      <c r="V99" s="398"/>
      <c r="W99" s="398"/>
      <c r="X99" s="204" t="s">
        <v>222</v>
      </c>
      <c r="AR99" s="34"/>
      <c r="AS99" s="34"/>
      <c r="AX99" s="18"/>
      <c r="AY99" s="18"/>
      <c r="AZ99" s="95"/>
      <c r="BA99" s="19"/>
      <c r="BB99" s="18"/>
      <c r="BC99" s="18"/>
      <c r="BD99" s="18"/>
      <c r="BE99" s="18"/>
      <c r="BF99" s="18"/>
      <c r="BG99" s="18"/>
      <c r="BH99" s="18"/>
      <c r="BI99" s="398"/>
    </row>
    <row r="100" spans="1:62" ht="11.25" customHeight="1" x14ac:dyDescent="0.2">
      <c r="A100" s="239" t="s">
        <v>224</v>
      </c>
      <c r="B100" s="159" t="s">
        <v>35</v>
      </c>
      <c r="C100" s="173" t="s">
        <v>20</v>
      </c>
      <c r="D100" s="179">
        <v>283.7397245213179</v>
      </c>
      <c r="E100" s="179">
        <v>278.39327101608268</v>
      </c>
      <c r="F100" s="180">
        <v>98.115719075200019</v>
      </c>
      <c r="G100" s="8"/>
      <c r="H100" s="179">
        <v>278.53440025608268</v>
      </c>
      <c r="I100" s="179">
        <v>278.39327101608268</v>
      </c>
      <c r="J100" s="179">
        <v>277.42978604838891</v>
      </c>
      <c r="K100" s="179">
        <v>276.14690950540597</v>
      </c>
      <c r="L100" s="179">
        <v>273.71786923855785</v>
      </c>
      <c r="M100" s="179">
        <v>274.55171867194025</v>
      </c>
      <c r="P100" s="163">
        <v>100.05069419942691</v>
      </c>
      <c r="Q100" s="182">
        <v>100</v>
      </c>
      <c r="R100" s="182">
        <v>99.653912264410266</v>
      </c>
      <c r="S100" s="182">
        <v>99.193097770474864</v>
      </c>
      <c r="T100" s="182">
        <v>98.32057658561196</v>
      </c>
      <c r="U100" s="163">
        <v>98.620098707802285</v>
      </c>
      <c r="V100" s="398"/>
      <c r="W100" s="398"/>
      <c r="X100" s="398"/>
      <c r="Y100" s="398"/>
      <c r="Z100" s="398"/>
      <c r="AA100" s="398"/>
      <c r="AB100" s="398"/>
      <c r="AC100" s="398"/>
      <c r="AD100" s="398"/>
      <c r="AR100" s="34"/>
      <c r="AS100" s="34"/>
      <c r="AX100" s="94"/>
      <c r="AY100" s="94"/>
      <c r="AZ100" s="95"/>
      <c r="BA100" s="19"/>
      <c r="BB100" s="6"/>
      <c r="BC100" s="398"/>
      <c r="BD100" s="94"/>
      <c r="BE100" s="94"/>
      <c r="BF100" s="94"/>
      <c r="BG100" s="94"/>
      <c r="BH100" s="7"/>
      <c r="BI100" s="398"/>
    </row>
    <row r="101" spans="1:62" ht="11.25" customHeight="1" x14ac:dyDescent="0.2">
      <c r="A101" s="239" t="s">
        <v>224</v>
      </c>
      <c r="B101" s="158" t="s">
        <v>34</v>
      </c>
      <c r="C101" s="176" t="s">
        <v>20</v>
      </c>
      <c r="D101" s="177">
        <v>1062.0330732107045</v>
      </c>
      <c r="E101" s="177">
        <v>1084.2855873346011</v>
      </c>
      <c r="F101" s="178">
        <v>102.09527506112626</v>
      </c>
      <c r="G101" s="8"/>
      <c r="H101" s="177">
        <v>1168.2322156074802</v>
      </c>
      <c r="I101" s="177">
        <v>1084.2855873346011</v>
      </c>
      <c r="J101" s="177">
        <v>969.27073201194821</v>
      </c>
      <c r="K101" s="177">
        <v>848.29721633744725</v>
      </c>
      <c r="L101" s="177">
        <v>891.3271111094723</v>
      </c>
      <c r="M101" s="177">
        <v>1004.1827032333426</v>
      </c>
      <c r="N101" s="90">
        <v>0</v>
      </c>
      <c r="O101" s="90"/>
      <c r="P101" s="162">
        <v>107.74211418591639</v>
      </c>
      <c r="Q101" s="177">
        <v>100</v>
      </c>
      <c r="R101" s="177">
        <v>89.39256809588484</v>
      </c>
      <c r="S101" s="177">
        <v>78.235589059404333</v>
      </c>
      <c r="T101" s="177">
        <v>82.204091018173457</v>
      </c>
      <c r="U101" s="162">
        <v>92.612381365488034</v>
      </c>
      <c r="V101" s="398"/>
      <c r="W101" s="398"/>
      <c r="X101" s="398"/>
      <c r="Y101" s="398"/>
      <c r="Z101" s="398"/>
      <c r="AA101" s="398"/>
      <c r="AB101" s="398"/>
      <c r="AC101" s="398"/>
      <c r="AD101" s="398"/>
      <c r="AR101" s="34"/>
      <c r="AS101" s="34"/>
      <c r="AX101" s="398"/>
      <c r="AY101" s="398"/>
      <c r="AZ101" s="95"/>
      <c r="BA101" s="18"/>
      <c r="BB101" s="8"/>
      <c r="BC101" s="398"/>
      <c r="BD101" s="398"/>
      <c r="BE101" s="398"/>
      <c r="BF101" s="398"/>
      <c r="BG101" s="398"/>
      <c r="BH101" s="8"/>
      <c r="BI101" s="398"/>
    </row>
    <row r="102" spans="1:62" s="49" customFormat="1" ht="11.25" customHeight="1" x14ac:dyDescent="0.2">
      <c r="A102" s="239" t="s">
        <v>224</v>
      </c>
      <c r="B102" s="160" t="s">
        <v>33</v>
      </c>
      <c r="C102" s="183" t="s">
        <v>31</v>
      </c>
      <c r="D102" s="184">
        <v>0.30343802091734412</v>
      </c>
      <c r="E102" s="184">
        <v>0.30979588209560033</v>
      </c>
      <c r="F102" s="178">
        <v>102.09527506112626</v>
      </c>
      <c r="G102" s="8"/>
      <c r="H102" s="184">
        <v>0.29205805390187006</v>
      </c>
      <c r="I102" s="184">
        <v>0.30979588209560033</v>
      </c>
      <c r="J102" s="184">
        <v>0.32309024400398273</v>
      </c>
      <c r="K102" s="184">
        <v>0.33931888653497888</v>
      </c>
      <c r="L102" s="184">
        <v>0.29710903703649078</v>
      </c>
      <c r="M102" s="184">
        <v>0.28690934378095506</v>
      </c>
      <c r="N102" s="90" t="e">
        <v>#DIV/0!</v>
      </c>
      <c r="P102" s="164">
        <v>94.274349912676854</v>
      </c>
      <c r="Q102" s="193">
        <v>100</v>
      </c>
      <c r="R102" s="193">
        <v>104.29132944519897</v>
      </c>
      <c r="S102" s="193">
        <v>109.52982468316605</v>
      </c>
      <c r="T102" s="193">
        <v>95.904772854535707</v>
      </c>
      <c r="U102" s="164">
        <v>92.612381365488034</v>
      </c>
      <c r="V102" s="398"/>
      <c r="W102" s="398"/>
      <c r="X102" s="398"/>
      <c r="Y102" s="398"/>
      <c r="Z102" s="398"/>
      <c r="AA102" s="398"/>
      <c r="AB102" s="398"/>
      <c r="AC102" s="398"/>
      <c r="AD102" s="398"/>
      <c r="AE102" s="1"/>
      <c r="AF102" s="1"/>
      <c r="AR102" s="34"/>
      <c r="AS102" s="34"/>
      <c r="AU102" s="5"/>
      <c r="AV102" s="17"/>
      <c r="AW102" s="17"/>
      <c r="AX102" s="16"/>
      <c r="AY102" s="16"/>
      <c r="AZ102" s="95"/>
      <c r="BA102" s="19"/>
      <c r="BB102" s="15"/>
      <c r="BC102" s="16"/>
      <c r="BD102" s="16"/>
      <c r="BE102" s="16"/>
      <c r="BF102" s="16"/>
      <c r="BG102" s="16"/>
      <c r="BH102" s="16"/>
      <c r="BI102" s="29"/>
      <c r="BJ102" s="5"/>
    </row>
    <row r="103" spans="1:62" s="49" customFormat="1" ht="11.25" customHeight="1" x14ac:dyDescent="0.2">
      <c r="A103" s="239" t="s">
        <v>224</v>
      </c>
      <c r="B103" s="89" t="s">
        <v>32</v>
      </c>
      <c r="C103" s="185" t="s">
        <v>31</v>
      </c>
      <c r="D103" s="186">
        <v>0.30399999999999999</v>
      </c>
      <c r="E103" s="186">
        <v>0.313</v>
      </c>
      <c r="F103" s="172">
        <v>102.96052631578947</v>
      </c>
      <c r="G103" s="8"/>
      <c r="H103" s="186">
        <v>0.313</v>
      </c>
      <c r="I103" s="186">
        <v>0.313</v>
      </c>
      <c r="J103" s="186">
        <v>0.313</v>
      </c>
      <c r="K103" s="186">
        <v>0.313</v>
      </c>
      <c r="L103" s="186">
        <v>0.313</v>
      </c>
      <c r="M103" s="186">
        <v>0.313</v>
      </c>
      <c r="N103" s="90" t="e">
        <v>#N/A</v>
      </c>
      <c r="P103" s="73">
        <v>100</v>
      </c>
      <c r="Q103" s="194">
        <v>100</v>
      </c>
      <c r="R103" s="194">
        <v>100</v>
      </c>
      <c r="S103" s="194">
        <v>100</v>
      </c>
      <c r="T103" s="194">
        <v>100</v>
      </c>
      <c r="U103" s="73">
        <v>100</v>
      </c>
      <c r="V103" s="398"/>
      <c r="W103" s="398"/>
      <c r="X103" s="398"/>
      <c r="Y103" s="398"/>
      <c r="Z103" s="398"/>
      <c r="AA103" s="398"/>
      <c r="AB103" s="398"/>
      <c r="AC103" s="398"/>
      <c r="AD103" s="398"/>
      <c r="AE103" s="1"/>
      <c r="AF103" s="1"/>
      <c r="AR103" s="34"/>
      <c r="AS103" s="34"/>
      <c r="AU103" s="5"/>
      <c r="AV103" s="17"/>
      <c r="AW103" s="17"/>
      <c r="AX103" s="74"/>
      <c r="AY103" s="74"/>
      <c r="AZ103" s="95"/>
      <c r="BA103" s="19"/>
      <c r="BB103" s="6"/>
      <c r="BC103" s="16"/>
      <c r="BD103" s="74"/>
      <c r="BE103" s="74"/>
      <c r="BF103" s="74"/>
      <c r="BG103" s="74"/>
      <c r="BH103" s="74"/>
      <c r="BI103" s="29"/>
      <c r="BJ103" s="5"/>
    </row>
    <row r="104" spans="1:62" s="41" customFormat="1" ht="11.25" customHeight="1" x14ac:dyDescent="0.2">
      <c r="A104" s="239" t="s">
        <v>224</v>
      </c>
      <c r="B104" s="90" t="s">
        <v>30</v>
      </c>
      <c r="C104" s="166" t="s">
        <v>20</v>
      </c>
      <c r="D104" s="171">
        <v>1347.7397245213178</v>
      </c>
      <c r="E104" s="171">
        <v>1373.8932710160827</v>
      </c>
      <c r="F104" s="172">
        <v>101.94054875870442</v>
      </c>
      <c r="G104" s="8"/>
      <c r="H104" s="171">
        <v>1530.5344002560828</v>
      </c>
      <c r="I104" s="171">
        <v>1373.8932710160827</v>
      </c>
      <c r="J104" s="171">
        <v>1216.4297860483889</v>
      </c>
      <c r="K104" s="171">
        <v>1058.646909505406</v>
      </c>
      <c r="L104" s="171">
        <v>1212.7178692385578</v>
      </c>
      <c r="M104" s="171">
        <v>1370.0517186719403</v>
      </c>
      <c r="N104" s="22" t="e">
        <v>#N/A</v>
      </c>
      <c r="P104" s="8">
        <v>111.40125892924375</v>
      </c>
      <c r="Q104" s="171">
        <v>100</v>
      </c>
      <c r="R104" s="171">
        <v>88.538885203852885</v>
      </c>
      <c r="S104" s="171">
        <v>77.054523217983899</v>
      </c>
      <c r="T104" s="171">
        <v>88.268710155460226</v>
      </c>
      <c r="U104" s="8">
        <v>99.720389318065344</v>
      </c>
      <c r="V104" s="8"/>
      <c r="W104" s="8"/>
      <c r="X104" s="8"/>
      <c r="Y104" s="8"/>
      <c r="Z104" s="8"/>
      <c r="AA104" s="8"/>
      <c r="AB104" s="8"/>
      <c r="AC104" s="8"/>
      <c r="AD104" s="8"/>
      <c r="AE104" s="1"/>
      <c r="AF104" s="1"/>
      <c r="AR104" s="34"/>
      <c r="AS104" s="34"/>
      <c r="AU104" s="5"/>
      <c r="AV104" s="9"/>
      <c r="AW104" s="9"/>
      <c r="AX104" s="8"/>
      <c r="AY104" s="8"/>
      <c r="AZ104" s="95"/>
      <c r="BA104" s="19"/>
      <c r="BB104" s="8"/>
      <c r="BC104" s="8"/>
      <c r="BD104" s="8"/>
      <c r="BE104" s="8"/>
      <c r="BF104" s="8"/>
      <c r="BG104" s="8"/>
      <c r="BH104" s="8"/>
      <c r="BI104" s="8"/>
      <c r="BJ104" s="5"/>
    </row>
    <row r="105" spans="1:62" ht="11.25" customHeight="1" x14ac:dyDescent="0.2">
      <c r="A105" s="239" t="s">
        <v>224</v>
      </c>
      <c r="B105" s="22" t="s">
        <v>29</v>
      </c>
      <c r="C105" s="169" t="s">
        <v>20</v>
      </c>
      <c r="D105" s="187">
        <v>0</v>
      </c>
      <c r="E105" s="187">
        <v>0</v>
      </c>
      <c r="F105" s="172"/>
      <c r="G105" s="8"/>
      <c r="H105" s="187">
        <v>0</v>
      </c>
      <c r="I105" s="187">
        <v>0</v>
      </c>
      <c r="J105" s="187">
        <v>0</v>
      </c>
      <c r="K105" s="187">
        <v>0</v>
      </c>
      <c r="L105" s="187">
        <v>0</v>
      </c>
      <c r="M105" s="187">
        <v>0</v>
      </c>
      <c r="N105" s="22" t="e">
        <v>#N/A</v>
      </c>
      <c r="P105" s="398"/>
      <c r="Q105" s="187"/>
      <c r="R105" s="187"/>
      <c r="S105" s="187"/>
      <c r="T105" s="187"/>
      <c r="U105" s="398"/>
      <c r="V105" s="398"/>
      <c r="W105" s="398"/>
      <c r="X105" s="398"/>
      <c r="Y105" s="398"/>
      <c r="Z105" s="398"/>
      <c r="AA105" s="398"/>
      <c r="AB105" s="398"/>
      <c r="AC105" s="398"/>
      <c r="AD105" s="398"/>
      <c r="AR105" s="34"/>
      <c r="AS105" s="34"/>
      <c r="AX105" s="398"/>
      <c r="AY105" s="398"/>
      <c r="AZ105" s="95"/>
      <c r="BA105" s="19"/>
      <c r="BB105" s="398"/>
      <c r="BC105" s="8"/>
      <c r="BD105" s="398"/>
      <c r="BE105" s="398"/>
      <c r="BF105" s="398"/>
      <c r="BG105" s="398"/>
      <c r="BH105" s="398"/>
      <c r="BI105" s="398"/>
    </row>
    <row r="106" spans="1:62" ht="11.25" customHeight="1" x14ac:dyDescent="0.2">
      <c r="A106" s="239" t="s">
        <v>224</v>
      </c>
      <c r="B106" s="158" t="s">
        <v>28</v>
      </c>
      <c r="C106" s="173"/>
      <c r="D106" s="182"/>
      <c r="E106" s="182"/>
      <c r="F106" s="178"/>
      <c r="G106" s="8"/>
      <c r="H106" s="182"/>
      <c r="I106" s="182"/>
      <c r="J106" s="182"/>
      <c r="K106" s="182"/>
      <c r="L106" s="182"/>
      <c r="M106" s="182"/>
      <c r="P106" s="163"/>
      <c r="Q106" s="182"/>
      <c r="R106" s="182"/>
      <c r="S106" s="182"/>
      <c r="T106" s="182"/>
      <c r="U106" s="163"/>
      <c r="V106" s="398"/>
      <c r="W106" s="398"/>
      <c r="X106" s="398"/>
      <c r="Y106" s="398"/>
      <c r="Z106" s="398"/>
      <c r="AA106" s="398"/>
      <c r="AB106" s="398"/>
      <c r="AC106" s="398"/>
      <c r="AD106" s="398"/>
      <c r="AR106" s="34"/>
      <c r="AS106" s="34"/>
      <c r="AV106" s="9"/>
      <c r="AX106" s="398"/>
      <c r="AY106" s="398"/>
      <c r="AZ106" s="95"/>
      <c r="BA106" s="19"/>
      <c r="BB106" s="398"/>
      <c r="BC106" s="8"/>
      <c r="BD106" s="398"/>
      <c r="BE106" s="398"/>
      <c r="BF106" s="398"/>
      <c r="BG106" s="398"/>
      <c r="BH106" s="398"/>
      <c r="BI106" s="398"/>
    </row>
    <row r="107" spans="1:62" ht="11.25" customHeight="1" x14ac:dyDescent="0.2">
      <c r="A107" s="239" t="s">
        <v>224</v>
      </c>
      <c r="B107" s="159" t="s">
        <v>27</v>
      </c>
      <c r="C107" s="173" t="s">
        <v>20</v>
      </c>
      <c r="D107" s="179">
        <v>1347.7397245213178</v>
      </c>
      <c r="E107" s="179">
        <v>1373.8932710160827</v>
      </c>
      <c r="F107" s="180">
        <v>101.94054875870442</v>
      </c>
      <c r="G107" s="8"/>
      <c r="H107" s="179">
        <v>1530.5344002560828</v>
      </c>
      <c r="I107" s="179">
        <v>1373.8932710160827</v>
      </c>
      <c r="J107" s="179">
        <v>1216.4297860483889</v>
      </c>
      <c r="K107" s="179">
        <v>1058.646909505406</v>
      </c>
      <c r="L107" s="179">
        <v>1212.7178692385578</v>
      </c>
      <c r="M107" s="179">
        <v>1370.0517186719403</v>
      </c>
      <c r="N107" s="22" t="e">
        <v>#N/A</v>
      </c>
      <c r="P107" s="163">
        <v>111.40125892924375</v>
      </c>
      <c r="Q107" s="182">
        <v>100</v>
      </c>
      <c r="R107" s="182">
        <v>88.538885203852885</v>
      </c>
      <c r="S107" s="182">
        <v>77.054523217983899</v>
      </c>
      <c r="T107" s="182">
        <v>88.268710155460226</v>
      </c>
      <c r="U107" s="163">
        <v>99.720389318065344</v>
      </c>
      <c r="V107" s="398"/>
      <c r="W107" s="398"/>
      <c r="X107" s="398"/>
      <c r="Y107" s="398"/>
      <c r="Z107" s="398"/>
      <c r="AA107" s="398"/>
      <c r="AB107" s="398"/>
      <c r="AC107" s="398"/>
      <c r="AD107" s="398"/>
      <c r="AR107" s="34"/>
      <c r="AS107" s="34"/>
      <c r="AX107" s="37"/>
      <c r="AY107" s="37"/>
      <c r="AZ107" s="95"/>
      <c r="BA107" s="19"/>
      <c r="BB107" s="37"/>
      <c r="BC107" s="398"/>
      <c r="BD107" s="37"/>
      <c r="BE107" s="37"/>
      <c r="BF107" s="37"/>
      <c r="BG107" s="37"/>
      <c r="BH107" s="37"/>
      <c r="BI107" s="398"/>
    </row>
    <row r="108" spans="1:62" ht="11.25" customHeight="1" x14ac:dyDescent="0.2">
      <c r="A108" s="239" t="s">
        <v>224</v>
      </c>
      <c r="B108" s="159" t="s">
        <v>26</v>
      </c>
      <c r="C108" s="173" t="s">
        <v>20</v>
      </c>
      <c r="D108" s="179">
        <v>1345.7727977320228</v>
      </c>
      <c r="E108" s="179">
        <v>1362.6788583506843</v>
      </c>
      <c r="F108" s="180">
        <v>101.25623438422538</v>
      </c>
      <c r="G108" s="8"/>
      <c r="H108" s="179">
        <v>1446.7666158635627</v>
      </c>
      <c r="I108" s="179">
        <v>1362.6788583506843</v>
      </c>
      <c r="J108" s="179">
        <v>1246.7005180603371</v>
      </c>
      <c r="K108" s="179">
        <v>1124.4441258428533</v>
      </c>
      <c r="L108" s="179">
        <v>1165.0449803480301</v>
      </c>
      <c r="M108" s="179">
        <v>1278.7344219052832</v>
      </c>
      <c r="N108" s="22" t="e">
        <v>#N/A</v>
      </c>
      <c r="P108" s="163">
        <v>106.17076848279967</v>
      </c>
      <c r="Q108" s="182">
        <v>100</v>
      </c>
      <c r="R108" s="182">
        <v>91.488945500283066</v>
      </c>
      <c r="S108" s="182">
        <v>82.517177026127925</v>
      </c>
      <c r="T108" s="182">
        <v>85.49666513195487</v>
      </c>
      <c r="U108" s="163">
        <v>93.839749113961958</v>
      </c>
      <c r="V108" s="398"/>
      <c r="W108" s="398"/>
      <c r="X108" s="398"/>
      <c r="Y108" s="398"/>
      <c r="Z108" s="398"/>
      <c r="AA108" s="398"/>
      <c r="AB108" s="398"/>
      <c r="AC108" s="398"/>
      <c r="AD108" s="398"/>
      <c r="AR108" s="34"/>
      <c r="AS108" s="34"/>
      <c r="AX108" s="7"/>
      <c r="AY108" s="7"/>
      <c r="AZ108" s="95"/>
      <c r="BA108" s="19"/>
      <c r="BB108" s="7"/>
      <c r="BC108" s="398"/>
      <c r="BD108" s="7"/>
      <c r="BE108" s="7"/>
      <c r="BF108" s="7"/>
      <c r="BG108" s="7"/>
      <c r="BH108" s="7"/>
      <c r="BI108" s="398"/>
    </row>
    <row r="109" spans="1:62" ht="11.25" customHeight="1" x14ac:dyDescent="0.2">
      <c r="A109" s="239" t="s">
        <v>224</v>
      </c>
      <c r="B109" s="159" t="s">
        <v>25</v>
      </c>
      <c r="C109" s="173" t="s">
        <v>20</v>
      </c>
      <c r="D109" s="179">
        <v>1007.1201324402012</v>
      </c>
      <c r="E109" s="179">
        <v>1030.1659351744399</v>
      </c>
      <c r="F109" s="180">
        <v>102.2882873643286</v>
      </c>
      <c r="G109" s="8"/>
      <c r="H109" s="179">
        <v>1111.3890907904292</v>
      </c>
      <c r="I109" s="179">
        <v>1030.1659351744399</v>
      </c>
      <c r="J109" s="179">
        <v>926.97627830489603</v>
      </c>
      <c r="K109" s="179">
        <v>822.31727142878117</v>
      </c>
      <c r="L109" s="179">
        <v>899.44709733324964</v>
      </c>
      <c r="M109" s="179">
        <v>1001.9021133125485</v>
      </c>
      <c r="N109" s="22" t="e">
        <v>#N/A</v>
      </c>
      <c r="P109" s="163">
        <v>107.8844730584336</v>
      </c>
      <c r="Q109" s="182">
        <v>100</v>
      </c>
      <c r="R109" s="182">
        <v>89.983200439250538</v>
      </c>
      <c r="S109" s="182">
        <v>79.82376851643194</v>
      </c>
      <c r="T109" s="182">
        <v>87.310894936643834</v>
      </c>
      <c r="U109" s="163">
        <v>97.256381627770921</v>
      </c>
      <c r="V109" s="398"/>
      <c r="W109" s="398"/>
      <c r="X109" s="398"/>
      <c r="Y109" s="398"/>
      <c r="Z109" s="398"/>
      <c r="AA109" s="398"/>
      <c r="AB109" s="398"/>
      <c r="AC109" s="398"/>
      <c r="AD109" s="398"/>
      <c r="AR109" s="34"/>
      <c r="AS109" s="34"/>
      <c r="AX109" s="7"/>
      <c r="AY109" s="7"/>
      <c r="AZ109" s="95"/>
      <c r="BA109" s="19"/>
      <c r="BB109" s="7"/>
      <c r="BC109" s="398"/>
      <c r="BD109" s="7"/>
      <c r="BE109" s="7"/>
      <c r="BF109" s="7"/>
      <c r="BG109" s="7"/>
      <c r="BH109" s="7"/>
      <c r="BI109" s="398"/>
    </row>
    <row r="110" spans="1:62" ht="11.25" customHeight="1" x14ac:dyDescent="0.2">
      <c r="A110" s="239" t="s">
        <v>224</v>
      </c>
      <c r="B110" s="159" t="s">
        <v>24</v>
      </c>
      <c r="C110" s="173" t="s">
        <v>20</v>
      </c>
      <c r="D110" s="179">
        <v>106.69593642094736</v>
      </c>
      <c r="E110" s="179">
        <v>103.22928780590128</v>
      </c>
      <c r="F110" s="180">
        <v>96.750908486927642</v>
      </c>
      <c r="G110" s="8"/>
      <c r="H110" s="179">
        <v>104.81040002442418</v>
      </c>
      <c r="I110" s="179">
        <v>103.22928780590128</v>
      </c>
      <c r="J110" s="179">
        <v>98.818528171007586</v>
      </c>
      <c r="K110" s="179">
        <v>92.825880198997268</v>
      </c>
      <c r="L110" s="179">
        <v>79.404229078907761</v>
      </c>
      <c r="M110" s="179">
        <v>83.368925237399736</v>
      </c>
      <c r="N110" s="22" t="e">
        <v>#N/A</v>
      </c>
      <c r="P110" s="163">
        <v>101.53165080582151</v>
      </c>
      <c r="Q110" s="182">
        <v>100</v>
      </c>
      <c r="R110" s="182">
        <v>95.727220705826127</v>
      </c>
      <c r="S110" s="182">
        <v>89.922038766299337</v>
      </c>
      <c r="T110" s="182">
        <v>76.920252737003267</v>
      </c>
      <c r="U110" s="163">
        <v>80.760922611570905</v>
      </c>
      <c r="V110" s="398"/>
      <c r="W110" s="398"/>
      <c r="X110" s="398"/>
      <c r="Y110" s="398"/>
      <c r="Z110" s="398"/>
      <c r="AA110" s="398"/>
      <c r="AB110" s="398"/>
      <c r="AC110" s="398"/>
      <c r="AD110" s="398"/>
      <c r="AR110" s="34"/>
      <c r="AS110" s="34"/>
      <c r="AX110" s="37"/>
      <c r="AY110" s="37"/>
      <c r="AZ110" s="95"/>
      <c r="BA110" s="19"/>
      <c r="BB110" s="37"/>
      <c r="BC110" s="398"/>
      <c r="BD110" s="37"/>
      <c r="BE110" s="37"/>
      <c r="BF110" s="37"/>
      <c r="BG110" s="37"/>
      <c r="BH110" s="37"/>
      <c r="BI110" s="398"/>
    </row>
    <row r="111" spans="1:62" s="41" customFormat="1" ht="11.25" customHeight="1" x14ac:dyDescent="0.2">
      <c r="A111" s="239" t="s">
        <v>224</v>
      </c>
      <c r="B111" s="158" t="s">
        <v>23</v>
      </c>
      <c r="C111" s="176" t="s">
        <v>20</v>
      </c>
      <c r="D111" s="177">
        <v>231.9567288708742</v>
      </c>
      <c r="E111" s="177">
        <v>229.28363537034312</v>
      </c>
      <c r="F111" s="178">
        <v>98.847589585547595</v>
      </c>
      <c r="G111" s="8"/>
      <c r="H111" s="177">
        <v>230.5671250487093</v>
      </c>
      <c r="I111" s="177">
        <v>229.28363537034312</v>
      </c>
      <c r="J111" s="177">
        <v>220.9057115844335</v>
      </c>
      <c r="K111" s="177">
        <v>209.30097421507486</v>
      </c>
      <c r="L111" s="177">
        <v>186.1936539358727</v>
      </c>
      <c r="M111" s="177">
        <v>193.46338335533491</v>
      </c>
      <c r="N111" s="22" t="e">
        <v>#N/A</v>
      </c>
      <c r="P111" s="162">
        <v>100.55978250532056</v>
      </c>
      <c r="Q111" s="177">
        <v>100</v>
      </c>
      <c r="R111" s="177">
        <v>96.346043723365852</v>
      </c>
      <c r="S111" s="177">
        <v>91.284741659389738</v>
      </c>
      <c r="T111" s="177">
        <v>81.206691282231859</v>
      </c>
      <c r="U111" s="162">
        <v>84.377318530757478</v>
      </c>
      <c r="V111" s="8"/>
      <c r="W111" s="8"/>
      <c r="X111" s="8"/>
      <c r="Y111" s="8"/>
      <c r="Z111" s="8"/>
      <c r="AA111" s="8"/>
      <c r="AB111" s="8"/>
      <c r="AC111" s="8"/>
      <c r="AD111" s="8"/>
      <c r="AE111" s="1"/>
      <c r="AF111" s="1"/>
      <c r="AR111" s="34"/>
      <c r="AS111" s="34"/>
      <c r="AU111" s="5"/>
      <c r="AV111" s="9"/>
      <c r="AW111" s="9"/>
      <c r="AX111" s="8"/>
      <c r="AY111" s="8"/>
      <c r="AZ111" s="95"/>
      <c r="BA111" s="19"/>
      <c r="BB111" s="8"/>
      <c r="BC111" s="8"/>
      <c r="BD111" s="8"/>
      <c r="BE111" s="8"/>
      <c r="BF111" s="8"/>
      <c r="BG111" s="8"/>
      <c r="BH111" s="8"/>
      <c r="BI111" s="8"/>
      <c r="BJ111" s="5"/>
    </row>
    <row r="112" spans="1:62" ht="11.25" customHeight="1" x14ac:dyDescent="0.2">
      <c r="A112" s="239" t="s">
        <v>224</v>
      </c>
      <c r="B112" s="159" t="s">
        <v>22</v>
      </c>
      <c r="C112" s="173" t="s">
        <v>20</v>
      </c>
      <c r="D112" s="182">
        <v>340.61959208111659</v>
      </c>
      <c r="E112" s="182">
        <v>343.7273358416428</v>
      </c>
      <c r="F112" s="180">
        <v>100.91237962606276</v>
      </c>
      <c r="G112" s="8"/>
      <c r="H112" s="182">
        <v>419.14530946565355</v>
      </c>
      <c r="I112" s="182">
        <v>343.7273358416428</v>
      </c>
      <c r="J112" s="182">
        <v>289.45350774349288</v>
      </c>
      <c r="K112" s="182">
        <v>236.32963807662486</v>
      </c>
      <c r="L112" s="182">
        <v>313.27077190530815</v>
      </c>
      <c r="M112" s="182">
        <v>368.14960535939178</v>
      </c>
      <c r="N112" s="22" t="e">
        <v>#N/A</v>
      </c>
      <c r="P112" s="163">
        <v>121.94122077586411</v>
      </c>
      <c r="Q112" s="182">
        <v>100</v>
      </c>
      <c r="R112" s="182">
        <v>84.210208953775449</v>
      </c>
      <c r="S112" s="182">
        <v>68.754973327318751</v>
      </c>
      <c r="T112" s="182">
        <v>91.139324470147415</v>
      </c>
      <c r="U112" s="163">
        <v>107.10512867937871</v>
      </c>
      <c r="V112" s="398"/>
      <c r="W112" s="398"/>
      <c r="X112" s="398"/>
      <c r="Y112" s="398"/>
      <c r="Z112" s="398"/>
      <c r="AA112" s="398"/>
      <c r="AB112" s="398"/>
      <c r="AC112" s="398"/>
      <c r="AD112" s="398"/>
      <c r="AR112" s="34"/>
      <c r="AS112" s="34"/>
      <c r="AX112" s="398"/>
      <c r="AY112" s="398"/>
      <c r="AZ112" s="95"/>
      <c r="BA112" s="19"/>
      <c r="BB112" s="398"/>
      <c r="BC112" s="398"/>
      <c r="BD112" s="398"/>
      <c r="BE112" s="398"/>
      <c r="BF112" s="398"/>
      <c r="BG112" s="398"/>
      <c r="BH112" s="398"/>
      <c r="BI112" s="398"/>
    </row>
    <row r="113" spans="1:62" s="41" customFormat="1" ht="11.25" customHeight="1" x14ac:dyDescent="0.2">
      <c r="A113" s="239" t="s">
        <v>224</v>
      </c>
      <c r="B113" s="158" t="s">
        <v>21</v>
      </c>
      <c r="C113" s="176" t="s">
        <v>20</v>
      </c>
      <c r="D113" s="177">
        <v>233.92365566016923</v>
      </c>
      <c r="E113" s="177">
        <v>240.49804803574153</v>
      </c>
      <c r="F113" s="178">
        <v>102.81048633453437</v>
      </c>
      <c r="G113" s="8"/>
      <c r="H113" s="177">
        <v>314.33490944122934</v>
      </c>
      <c r="I113" s="177">
        <v>240.49804803574153</v>
      </c>
      <c r="J113" s="177">
        <v>190.63497957248529</v>
      </c>
      <c r="K113" s="177">
        <v>143.50375787762761</v>
      </c>
      <c r="L113" s="177">
        <v>233.8665428264004</v>
      </c>
      <c r="M113" s="177">
        <v>284.78068012199208</v>
      </c>
      <c r="N113" s="22" t="e">
        <v>#N/A</v>
      </c>
      <c r="P113" s="162">
        <v>130.7016468568238</v>
      </c>
      <c r="Q113" s="177">
        <v>100</v>
      </c>
      <c r="R113" s="177">
        <v>79.266747123101027</v>
      </c>
      <c r="S113" s="177">
        <v>59.669406487781906</v>
      </c>
      <c r="T113" s="177">
        <v>97.242594996714658</v>
      </c>
      <c r="U113" s="162">
        <v>118.41288627825766</v>
      </c>
      <c r="V113" s="8"/>
      <c r="W113" s="8"/>
      <c r="X113" s="8"/>
      <c r="Y113" s="8"/>
      <c r="Z113" s="8"/>
      <c r="AA113" s="8"/>
      <c r="AB113" s="8"/>
      <c r="AC113" s="8"/>
      <c r="AD113" s="8"/>
      <c r="AE113" s="1"/>
      <c r="AF113" s="1"/>
      <c r="AR113" s="34"/>
      <c r="AS113" s="34"/>
      <c r="AU113" s="5"/>
      <c r="AV113" s="9"/>
      <c r="AW113" s="9"/>
      <c r="AX113" s="8"/>
      <c r="AY113" s="8"/>
      <c r="AZ113" s="95"/>
      <c r="BA113" s="19"/>
      <c r="BB113" s="8"/>
      <c r="BC113" s="8"/>
      <c r="BD113" s="8"/>
      <c r="BE113" s="8"/>
      <c r="BF113" s="8"/>
      <c r="BG113" s="8"/>
      <c r="BH113" s="8"/>
      <c r="BI113" s="8"/>
      <c r="BJ113" s="5"/>
    </row>
    <row r="114" spans="1:62" ht="11.25" customHeight="1" x14ac:dyDescent="0.2">
      <c r="A114" s="239" t="s">
        <v>224</v>
      </c>
      <c r="B114" s="159" t="s">
        <v>19</v>
      </c>
      <c r="C114" s="175" t="s">
        <v>18</v>
      </c>
      <c r="D114" s="179">
        <v>15.074071819908511</v>
      </c>
      <c r="E114" s="179">
        <v>16.532937561034498</v>
      </c>
      <c r="F114" s="180">
        <v>109.67798056527265</v>
      </c>
      <c r="G114" s="8"/>
      <c r="H114" s="179">
        <v>21.461030544445109</v>
      </c>
      <c r="I114" s="179">
        <v>16.532937561034498</v>
      </c>
      <c r="J114" s="179">
        <v>13.751639153391832</v>
      </c>
      <c r="K114" s="179">
        <v>11.091281369112542</v>
      </c>
      <c r="L114" s="179">
        <v>20.976575667505433</v>
      </c>
      <c r="M114" s="179">
        <v>24.255618465195408</v>
      </c>
      <c r="N114" s="22" t="e">
        <v>#N/A</v>
      </c>
      <c r="P114" s="163">
        <v>129.80772754519646</v>
      </c>
      <c r="Q114" s="182">
        <v>100</v>
      </c>
      <c r="R114" s="182">
        <v>83.177227898097527</v>
      </c>
      <c r="S114" s="182">
        <v>67.085969012868745</v>
      </c>
      <c r="T114" s="182">
        <v>126.87748677490856</v>
      </c>
      <c r="U114" s="163">
        <v>146.71088169087409</v>
      </c>
      <c r="V114" s="398"/>
      <c r="W114" s="398"/>
      <c r="X114" s="402" t="s">
        <v>215</v>
      </c>
      <c r="Y114" s="403"/>
      <c r="Z114" s="403"/>
      <c r="AA114" s="403"/>
      <c r="AB114" s="403"/>
      <c r="AC114" s="403"/>
      <c r="AD114" s="403"/>
      <c r="AE114" s="403"/>
      <c r="AF114" s="403"/>
      <c r="AR114" s="34"/>
      <c r="AS114" s="34"/>
      <c r="AW114" s="20"/>
      <c r="AX114" s="37"/>
      <c r="AY114" s="37"/>
      <c r="AZ114" s="95"/>
      <c r="BA114" s="19"/>
      <c r="BB114" s="37"/>
      <c r="BC114" s="398"/>
      <c r="BD114" s="37"/>
      <c r="BE114" s="37"/>
      <c r="BF114" s="37"/>
      <c r="BG114" s="37"/>
      <c r="BH114" s="37"/>
      <c r="BI114" s="398"/>
    </row>
    <row r="115" spans="1:62" ht="11.25" customHeight="1" x14ac:dyDescent="0.2">
      <c r="A115" s="239" t="s">
        <v>224</v>
      </c>
      <c r="B115" s="22"/>
      <c r="C115" s="88"/>
      <c r="D115" s="33">
        <v>6.3578611782562633E-3</v>
      </c>
      <c r="E115" s="33">
        <v>0</v>
      </c>
      <c r="F115" s="32"/>
      <c r="G115" s="32"/>
      <c r="H115" s="31">
        <v>0</v>
      </c>
      <c r="I115" s="31">
        <v>0</v>
      </c>
      <c r="J115" s="31">
        <v>0</v>
      </c>
      <c r="K115" s="31">
        <v>0</v>
      </c>
      <c r="L115" s="31"/>
      <c r="M115" s="31"/>
      <c r="N115" s="31"/>
      <c r="P115" s="398"/>
      <c r="Q115" s="398"/>
      <c r="R115" s="398"/>
      <c r="S115" s="398"/>
      <c r="T115" s="398"/>
      <c r="U115" s="398"/>
      <c r="V115" s="398"/>
      <c r="W115" s="398"/>
      <c r="X115" s="204">
        <v>2019</v>
      </c>
      <c r="AW115" s="20"/>
      <c r="AX115" s="33"/>
      <c r="AY115" s="33"/>
      <c r="AZ115" s="95"/>
      <c r="BA115" s="33"/>
      <c r="BB115" s="32"/>
      <c r="BC115" s="32"/>
      <c r="BD115" s="31"/>
      <c r="BE115" s="31"/>
      <c r="BF115" s="31"/>
      <c r="BG115" s="31"/>
      <c r="BH115" s="31"/>
      <c r="BI115" s="398"/>
    </row>
    <row r="116" spans="1:62" s="5" customFormat="1" x14ac:dyDescent="0.2">
      <c r="A116" s="239" t="s">
        <v>225</v>
      </c>
      <c r="B116" s="147" t="s">
        <v>131</v>
      </c>
      <c r="C116" s="146"/>
      <c r="D116" s="146"/>
      <c r="E116" s="146"/>
      <c r="F116" s="146"/>
      <c r="G116" s="146"/>
      <c r="H116" s="146"/>
      <c r="I116" s="146"/>
      <c r="J116" s="146"/>
      <c r="K116" s="146"/>
      <c r="L116" s="146"/>
      <c r="M116" s="146"/>
      <c r="N116" s="146"/>
      <c r="O116" s="146"/>
      <c r="P116" s="146"/>
      <c r="Q116" s="146"/>
      <c r="R116" s="146"/>
      <c r="S116" s="146"/>
      <c r="T116" s="146"/>
      <c r="U116" s="146"/>
      <c r="V116" s="146"/>
      <c r="W116" s="146"/>
      <c r="X116" s="150"/>
      <c r="Y116" s="150"/>
      <c r="Z116" s="150"/>
      <c r="AA116" s="150"/>
      <c r="AB116" s="150"/>
      <c r="AC116" s="150"/>
      <c r="AD116" s="150"/>
      <c r="AE116" s="150"/>
      <c r="AF116" s="150"/>
      <c r="AG116" s="1"/>
      <c r="AH116" s="241"/>
      <c r="AI116" s="1"/>
      <c r="AJ116" s="1"/>
      <c r="AK116" s="1"/>
      <c r="AL116" s="1"/>
      <c r="AM116" s="1"/>
      <c r="AN116" s="1"/>
      <c r="AV116" s="13"/>
      <c r="AW116" s="25"/>
      <c r="AX116" s="66"/>
      <c r="AY116" s="66"/>
      <c r="AZ116" s="95"/>
      <c r="BA116" s="26"/>
      <c r="BB116" s="25"/>
      <c r="BC116" s="66"/>
      <c r="BD116" s="66"/>
      <c r="BE116" s="66"/>
      <c r="BF116" s="66"/>
      <c r="BG116" s="66"/>
      <c r="BH116" s="25"/>
      <c r="BI116" s="25"/>
    </row>
    <row r="117" spans="1:62" s="5" customFormat="1" x14ac:dyDescent="0.2">
      <c r="A117" s="239" t="s">
        <v>225</v>
      </c>
      <c r="B117" s="147" t="s">
        <v>132</v>
      </c>
      <c r="C117" s="146"/>
      <c r="D117" s="206" t="s">
        <v>103</v>
      </c>
      <c r="E117" s="206" t="s">
        <v>103</v>
      </c>
      <c r="F117" s="146"/>
      <c r="G117" s="146"/>
      <c r="H117" s="149" t="s">
        <v>135</v>
      </c>
      <c r="I117" s="149" t="s">
        <v>136</v>
      </c>
      <c r="J117" s="149" t="s">
        <v>134</v>
      </c>
      <c r="K117" s="149" t="s">
        <v>137</v>
      </c>
      <c r="L117" s="149" t="s">
        <v>180</v>
      </c>
      <c r="M117" s="149" t="s">
        <v>181</v>
      </c>
      <c r="N117" s="146"/>
      <c r="O117" s="146"/>
      <c r="P117" s="146"/>
      <c r="Q117" s="146"/>
      <c r="R117" s="146"/>
      <c r="S117" s="146"/>
      <c r="T117" s="146"/>
      <c r="U117" s="146"/>
      <c r="V117" s="146"/>
      <c r="W117" s="146"/>
      <c r="X117" s="150"/>
      <c r="Y117" s="150"/>
      <c r="Z117" s="150"/>
      <c r="AA117" s="150"/>
      <c r="AB117" s="150"/>
      <c r="AC117" s="150"/>
      <c r="AD117" s="150"/>
      <c r="AE117" s="150"/>
      <c r="AF117" s="150"/>
      <c r="AG117" s="1"/>
      <c r="AH117" s="1"/>
      <c r="AI117" s="1"/>
      <c r="AJ117" s="1"/>
      <c r="AK117" s="1"/>
      <c r="AL117" s="1"/>
      <c r="AM117" s="1"/>
      <c r="AN117" s="1"/>
      <c r="AV117" s="13"/>
      <c r="AW117" s="66"/>
      <c r="AX117" s="12"/>
      <c r="AY117" s="12"/>
      <c r="AZ117" s="95"/>
      <c r="BA117" s="65"/>
      <c r="BB117" s="65"/>
      <c r="BC117" s="65"/>
      <c r="BD117" s="12"/>
      <c r="BE117" s="12"/>
      <c r="BF117" s="12"/>
      <c r="BG117" s="12"/>
      <c r="BH117" s="12"/>
      <c r="BI117" s="65"/>
    </row>
    <row r="118" spans="1:62" s="5" customFormat="1" ht="12.75" x14ac:dyDescent="0.2">
      <c r="A118" s="239" t="s">
        <v>225</v>
      </c>
      <c r="B118" s="156" t="s">
        <v>225</v>
      </c>
      <c r="C118" s="165">
        <v>0</v>
      </c>
      <c r="D118" s="195">
        <v>2018</v>
      </c>
      <c r="E118" s="195">
        <v>2019</v>
      </c>
      <c r="F118" s="404" t="s">
        <v>226</v>
      </c>
      <c r="G118" s="196"/>
      <c r="H118" s="189"/>
      <c r="I118" s="189"/>
      <c r="J118" s="189">
        <v>2019</v>
      </c>
      <c r="K118" s="189"/>
      <c r="L118" s="189"/>
      <c r="M118" s="189"/>
      <c r="N118" s="148"/>
      <c r="O118" s="148"/>
      <c r="P118" s="189"/>
      <c r="Q118" s="189"/>
      <c r="R118" s="189" t="s">
        <v>143</v>
      </c>
      <c r="S118" s="189"/>
      <c r="T118" s="189"/>
      <c r="U118" s="189"/>
      <c r="V118" s="62"/>
      <c r="W118" s="62"/>
      <c r="X118" s="62"/>
      <c r="Y118" s="62"/>
      <c r="Z118" s="62"/>
      <c r="AA118" s="62"/>
      <c r="AB118" s="62"/>
      <c r="AC118" s="62"/>
      <c r="AD118" s="62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V118" s="106"/>
      <c r="AW118" s="3"/>
      <c r="AX118" s="62"/>
      <c r="AY118" s="62"/>
      <c r="AZ118" s="95"/>
      <c r="BA118" s="30"/>
      <c r="BB118" s="64"/>
      <c r="BC118" s="30"/>
      <c r="BD118" s="62"/>
      <c r="BE118" s="62"/>
      <c r="BF118" s="62"/>
      <c r="BG118" s="62"/>
      <c r="BH118" s="62"/>
      <c r="BI118" s="62"/>
    </row>
    <row r="119" spans="1:62" s="5" customFormat="1" ht="12" x14ac:dyDescent="0.2">
      <c r="A119" s="239" t="s">
        <v>225</v>
      </c>
      <c r="B119" s="157" t="s">
        <v>68</v>
      </c>
      <c r="C119" s="165"/>
      <c r="D119" s="195"/>
      <c r="E119" s="195"/>
      <c r="F119" s="405"/>
      <c r="G119" s="196"/>
      <c r="H119" s="197" t="s">
        <v>67</v>
      </c>
      <c r="I119" s="195" t="s">
        <v>66</v>
      </c>
      <c r="J119" s="245" t="s">
        <v>65</v>
      </c>
      <c r="K119" s="195" t="s">
        <v>64</v>
      </c>
      <c r="L119" s="195" t="s">
        <v>63</v>
      </c>
      <c r="M119" s="227" t="s">
        <v>62</v>
      </c>
      <c r="N119" s="203"/>
      <c r="O119" s="203"/>
      <c r="P119" s="198" t="s">
        <v>67</v>
      </c>
      <c r="Q119" s="195" t="s">
        <v>66</v>
      </c>
      <c r="R119" s="245" t="s">
        <v>65</v>
      </c>
      <c r="S119" s="195" t="s">
        <v>64</v>
      </c>
      <c r="T119" s="195" t="s">
        <v>63</v>
      </c>
      <c r="U119" s="198" t="s">
        <v>62</v>
      </c>
      <c r="V119" s="62"/>
      <c r="W119" s="62"/>
      <c r="X119" s="62"/>
      <c r="Y119" s="62"/>
      <c r="Z119" s="62"/>
      <c r="AA119" s="62"/>
      <c r="AB119" s="62"/>
      <c r="AC119" s="62"/>
      <c r="AD119" s="62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V119" s="9"/>
      <c r="AW119" s="9"/>
      <c r="AX119" s="63"/>
      <c r="AY119" s="63"/>
      <c r="AZ119" s="95"/>
      <c r="BA119" s="30"/>
      <c r="BB119" s="62"/>
      <c r="BC119" s="62"/>
      <c r="BD119" s="63"/>
      <c r="BE119" s="62"/>
      <c r="BF119" s="63"/>
      <c r="BG119" s="63"/>
      <c r="BH119" s="63"/>
      <c r="BI119" s="62"/>
    </row>
    <row r="120" spans="1:62" s="5" customFormat="1" x14ac:dyDescent="0.2">
      <c r="A120" s="239" t="s">
        <v>225</v>
      </c>
      <c r="B120" s="90" t="s">
        <v>8</v>
      </c>
      <c r="C120" s="166" t="s">
        <v>7</v>
      </c>
      <c r="D120" s="167">
        <v>10000</v>
      </c>
      <c r="E120" s="167">
        <v>10000</v>
      </c>
      <c r="F120" s="167"/>
      <c r="G120" s="78"/>
      <c r="H120" s="188">
        <v>12000</v>
      </c>
      <c r="I120" s="188">
        <v>11000</v>
      </c>
      <c r="J120" s="188">
        <v>10000</v>
      </c>
      <c r="K120" s="188">
        <v>9000</v>
      </c>
      <c r="L120" s="188">
        <v>8000</v>
      </c>
      <c r="M120" s="188">
        <v>10000</v>
      </c>
      <c r="N120" s="2"/>
      <c r="O120" s="2"/>
      <c r="P120" s="58">
        <v>120</v>
      </c>
      <c r="Q120" s="190">
        <v>110.00000000000001</v>
      </c>
      <c r="R120" s="190">
        <v>100</v>
      </c>
      <c r="S120" s="190">
        <v>90</v>
      </c>
      <c r="T120" s="190">
        <v>80</v>
      </c>
      <c r="U120" s="58">
        <v>100</v>
      </c>
      <c r="V120" s="82"/>
      <c r="W120" s="82"/>
      <c r="X120" s="82"/>
      <c r="Y120" s="82"/>
      <c r="Z120" s="82"/>
      <c r="AA120" s="82"/>
      <c r="AB120" s="82"/>
      <c r="AC120" s="82"/>
      <c r="AD120" s="82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V120" s="9"/>
      <c r="AW120" s="9"/>
      <c r="AX120" s="11"/>
      <c r="AY120" s="11"/>
      <c r="AZ120" s="95"/>
      <c r="BA120" s="80"/>
      <c r="BB120" s="78"/>
      <c r="BC120" s="78"/>
      <c r="BD120" s="11"/>
      <c r="BE120" s="11"/>
      <c r="BF120" s="11"/>
      <c r="BG120" s="11"/>
      <c r="BH120" s="11"/>
      <c r="BI120" s="62"/>
    </row>
    <row r="121" spans="1:62" s="5" customFormat="1" ht="6" customHeight="1" x14ac:dyDescent="0.2">
      <c r="A121" s="239" t="s">
        <v>225</v>
      </c>
      <c r="B121" s="90"/>
      <c r="C121" s="166"/>
      <c r="D121" s="168"/>
      <c r="E121" s="168"/>
      <c r="F121" s="167"/>
      <c r="G121" s="78"/>
      <c r="H121" s="168"/>
      <c r="I121" s="168"/>
      <c r="J121" s="168"/>
      <c r="K121" s="168"/>
      <c r="L121" s="168"/>
      <c r="M121" s="168"/>
      <c r="N121" s="22"/>
      <c r="O121" s="22"/>
      <c r="P121" s="82"/>
      <c r="Q121" s="191"/>
      <c r="R121" s="191"/>
      <c r="S121" s="191"/>
      <c r="T121" s="191"/>
      <c r="U121" s="82"/>
      <c r="V121" s="82"/>
      <c r="W121" s="82"/>
      <c r="X121" s="82"/>
      <c r="Y121" s="82"/>
      <c r="Z121" s="82"/>
      <c r="AA121" s="82"/>
      <c r="AB121" s="82"/>
      <c r="AC121" s="82"/>
      <c r="AD121" s="82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V121" s="9"/>
      <c r="AW121" s="9"/>
      <c r="AX121" s="11"/>
      <c r="AY121" s="11"/>
      <c r="AZ121" s="95"/>
      <c r="BA121" s="80"/>
      <c r="BB121" s="78"/>
      <c r="BC121" s="78"/>
      <c r="BD121" s="11"/>
      <c r="BE121" s="11"/>
      <c r="BF121" s="11"/>
      <c r="BG121" s="11"/>
      <c r="BH121" s="11"/>
      <c r="BI121" s="62"/>
    </row>
    <row r="122" spans="1:62" s="5" customFormat="1" ht="6" customHeight="1" x14ac:dyDescent="0.2">
      <c r="A122" s="239" t="s">
        <v>225</v>
      </c>
      <c r="B122" s="90"/>
      <c r="C122" s="169"/>
      <c r="D122" s="170"/>
      <c r="E122" s="170"/>
      <c r="F122" s="170"/>
      <c r="G122" s="142"/>
      <c r="H122" s="170"/>
      <c r="I122" s="170"/>
      <c r="J122" s="170"/>
      <c r="K122" s="170"/>
      <c r="L122" s="170"/>
      <c r="M122" s="170"/>
      <c r="N122" s="22"/>
      <c r="O122" s="22"/>
      <c r="P122" s="84"/>
      <c r="Q122" s="192"/>
      <c r="R122" s="192"/>
      <c r="S122" s="192"/>
      <c r="T122" s="192"/>
      <c r="U122" s="84"/>
      <c r="V122" s="82"/>
      <c r="W122" s="82"/>
      <c r="X122" s="82"/>
      <c r="Y122" s="82"/>
      <c r="Z122" s="82"/>
      <c r="AA122" s="82"/>
      <c r="AB122" s="82"/>
      <c r="AC122" s="82"/>
      <c r="AD122" s="82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V122" s="9"/>
      <c r="AW122" s="3"/>
      <c r="AX122" s="78"/>
      <c r="AY122" s="78"/>
      <c r="AZ122" s="95"/>
      <c r="BA122" s="80"/>
      <c r="BB122" s="78"/>
      <c r="BC122" s="78"/>
      <c r="BD122" s="78"/>
      <c r="BE122" s="78"/>
      <c r="BF122" s="78"/>
      <c r="BG122" s="78"/>
      <c r="BH122" s="78"/>
      <c r="BI122" s="62"/>
    </row>
    <row r="123" spans="1:62" s="5" customFormat="1" ht="11.25" customHeight="1" x14ac:dyDescent="0.2">
      <c r="A123" s="239" t="s">
        <v>225</v>
      </c>
      <c r="B123" s="90" t="s">
        <v>74</v>
      </c>
      <c r="C123" s="166" t="s">
        <v>73</v>
      </c>
      <c r="D123" s="171">
        <v>1</v>
      </c>
      <c r="E123" s="171">
        <v>1</v>
      </c>
      <c r="F123" s="172"/>
      <c r="G123" s="8"/>
      <c r="H123" s="250">
        <v>1</v>
      </c>
      <c r="I123" s="250">
        <v>1</v>
      </c>
      <c r="J123" s="250">
        <v>1</v>
      </c>
      <c r="K123" s="250">
        <v>1</v>
      </c>
      <c r="L123" s="250">
        <v>1</v>
      </c>
      <c r="M123" s="250">
        <v>5</v>
      </c>
      <c r="N123" s="90"/>
      <c r="O123" s="90"/>
      <c r="P123" s="84">
        <v>100</v>
      </c>
      <c r="Q123" s="192">
        <v>100</v>
      </c>
      <c r="R123" s="192">
        <v>100</v>
      </c>
      <c r="S123" s="192">
        <v>100</v>
      </c>
      <c r="T123" s="192">
        <v>100</v>
      </c>
      <c r="U123" s="84">
        <v>500</v>
      </c>
      <c r="V123" s="24"/>
      <c r="W123" s="24"/>
      <c r="X123" s="24"/>
      <c r="Y123" s="24"/>
      <c r="Z123" s="24"/>
      <c r="AA123" s="24"/>
      <c r="AB123" s="24"/>
      <c r="AC123" s="24"/>
      <c r="AD123" s="24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V123" s="9"/>
      <c r="AW123" s="3"/>
      <c r="AX123" s="86"/>
      <c r="AY123" s="86"/>
      <c r="AZ123" s="95"/>
      <c r="BA123" s="87"/>
      <c r="BB123" s="62"/>
      <c r="BC123" s="62"/>
      <c r="BD123" s="86"/>
      <c r="BE123" s="86"/>
      <c r="BF123" s="86"/>
      <c r="BG123" s="86"/>
      <c r="BH123" s="86"/>
      <c r="BI123" s="27"/>
    </row>
    <row r="124" spans="1:62" s="5" customFormat="1" ht="11.25" customHeight="1" x14ac:dyDescent="0.2">
      <c r="A124" s="239" t="s">
        <v>225</v>
      </c>
      <c r="B124" s="158" t="s">
        <v>47</v>
      </c>
      <c r="C124" s="173"/>
      <c r="D124" s="174"/>
      <c r="E124" s="174"/>
      <c r="F124" s="175"/>
      <c r="G124" s="22"/>
      <c r="H124" s="174"/>
      <c r="I124" s="174"/>
      <c r="J124" s="174"/>
      <c r="K124" s="174"/>
      <c r="L124" s="174"/>
      <c r="M124" s="174"/>
      <c r="N124" s="22"/>
      <c r="O124" s="22"/>
      <c r="P124" s="161"/>
      <c r="Q124" s="174"/>
      <c r="R124" s="174"/>
      <c r="S124" s="174"/>
      <c r="T124" s="174"/>
      <c r="U124" s="161"/>
      <c r="V124" s="76"/>
      <c r="W124" s="76"/>
      <c r="X124" s="76"/>
      <c r="Y124" s="76"/>
      <c r="Z124" s="76"/>
      <c r="AA124" s="76"/>
      <c r="AB124" s="76"/>
      <c r="AC124" s="76"/>
      <c r="AD124" s="76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V124" s="9"/>
      <c r="AW124" s="3"/>
      <c r="AX124" s="77"/>
      <c r="AY124" s="77"/>
      <c r="AZ124" s="95"/>
      <c r="BA124" s="23"/>
      <c r="BB124" s="3"/>
      <c r="BC124" s="3"/>
      <c r="BD124" s="77"/>
      <c r="BE124" s="77"/>
      <c r="BF124" s="77"/>
      <c r="BG124" s="77"/>
      <c r="BH124" s="77"/>
      <c r="BI124" s="76"/>
    </row>
    <row r="125" spans="1:62" s="10" customFormat="1" ht="11.25" customHeight="1" x14ac:dyDescent="0.2">
      <c r="A125" s="239" t="s">
        <v>225</v>
      </c>
      <c r="B125" s="158" t="s">
        <v>46</v>
      </c>
      <c r="C125" s="176" t="s">
        <v>20</v>
      </c>
      <c r="D125" s="177">
        <v>1506.6932956084192</v>
      </c>
      <c r="E125" s="177">
        <v>1533.9504237497124</v>
      </c>
      <c r="F125" s="178">
        <v>101.8090694516754</v>
      </c>
      <c r="G125" s="8"/>
      <c r="H125" s="177">
        <v>1731.1574411968199</v>
      </c>
      <c r="I125" s="177">
        <v>1624.1001683934387</v>
      </c>
      <c r="J125" s="177">
        <v>1533.9504237497124</v>
      </c>
      <c r="K125" s="177">
        <v>1442.6351032074865</v>
      </c>
      <c r="L125" s="177">
        <v>1325.761732665261</v>
      </c>
      <c r="M125" s="177">
        <v>1481.7905374765896</v>
      </c>
      <c r="N125" s="22"/>
      <c r="O125" s="41"/>
      <c r="P125" s="162">
        <v>112.85615326243979</v>
      </c>
      <c r="Q125" s="177">
        <v>105.87696598586002</v>
      </c>
      <c r="R125" s="177">
        <v>100</v>
      </c>
      <c r="S125" s="177">
        <v>94.047048774952756</v>
      </c>
      <c r="T125" s="177">
        <v>86.427938748141671</v>
      </c>
      <c r="U125" s="162">
        <v>96.599636763643318</v>
      </c>
      <c r="V125" s="8"/>
      <c r="W125" s="8"/>
      <c r="X125" s="8"/>
      <c r="Y125" s="8"/>
      <c r="Z125" s="8"/>
      <c r="AA125" s="8"/>
      <c r="AB125" s="8"/>
      <c r="AC125" s="8"/>
      <c r="AD125" s="8"/>
      <c r="AE125" s="41"/>
      <c r="AF125" s="41"/>
      <c r="AG125" s="41"/>
      <c r="AH125" s="41"/>
      <c r="AI125" s="41"/>
      <c r="AJ125" s="41"/>
      <c r="AK125" s="41"/>
      <c r="AL125" s="41"/>
      <c r="AM125" s="41"/>
      <c r="AN125" s="41"/>
      <c r="AR125" s="34"/>
      <c r="AS125" s="34"/>
      <c r="AU125" s="5"/>
      <c r="AV125" s="9"/>
      <c r="AW125" s="9"/>
      <c r="AX125" s="19"/>
      <c r="AY125" s="19"/>
      <c r="AZ125" s="95"/>
      <c r="BA125" s="19"/>
      <c r="BB125" s="19"/>
      <c r="BC125" s="19"/>
      <c r="BD125" s="19"/>
      <c r="BE125" s="19"/>
      <c r="BF125" s="19"/>
      <c r="BG125" s="19"/>
      <c r="BH125" s="19"/>
      <c r="BI125" s="8"/>
      <c r="BJ125" s="5"/>
    </row>
    <row r="126" spans="1:62" s="5" customFormat="1" ht="11.25" customHeight="1" x14ac:dyDescent="0.2">
      <c r="A126" s="239" t="s">
        <v>225</v>
      </c>
      <c r="B126" s="159" t="s">
        <v>45</v>
      </c>
      <c r="C126" s="173" t="s">
        <v>20</v>
      </c>
      <c r="D126" s="179">
        <v>169.22499999999999</v>
      </c>
      <c r="E126" s="179">
        <v>168.595</v>
      </c>
      <c r="F126" s="180">
        <v>99.627714581178907</v>
      </c>
      <c r="G126" s="8"/>
      <c r="H126" s="179">
        <v>168.595</v>
      </c>
      <c r="I126" s="179">
        <v>168.595</v>
      </c>
      <c r="J126" s="179">
        <v>168.595</v>
      </c>
      <c r="K126" s="179">
        <v>168.595</v>
      </c>
      <c r="L126" s="179">
        <v>143.29</v>
      </c>
      <c r="M126" s="179">
        <v>168.595</v>
      </c>
      <c r="N126" s="22"/>
      <c r="O126" s="22"/>
      <c r="P126" s="163">
        <v>100</v>
      </c>
      <c r="Q126" s="182">
        <v>100</v>
      </c>
      <c r="R126" s="182">
        <v>100</v>
      </c>
      <c r="S126" s="182">
        <v>100</v>
      </c>
      <c r="T126" s="182">
        <v>84.990658085945597</v>
      </c>
      <c r="U126" s="163">
        <v>100</v>
      </c>
      <c r="V126" s="398"/>
      <c r="W126" s="398"/>
      <c r="X126" s="398"/>
      <c r="Y126" s="398"/>
      <c r="Z126" s="398"/>
      <c r="AA126" s="398"/>
      <c r="AB126" s="398"/>
      <c r="AC126" s="398"/>
      <c r="AD126" s="398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R126" s="34"/>
      <c r="AS126" s="34"/>
      <c r="AV126" s="3"/>
      <c r="AW126" s="3"/>
      <c r="AX126" s="7"/>
      <c r="AY126" s="7"/>
      <c r="AZ126" s="95"/>
      <c r="BA126" s="68"/>
      <c r="BB126" s="7"/>
      <c r="BC126" s="398"/>
      <c r="BD126" s="7"/>
      <c r="BE126" s="7"/>
      <c r="BF126" s="7"/>
      <c r="BG126" s="7"/>
      <c r="BH126" s="7"/>
      <c r="BI126" s="398"/>
    </row>
    <row r="127" spans="1:62" s="5" customFormat="1" ht="11.25" customHeight="1" x14ac:dyDescent="0.2">
      <c r="A127" s="239" t="s">
        <v>225</v>
      </c>
      <c r="B127" s="159" t="s">
        <v>44</v>
      </c>
      <c r="C127" s="173" t="s">
        <v>20</v>
      </c>
      <c r="D127" s="179">
        <v>273.29684890629011</v>
      </c>
      <c r="E127" s="179">
        <v>309.2145786275828</v>
      </c>
      <c r="F127" s="180">
        <v>113.14238706557806</v>
      </c>
      <c r="G127" s="8"/>
      <c r="H127" s="179">
        <v>385.33082439148711</v>
      </c>
      <c r="I127" s="179">
        <v>347.393311446182</v>
      </c>
      <c r="J127" s="179">
        <v>309.2145786275828</v>
      </c>
      <c r="K127" s="179">
        <v>270.98539218663058</v>
      </c>
      <c r="L127" s="179">
        <v>232.75620574567847</v>
      </c>
      <c r="M127" s="179">
        <v>309.2145786275828</v>
      </c>
      <c r="N127" s="22"/>
      <c r="O127" s="22"/>
      <c r="P127" s="163">
        <v>124.61599517776247</v>
      </c>
      <c r="Q127" s="182">
        <v>112.34700284444918</v>
      </c>
      <c r="R127" s="182">
        <v>100</v>
      </c>
      <c r="S127" s="182">
        <v>87.636680453221658</v>
      </c>
      <c r="T127" s="182">
        <v>75.273360906443358</v>
      </c>
      <c r="U127" s="163">
        <v>100</v>
      </c>
      <c r="V127" s="398"/>
      <c r="W127" s="398"/>
      <c r="X127" s="398"/>
      <c r="Y127" s="398"/>
      <c r="Z127" s="398"/>
      <c r="AA127" s="398"/>
      <c r="AB127" s="398"/>
      <c r="AC127" s="398"/>
      <c r="AD127" s="398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R127" s="34"/>
      <c r="AS127" s="34"/>
      <c r="AV127" s="3"/>
      <c r="AW127" s="3"/>
      <c r="AX127" s="7"/>
      <c r="AY127" s="7"/>
      <c r="AZ127" s="95"/>
      <c r="BA127" s="68"/>
      <c r="BB127" s="7"/>
      <c r="BC127" s="398"/>
      <c r="BD127" s="7"/>
      <c r="BE127" s="7"/>
      <c r="BF127" s="7"/>
      <c r="BG127" s="7"/>
      <c r="BH127" s="7"/>
      <c r="BI127" s="398"/>
    </row>
    <row r="128" spans="1:62" s="5" customFormat="1" ht="11.25" customHeight="1" x14ac:dyDescent="0.2">
      <c r="A128" s="239" t="s">
        <v>225</v>
      </c>
      <c r="B128" s="159" t="s">
        <v>43</v>
      </c>
      <c r="C128" s="173" t="s">
        <v>20</v>
      </c>
      <c r="D128" s="179">
        <v>61.934399999999989</v>
      </c>
      <c r="E128" s="179">
        <v>66.830399999999997</v>
      </c>
      <c r="F128" s="180">
        <v>107.90513833992097</v>
      </c>
      <c r="G128" s="8"/>
      <c r="H128" s="179">
        <v>66.830399999999997</v>
      </c>
      <c r="I128" s="179">
        <v>66.830399999999997</v>
      </c>
      <c r="J128" s="179">
        <v>66.830399999999997</v>
      </c>
      <c r="K128" s="179">
        <v>66.830399999999997</v>
      </c>
      <c r="L128" s="179">
        <v>66.830399999999997</v>
      </c>
      <c r="M128" s="179">
        <v>66.830399999999997</v>
      </c>
      <c r="N128" s="22"/>
      <c r="O128" s="22"/>
      <c r="P128" s="163">
        <v>100</v>
      </c>
      <c r="Q128" s="182">
        <v>100</v>
      </c>
      <c r="R128" s="182">
        <v>100</v>
      </c>
      <c r="S128" s="182">
        <v>100</v>
      </c>
      <c r="T128" s="182">
        <v>100</v>
      </c>
      <c r="U128" s="163">
        <v>100</v>
      </c>
      <c r="V128" s="398"/>
      <c r="W128" s="398"/>
      <c r="X128" s="398"/>
      <c r="Y128" s="398"/>
      <c r="Z128" s="398"/>
      <c r="AA128" s="398"/>
      <c r="AB128" s="398"/>
      <c r="AC128" s="398"/>
      <c r="AD128" s="398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R128" s="34"/>
      <c r="AS128" s="34"/>
      <c r="AV128" s="3"/>
      <c r="AW128" s="3"/>
      <c r="AX128" s="7"/>
      <c r="AY128" s="7"/>
      <c r="AZ128" s="95"/>
      <c r="BA128" s="68"/>
      <c r="BB128" s="7"/>
      <c r="BC128" s="398"/>
      <c r="BD128" s="7"/>
      <c r="BE128" s="7"/>
      <c r="BF128" s="7"/>
      <c r="BG128" s="7"/>
      <c r="BH128" s="7"/>
      <c r="BI128" s="398"/>
    </row>
    <row r="129" spans="1:62" s="5" customFormat="1" ht="11.25" customHeight="1" x14ac:dyDescent="0.2">
      <c r="A129" s="239" t="s">
        <v>225</v>
      </c>
      <c r="B129" s="159" t="s">
        <v>42</v>
      </c>
      <c r="C129" s="173" t="s">
        <v>20</v>
      </c>
      <c r="D129" s="179">
        <v>668.23167832622403</v>
      </c>
      <c r="E129" s="179">
        <v>659.37736471344579</v>
      </c>
      <c r="F129" s="180">
        <v>98.674963504430622</v>
      </c>
      <c r="G129" s="8"/>
      <c r="H129" s="179">
        <v>756.0516504277316</v>
      </c>
      <c r="I129" s="179">
        <v>707.71450757058869</v>
      </c>
      <c r="J129" s="179">
        <v>659.37736471344579</v>
      </c>
      <c r="K129" s="179">
        <v>611.04022185630288</v>
      </c>
      <c r="L129" s="179">
        <v>562.70307899916008</v>
      </c>
      <c r="M129" s="179">
        <v>659.37736471344579</v>
      </c>
      <c r="N129" s="22"/>
      <c r="O129" s="22"/>
      <c r="P129" s="163">
        <v>114.66145046642582</v>
      </c>
      <c r="Q129" s="182">
        <v>107.33072523321292</v>
      </c>
      <c r="R129" s="182">
        <v>100</v>
      </c>
      <c r="S129" s="182">
        <v>92.669274766787098</v>
      </c>
      <c r="T129" s="182">
        <v>85.338549533574195</v>
      </c>
      <c r="U129" s="163">
        <v>100</v>
      </c>
      <c r="V129" s="398"/>
      <c r="W129" s="398"/>
      <c r="X129" s="398"/>
      <c r="Y129" s="398"/>
      <c r="Z129" s="398"/>
      <c r="AA129" s="398"/>
      <c r="AB129" s="398"/>
      <c r="AC129" s="398"/>
      <c r="AD129" s="398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R129" s="34"/>
      <c r="AS129" s="34"/>
      <c r="AV129" s="3"/>
      <c r="AW129" s="3"/>
      <c r="AX129" s="7"/>
      <c r="AY129" s="7"/>
      <c r="AZ129" s="95"/>
      <c r="BA129" s="68"/>
      <c r="BB129" s="7"/>
      <c r="BC129" s="398"/>
      <c r="BD129" s="7"/>
      <c r="BE129" s="7"/>
      <c r="BF129" s="7"/>
      <c r="BG129" s="7"/>
      <c r="BH129" s="7"/>
      <c r="BI129" s="398"/>
    </row>
    <row r="130" spans="1:62" s="5" customFormat="1" ht="11.25" customHeight="1" x14ac:dyDescent="0.2">
      <c r="A130" s="239" t="s">
        <v>225</v>
      </c>
      <c r="B130" s="159" t="s">
        <v>41</v>
      </c>
      <c r="C130" s="173" t="s">
        <v>20</v>
      </c>
      <c r="D130" s="179">
        <v>26.441999999999997</v>
      </c>
      <c r="E130" s="179">
        <v>22.035</v>
      </c>
      <c r="F130" s="180">
        <v>83.333333333333343</v>
      </c>
      <c r="G130" s="8"/>
      <c r="H130" s="179">
        <v>23.136750000000003</v>
      </c>
      <c r="I130" s="179">
        <v>23.136750000000003</v>
      </c>
      <c r="J130" s="179">
        <v>22.035</v>
      </c>
      <c r="K130" s="179">
        <v>19.831500000000002</v>
      </c>
      <c r="L130" s="179">
        <v>17.628</v>
      </c>
      <c r="M130" s="179">
        <v>22.035</v>
      </c>
      <c r="N130" s="22"/>
      <c r="O130" s="22"/>
      <c r="P130" s="163">
        <v>105</v>
      </c>
      <c r="Q130" s="182">
        <v>105</v>
      </c>
      <c r="R130" s="182">
        <v>100</v>
      </c>
      <c r="S130" s="182">
        <v>90.000000000000014</v>
      </c>
      <c r="T130" s="182">
        <v>80</v>
      </c>
      <c r="U130" s="163">
        <v>100</v>
      </c>
      <c r="V130" s="398"/>
      <c r="W130" s="398"/>
      <c r="X130" s="398"/>
      <c r="Y130" s="398"/>
      <c r="Z130" s="398"/>
      <c r="AA130" s="398"/>
      <c r="AB130" s="398"/>
      <c r="AC130" s="398"/>
      <c r="AD130" s="398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R130" s="34"/>
      <c r="AS130" s="34"/>
      <c r="AV130" s="3"/>
      <c r="AW130" s="3"/>
      <c r="AX130" s="7"/>
      <c r="AY130" s="7"/>
      <c r="AZ130" s="95"/>
      <c r="BA130" s="68"/>
      <c r="BB130" s="7"/>
      <c r="BC130" s="398"/>
      <c r="BD130" s="7"/>
      <c r="BE130" s="7"/>
      <c r="BF130" s="7"/>
      <c r="BG130" s="7"/>
      <c r="BH130" s="7"/>
      <c r="BI130" s="398"/>
    </row>
    <row r="131" spans="1:62" s="5" customFormat="1" ht="11.25" customHeight="1" x14ac:dyDescent="0.2">
      <c r="A131" s="239" t="s">
        <v>225</v>
      </c>
      <c r="B131" s="159" t="s">
        <v>40</v>
      </c>
      <c r="C131" s="173" t="s">
        <v>20</v>
      </c>
      <c r="D131" s="179">
        <v>288.0718551209585</v>
      </c>
      <c r="E131" s="179">
        <v>289.83199474646068</v>
      </c>
      <c r="F131" s="180">
        <v>100.61100714776983</v>
      </c>
      <c r="G131" s="8"/>
      <c r="H131" s="179">
        <v>309.57683740387154</v>
      </c>
      <c r="I131" s="179">
        <v>290.74160878368218</v>
      </c>
      <c r="J131" s="179">
        <v>289.83199474646068</v>
      </c>
      <c r="K131" s="179">
        <v>288.91001750553926</v>
      </c>
      <c r="L131" s="179">
        <v>287.98804026461778</v>
      </c>
      <c r="M131" s="179">
        <v>238.69847522122851</v>
      </c>
      <c r="N131" s="22"/>
      <c r="O131" s="22"/>
      <c r="P131" s="163">
        <v>106.81251311632562</v>
      </c>
      <c r="Q131" s="182">
        <v>100.3138418303394</v>
      </c>
      <c r="R131" s="182">
        <v>100</v>
      </c>
      <c r="S131" s="182">
        <v>99.68189252476148</v>
      </c>
      <c r="T131" s="182">
        <v>99.363785049522932</v>
      </c>
      <c r="U131" s="163">
        <v>82.357531103506105</v>
      </c>
      <c r="V131" s="398"/>
      <c r="W131" s="398"/>
      <c r="X131" s="398"/>
      <c r="Y131" s="398"/>
      <c r="Z131" s="398"/>
      <c r="AA131" s="398"/>
      <c r="AB131" s="398"/>
      <c r="AC131" s="398"/>
      <c r="AD131" s="398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R131" s="34"/>
      <c r="AS131" s="34"/>
      <c r="AV131" s="3"/>
      <c r="AW131" s="3"/>
      <c r="AX131" s="7"/>
      <c r="AY131" s="7"/>
      <c r="AZ131" s="95"/>
      <c r="BA131" s="68"/>
      <c r="BB131" s="7"/>
      <c r="BC131" s="398"/>
      <c r="BD131" s="7"/>
      <c r="BE131" s="7"/>
      <c r="BF131" s="7"/>
      <c r="BG131" s="7"/>
      <c r="BH131" s="7"/>
      <c r="BI131" s="398"/>
    </row>
    <row r="132" spans="1:62" s="5" customFormat="1" ht="11.25" customHeight="1" x14ac:dyDescent="0.2">
      <c r="A132" s="239" t="s">
        <v>225</v>
      </c>
      <c r="B132" s="159" t="s">
        <v>11</v>
      </c>
      <c r="C132" s="173" t="s">
        <v>20</v>
      </c>
      <c r="D132" s="179">
        <v>0</v>
      </c>
      <c r="E132" s="179">
        <v>0</v>
      </c>
      <c r="F132" s="180"/>
      <c r="G132" s="8"/>
      <c r="H132" s="179">
        <v>0</v>
      </c>
      <c r="I132" s="179">
        <v>0</v>
      </c>
      <c r="J132" s="179">
        <v>0</v>
      </c>
      <c r="K132" s="179">
        <v>0</v>
      </c>
      <c r="L132" s="179">
        <v>0</v>
      </c>
      <c r="M132" s="179">
        <v>0</v>
      </c>
      <c r="N132" s="22"/>
      <c r="O132" s="22"/>
      <c r="P132" s="163"/>
      <c r="Q132" s="182"/>
      <c r="R132" s="182"/>
      <c r="S132" s="182"/>
      <c r="T132" s="182"/>
      <c r="U132" s="163"/>
      <c r="V132" s="398"/>
      <c r="W132" s="398"/>
      <c r="X132" s="398"/>
      <c r="Y132" s="398"/>
      <c r="Z132" s="398"/>
      <c r="AA132" s="398"/>
      <c r="AB132" s="398"/>
      <c r="AC132" s="398"/>
      <c r="AD132" s="398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R132" s="34"/>
      <c r="AS132" s="34"/>
      <c r="AV132" s="3"/>
      <c r="AW132" s="3"/>
      <c r="AX132" s="7"/>
      <c r="AY132" s="7"/>
      <c r="AZ132" s="95"/>
      <c r="BA132" s="68"/>
      <c r="BB132" s="7"/>
      <c r="BC132" s="398"/>
      <c r="BD132" s="7"/>
      <c r="BE132" s="7"/>
      <c r="BF132" s="7"/>
      <c r="BG132" s="7"/>
      <c r="BH132" s="7"/>
      <c r="BI132" s="398"/>
    </row>
    <row r="133" spans="1:62" s="10" customFormat="1" ht="11.25" customHeight="1" x14ac:dyDescent="0.2">
      <c r="A133" s="239" t="s">
        <v>225</v>
      </c>
      <c r="B133" s="158" t="s">
        <v>39</v>
      </c>
      <c r="C133" s="176" t="s">
        <v>20</v>
      </c>
      <c r="D133" s="181">
        <v>214.01443249135411</v>
      </c>
      <c r="E133" s="181">
        <v>223.33039521463249</v>
      </c>
      <c r="F133" s="178">
        <v>104.35296003864354</v>
      </c>
      <c r="G133" s="8"/>
      <c r="H133" s="181">
        <v>234.77813496964347</v>
      </c>
      <c r="I133" s="181">
        <v>224.08685777264077</v>
      </c>
      <c r="J133" s="181">
        <v>223.33039521463249</v>
      </c>
      <c r="K133" s="181">
        <v>222.53898778882873</v>
      </c>
      <c r="L133" s="181">
        <v>221.33618345891537</v>
      </c>
      <c r="M133" s="181">
        <v>191.55546570989168</v>
      </c>
      <c r="N133" s="22"/>
      <c r="O133" s="41"/>
      <c r="P133" s="162">
        <v>105.12592105701022</v>
      </c>
      <c r="Q133" s="177">
        <v>100.33871903431742</v>
      </c>
      <c r="R133" s="177">
        <v>100</v>
      </c>
      <c r="S133" s="177">
        <v>99.645633804103028</v>
      </c>
      <c r="T133" s="177">
        <v>99.107057615780164</v>
      </c>
      <c r="U133" s="162">
        <v>85.772232447713449</v>
      </c>
      <c r="V133" s="8"/>
      <c r="W133" s="8"/>
      <c r="X133" s="8"/>
      <c r="Y133" s="8"/>
      <c r="Z133" s="8"/>
      <c r="AA133" s="8"/>
      <c r="AB133" s="8"/>
      <c r="AC133" s="8"/>
      <c r="AD133" s="8"/>
      <c r="AE133" s="1"/>
      <c r="AF133" s="1"/>
      <c r="AG133" s="41"/>
      <c r="AH133" s="41"/>
      <c r="AI133" s="41"/>
      <c r="AJ133" s="41"/>
      <c r="AK133" s="41"/>
      <c r="AL133" s="41"/>
      <c r="AM133" s="41"/>
      <c r="AN133" s="41"/>
      <c r="AR133" s="34"/>
      <c r="AS133" s="34"/>
      <c r="AU133" s="5"/>
      <c r="AV133" s="9"/>
      <c r="AW133" s="9"/>
      <c r="AX133" s="6"/>
      <c r="AY133" s="6"/>
      <c r="AZ133" s="95"/>
      <c r="BA133" s="69"/>
      <c r="BB133" s="6"/>
      <c r="BC133" s="8"/>
      <c r="BD133" s="6"/>
      <c r="BE133" s="6"/>
      <c r="BF133" s="6"/>
      <c r="BG133" s="6"/>
      <c r="BH133" s="6"/>
      <c r="BI133" s="8"/>
      <c r="BJ133" s="5"/>
    </row>
    <row r="134" spans="1:62" s="5" customFormat="1" ht="11.25" customHeight="1" x14ac:dyDescent="0.2">
      <c r="A134" s="239" t="s">
        <v>225</v>
      </c>
      <c r="B134" s="159" t="s">
        <v>38</v>
      </c>
      <c r="C134" s="173" t="s">
        <v>20</v>
      </c>
      <c r="D134" s="179">
        <v>87.044250939525753</v>
      </c>
      <c r="E134" s="179">
        <v>90.313380175155771</v>
      </c>
      <c r="F134" s="180">
        <v>103.7557095389347</v>
      </c>
      <c r="G134" s="8"/>
      <c r="H134" s="179">
        <v>96.123313421551615</v>
      </c>
      <c r="I134" s="179">
        <v>90.612599671916925</v>
      </c>
      <c r="J134" s="179">
        <v>90.313380175155771</v>
      </c>
      <c r="K134" s="179">
        <v>90.01416067839466</v>
      </c>
      <c r="L134" s="179">
        <v>89.71494118163352</v>
      </c>
      <c r="M134" s="179">
        <v>74.09021639729859</v>
      </c>
      <c r="N134" s="22"/>
      <c r="O134" s="22"/>
      <c r="P134" s="163">
        <v>106.43308138298879</v>
      </c>
      <c r="Q134" s="182">
        <v>100.3313124768233</v>
      </c>
      <c r="R134" s="182">
        <v>100</v>
      </c>
      <c r="S134" s="182">
        <v>99.668687523176743</v>
      </c>
      <c r="T134" s="182">
        <v>99.337375046353458</v>
      </c>
      <c r="U134" s="163">
        <v>82.036810330436509</v>
      </c>
      <c r="V134" s="398"/>
      <c r="W134" s="398"/>
      <c r="X134" s="398"/>
      <c r="Y134" s="398"/>
      <c r="Z134" s="398"/>
      <c r="AA134" s="398"/>
      <c r="AB134" s="398"/>
      <c r="AC134" s="398"/>
      <c r="AD134" s="398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R134" s="34"/>
      <c r="AS134" s="34"/>
      <c r="AV134" s="3"/>
      <c r="AW134" s="3"/>
      <c r="AX134" s="7"/>
      <c r="AY134" s="7"/>
      <c r="AZ134" s="95"/>
      <c r="BA134" s="68"/>
      <c r="BB134" s="7"/>
      <c r="BC134" s="398"/>
      <c r="BD134" s="7"/>
      <c r="BE134" s="7"/>
      <c r="BF134" s="7"/>
      <c r="BG134" s="7"/>
      <c r="BH134" s="7"/>
      <c r="BI134" s="398"/>
    </row>
    <row r="135" spans="1:62" s="10" customFormat="1" ht="11.25" customHeight="1" x14ac:dyDescent="0.2">
      <c r="A135" s="239" t="s">
        <v>225</v>
      </c>
      <c r="B135" s="158" t="s">
        <v>37</v>
      </c>
      <c r="C135" s="176" t="s">
        <v>20</v>
      </c>
      <c r="D135" s="181">
        <v>1720.7077280997732</v>
      </c>
      <c r="E135" s="181">
        <v>1757.2808189643449</v>
      </c>
      <c r="F135" s="178">
        <v>102.12546792620967</v>
      </c>
      <c r="G135" s="8"/>
      <c r="H135" s="181">
        <v>1965.9355761664633</v>
      </c>
      <c r="I135" s="181">
        <v>1848.1870261660795</v>
      </c>
      <c r="J135" s="181">
        <v>1757.2808189643449</v>
      </c>
      <c r="K135" s="181">
        <v>1665.1740909963153</v>
      </c>
      <c r="L135" s="181">
        <v>1547.0979161241764</v>
      </c>
      <c r="M135" s="181">
        <v>1673.3460031864813</v>
      </c>
      <c r="N135" s="22"/>
      <c r="O135" s="41"/>
      <c r="P135" s="162">
        <v>111.87372871486126</v>
      </c>
      <c r="Q135" s="177">
        <v>105.17311782048075</v>
      </c>
      <c r="R135" s="177">
        <v>100</v>
      </c>
      <c r="S135" s="177">
        <v>94.758565223382291</v>
      </c>
      <c r="T135" s="177">
        <v>88.03931047491659</v>
      </c>
      <c r="U135" s="162">
        <v>95.223596884911615</v>
      </c>
      <c r="V135" s="8"/>
      <c r="W135" s="8"/>
      <c r="X135" s="8"/>
      <c r="Y135" s="8"/>
      <c r="Z135" s="8"/>
      <c r="AA135" s="8"/>
      <c r="AB135" s="8"/>
      <c r="AC135" s="8"/>
      <c r="AD135" s="8"/>
      <c r="AE135" s="1"/>
      <c r="AF135" s="1"/>
      <c r="AG135" s="41"/>
      <c r="AH135" s="41"/>
      <c r="AI135" s="41"/>
      <c r="AJ135" s="41"/>
      <c r="AK135" s="41"/>
      <c r="AL135" s="41"/>
      <c r="AM135" s="41"/>
      <c r="AN135" s="41"/>
      <c r="AR135" s="34"/>
      <c r="AS135" s="34"/>
      <c r="AU135" s="5"/>
      <c r="AV135" s="9"/>
      <c r="AW135" s="9"/>
      <c r="AX135" s="6"/>
      <c r="AY135" s="6"/>
      <c r="AZ135" s="95"/>
      <c r="BA135" s="69"/>
      <c r="BB135" s="6"/>
      <c r="BC135" s="8"/>
      <c r="BD135" s="6"/>
      <c r="BE135" s="6"/>
      <c r="BF135" s="6"/>
      <c r="BG135" s="6"/>
      <c r="BH135" s="6"/>
      <c r="BI135" s="8"/>
      <c r="BJ135" s="5"/>
    </row>
    <row r="136" spans="1:62" s="5" customFormat="1" ht="11.25" customHeight="1" x14ac:dyDescent="0.2">
      <c r="A136" s="239" t="s">
        <v>225</v>
      </c>
      <c r="B136" s="159" t="s">
        <v>4</v>
      </c>
      <c r="C136" s="173" t="s">
        <v>20</v>
      </c>
      <c r="D136" s="179">
        <v>0</v>
      </c>
      <c r="E136" s="179">
        <v>0</v>
      </c>
      <c r="F136" s="180"/>
      <c r="G136" s="8"/>
      <c r="H136" s="179">
        <v>0</v>
      </c>
      <c r="I136" s="179">
        <v>0</v>
      </c>
      <c r="J136" s="179">
        <v>0</v>
      </c>
      <c r="K136" s="179">
        <v>0</v>
      </c>
      <c r="L136" s="179">
        <v>0</v>
      </c>
      <c r="M136" s="179">
        <v>0</v>
      </c>
      <c r="N136" s="22"/>
      <c r="O136" s="22"/>
      <c r="P136" s="163"/>
      <c r="Q136" s="182"/>
      <c r="R136" s="182"/>
      <c r="S136" s="182"/>
      <c r="T136" s="182"/>
      <c r="U136" s="163"/>
      <c r="V136" s="398"/>
      <c r="W136" s="398"/>
      <c r="X136" s="402" t="s">
        <v>203</v>
      </c>
      <c r="Y136" s="403"/>
      <c r="Z136" s="403"/>
      <c r="AA136" s="403"/>
      <c r="AB136" s="403"/>
      <c r="AC136" s="403"/>
      <c r="AD136" s="403"/>
      <c r="AE136" s="403"/>
      <c r="AF136" s="403"/>
      <c r="AG136" s="1"/>
      <c r="AH136" s="1"/>
      <c r="AI136" s="1"/>
      <c r="AJ136" s="1"/>
      <c r="AK136" s="1"/>
      <c r="AL136" s="1"/>
      <c r="AM136" s="1"/>
      <c r="AN136" s="1"/>
      <c r="AR136" s="34"/>
      <c r="AS136" s="34"/>
      <c r="AV136" s="3"/>
      <c r="AW136" s="3"/>
      <c r="AX136" s="7"/>
      <c r="AY136" s="7"/>
      <c r="AZ136" s="95"/>
      <c r="BA136" s="68"/>
      <c r="BB136" s="7"/>
      <c r="BC136" s="398"/>
      <c r="BD136" s="7"/>
      <c r="BE136" s="7"/>
      <c r="BF136" s="7"/>
      <c r="BG136" s="7"/>
      <c r="BH136" s="7"/>
      <c r="BI136" s="398"/>
    </row>
    <row r="137" spans="1:62" s="5" customFormat="1" ht="11.25" customHeight="1" x14ac:dyDescent="0.2">
      <c r="A137" s="239" t="s">
        <v>225</v>
      </c>
      <c r="B137" s="159" t="s">
        <v>36</v>
      </c>
      <c r="C137" s="173" t="s">
        <v>20</v>
      </c>
      <c r="D137" s="182">
        <v>1720.7077280997732</v>
      </c>
      <c r="E137" s="182">
        <v>1757.2808189643449</v>
      </c>
      <c r="F137" s="180">
        <v>102.12546792620967</v>
      </c>
      <c r="G137" s="8"/>
      <c r="H137" s="182">
        <v>1965.9355761664633</v>
      </c>
      <c r="I137" s="182">
        <v>1848.1870261660795</v>
      </c>
      <c r="J137" s="182">
        <v>1757.2808189643449</v>
      </c>
      <c r="K137" s="182">
        <v>1665.1740909963153</v>
      </c>
      <c r="L137" s="182">
        <v>1547.0979161241764</v>
      </c>
      <c r="M137" s="182">
        <v>1673.3460031864813</v>
      </c>
      <c r="N137" s="22"/>
      <c r="O137" s="22"/>
      <c r="P137" s="163">
        <v>111.87372871486126</v>
      </c>
      <c r="Q137" s="182">
        <v>105.17311782048075</v>
      </c>
      <c r="R137" s="182">
        <v>100</v>
      </c>
      <c r="S137" s="182">
        <v>94.758565223382291</v>
      </c>
      <c r="T137" s="182">
        <v>88.03931047491659</v>
      </c>
      <c r="U137" s="163">
        <v>95.223596884911615</v>
      </c>
      <c r="V137" s="398"/>
      <c r="W137" s="398"/>
      <c r="X137" s="204" t="s">
        <v>222</v>
      </c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R137" s="34"/>
      <c r="AS137" s="34"/>
      <c r="AV137" s="3"/>
      <c r="AW137" s="3"/>
      <c r="AX137" s="18"/>
      <c r="AY137" s="18"/>
      <c r="AZ137" s="95"/>
      <c r="BA137" s="18"/>
      <c r="BB137" s="18"/>
      <c r="BC137" s="18"/>
      <c r="BD137" s="18"/>
      <c r="BE137" s="18"/>
      <c r="BF137" s="18"/>
      <c r="BG137" s="18"/>
      <c r="BH137" s="18"/>
      <c r="BI137" s="398"/>
    </row>
    <row r="138" spans="1:62" s="5" customFormat="1" ht="11.25" customHeight="1" x14ac:dyDescent="0.2">
      <c r="A138" s="239" t="s">
        <v>225</v>
      </c>
      <c r="B138" s="159" t="s">
        <v>35</v>
      </c>
      <c r="C138" s="173" t="s">
        <v>20</v>
      </c>
      <c r="D138" s="179">
        <v>283.53091857839564</v>
      </c>
      <c r="E138" s="179">
        <v>279.5105282348606</v>
      </c>
      <c r="F138" s="180">
        <v>98.582027539115316</v>
      </c>
      <c r="G138" s="8"/>
      <c r="H138" s="179">
        <v>280.98151599163714</v>
      </c>
      <c r="I138" s="179">
        <v>279.58628611324889</v>
      </c>
      <c r="J138" s="179">
        <v>279.5105282348606</v>
      </c>
      <c r="K138" s="179">
        <v>279.43477035647231</v>
      </c>
      <c r="L138" s="179">
        <v>279.35901247808403</v>
      </c>
      <c r="M138" s="179">
        <v>275.95656391194422</v>
      </c>
      <c r="N138" s="22"/>
      <c r="O138" s="22"/>
      <c r="P138" s="163">
        <v>100.52627275475668</v>
      </c>
      <c r="Q138" s="182">
        <v>100.02710376559578</v>
      </c>
      <c r="R138" s="182">
        <v>100</v>
      </c>
      <c r="S138" s="182">
        <v>99.972896234404232</v>
      </c>
      <c r="T138" s="182">
        <v>99.945792468808449</v>
      </c>
      <c r="U138" s="163">
        <v>98.728504308814394</v>
      </c>
      <c r="V138" s="398"/>
      <c r="W138" s="398"/>
      <c r="X138" s="398"/>
      <c r="Y138" s="398"/>
      <c r="Z138" s="398"/>
      <c r="AA138" s="398"/>
      <c r="AB138" s="398"/>
      <c r="AC138" s="398"/>
      <c r="AD138" s="398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R138" s="34"/>
      <c r="AS138" s="34"/>
      <c r="AV138" s="3"/>
      <c r="AW138" s="3"/>
      <c r="AX138" s="6"/>
      <c r="AY138" s="6"/>
      <c r="AZ138" s="95"/>
      <c r="BA138" s="68"/>
      <c r="BB138" s="6"/>
      <c r="BC138" s="398"/>
      <c r="BD138" s="6"/>
      <c r="BE138" s="6"/>
      <c r="BF138" s="6"/>
      <c r="BG138" s="6"/>
      <c r="BH138" s="6"/>
      <c r="BI138" s="398"/>
    </row>
    <row r="139" spans="1:62" s="5" customFormat="1" ht="11.25" customHeight="1" x14ac:dyDescent="0.2">
      <c r="A139" s="239" t="s">
        <v>225</v>
      </c>
      <c r="B139" s="158" t="s">
        <v>34</v>
      </c>
      <c r="C139" s="176" t="s">
        <v>20</v>
      </c>
      <c r="D139" s="177">
        <v>1437.1768095213777</v>
      </c>
      <c r="E139" s="177">
        <v>1477.7702907294843</v>
      </c>
      <c r="F139" s="178">
        <v>102.82452937865212</v>
      </c>
      <c r="G139" s="8"/>
      <c r="H139" s="177">
        <v>1684.9540601748263</v>
      </c>
      <c r="I139" s="177">
        <v>1568.6007400528306</v>
      </c>
      <c r="J139" s="177">
        <v>1477.7702907294843</v>
      </c>
      <c r="K139" s="177">
        <v>1385.7393206398428</v>
      </c>
      <c r="L139" s="177">
        <v>1267.7389036460925</v>
      </c>
      <c r="M139" s="177">
        <v>1397.3894392745372</v>
      </c>
      <c r="N139" s="90"/>
      <c r="O139" s="90"/>
      <c r="P139" s="162">
        <v>114.02002535475715</v>
      </c>
      <c r="Q139" s="177">
        <v>106.14645252331532</v>
      </c>
      <c r="R139" s="177">
        <v>100</v>
      </c>
      <c r="S139" s="177">
        <v>93.772308817751949</v>
      </c>
      <c r="T139" s="177">
        <v>85.787277738564356</v>
      </c>
      <c r="U139" s="162">
        <v>94.560666704480298</v>
      </c>
      <c r="V139" s="398"/>
      <c r="W139" s="398"/>
      <c r="X139" s="398"/>
      <c r="Y139" s="398"/>
      <c r="Z139" s="398"/>
      <c r="AA139" s="398"/>
      <c r="AB139" s="398"/>
      <c r="AC139" s="398"/>
      <c r="AD139" s="398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R139" s="34"/>
      <c r="AS139" s="34"/>
      <c r="AV139" s="3"/>
      <c r="AW139" s="3"/>
      <c r="AX139" s="8"/>
      <c r="AY139" s="8"/>
      <c r="AZ139" s="95"/>
      <c r="BA139" s="69"/>
      <c r="BB139" s="8"/>
      <c r="BC139" s="8"/>
      <c r="BD139" s="8"/>
      <c r="BE139" s="8"/>
      <c r="BF139" s="8"/>
      <c r="BG139" s="8"/>
      <c r="BH139" s="8"/>
      <c r="BI139" s="398"/>
    </row>
    <row r="140" spans="1:62" s="4" customFormat="1" ht="11.25" customHeight="1" x14ac:dyDescent="0.2">
      <c r="A140" s="239" t="s">
        <v>225</v>
      </c>
      <c r="B140" s="160" t="s">
        <v>33</v>
      </c>
      <c r="C140" s="183" t="s">
        <v>31</v>
      </c>
      <c r="D140" s="184">
        <v>0.14371768095213777</v>
      </c>
      <c r="E140" s="184">
        <v>0.14777702907294843</v>
      </c>
      <c r="F140" s="178">
        <v>102.82452937865212</v>
      </c>
      <c r="G140" s="8"/>
      <c r="H140" s="184">
        <v>0.14041283834790219</v>
      </c>
      <c r="I140" s="184">
        <v>0.14260006727753005</v>
      </c>
      <c r="J140" s="184">
        <v>0.14777702907294843</v>
      </c>
      <c r="K140" s="184">
        <v>0.15397103562664921</v>
      </c>
      <c r="L140" s="184">
        <v>0.15846736295576155</v>
      </c>
      <c r="M140" s="184">
        <v>0.1397389439274537</v>
      </c>
      <c r="N140" s="22"/>
      <c r="O140" s="49"/>
      <c r="P140" s="164">
        <v>95.016687795630943</v>
      </c>
      <c r="Q140" s="193">
        <v>96.496775021195731</v>
      </c>
      <c r="R140" s="193">
        <v>100</v>
      </c>
      <c r="S140" s="193">
        <v>104.19145424194663</v>
      </c>
      <c r="T140" s="193">
        <v>107.23409717320543</v>
      </c>
      <c r="U140" s="164">
        <v>94.560666704480283</v>
      </c>
      <c r="V140" s="398"/>
      <c r="W140" s="398"/>
      <c r="X140" s="398"/>
      <c r="Y140" s="398"/>
      <c r="Z140" s="398"/>
      <c r="AA140" s="398"/>
      <c r="AB140" s="398"/>
      <c r="AC140" s="398"/>
      <c r="AD140" s="398"/>
      <c r="AE140" s="1"/>
      <c r="AF140" s="1"/>
      <c r="AG140" s="49"/>
      <c r="AH140" s="49"/>
      <c r="AI140" s="49"/>
      <c r="AJ140" s="49"/>
      <c r="AK140" s="49"/>
      <c r="AL140" s="49"/>
      <c r="AM140" s="49"/>
      <c r="AN140" s="49"/>
      <c r="AR140" s="34"/>
      <c r="AS140" s="34"/>
      <c r="AU140" s="5"/>
      <c r="AV140" s="17"/>
      <c r="AW140" s="17"/>
      <c r="AX140" s="16"/>
      <c r="AY140" s="16"/>
      <c r="AZ140" s="95"/>
      <c r="BA140" s="75"/>
      <c r="BB140" s="15"/>
      <c r="BC140" s="16"/>
      <c r="BD140" s="16"/>
      <c r="BE140" s="16"/>
      <c r="BF140" s="16"/>
      <c r="BG140" s="16"/>
      <c r="BH140" s="16"/>
      <c r="BI140" s="29"/>
      <c r="BJ140" s="5"/>
    </row>
    <row r="141" spans="1:62" s="4" customFormat="1" ht="11.25" customHeight="1" x14ac:dyDescent="0.2">
      <c r="A141" s="239" t="s">
        <v>225</v>
      </c>
      <c r="B141" s="89" t="s">
        <v>32</v>
      </c>
      <c r="C141" s="185" t="s">
        <v>31</v>
      </c>
      <c r="D141" s="186">
        <v>0.14599999999999999</v>
      </c>
      <c r="E141" s="186">
        <v>0.12</v>
      </c>
      <c r="F141" s="172">
        <v>82.191780821917817</v>
      </c>
      <c r="G141" s="8"/>
      <c r="H141" s="186">
        <v>0.12</v>
      </c>
      <c r="I141" s="186">
        <v>0.12</v>
      </c>
      <c r="J141" s="186">
        <v>0.12</v>
      </c>
      <c r="K141" s="186">
        <v>0.12</v>
      </c>
      <c r="L141" s="186">
        <v>0.12</v>
      </c>
      <c r="M141" s="186">
        <v>0.12</v>
      </c>
      <c r="N141" s="22"/>
      <c r="O141" s="49"/>
      <c r="P141" s="73">
        <v>100</v>
      </c>
      <c r="Q141" s="194">
        <v>100</v>
      </c>
      <c r="R141" s="194">
        <v>100</v>
      </c>
      <c r="S141" s="194">
        <v>100</v>
      </c>
      <c r="T141" s="194">
        <v>100</v>
      </c>
      <c r="U141" s="73">
        <v>100</v>
      </c>
      <c r="V141" s="398"/>
      <c r="W141" s="398"/>
      <c r="X141" s="398"/>
      <c r="Y141" s="398"/>
      <c r="Z141" s="398"/>
      <c r="AA141" s="398"/>
      <c r="AB141" s="398"/>
      <c r="AC141" s="398"/>
      <c r="AD141" s="398"/>
      <c r="AE141" s="1"/>
      <c r="AF141" s="1"/>
      <c r="AG141" s="49"/>
      <c r="AH141" s="49"/>
      <c r="AI141" s="49"/>
      <c r="AJ141" s="49"/>
      <c r="AK141" s="49"/>
      <c r="AL141" s="49"/>
      <c r="AM141" s="49"/>
      <c r="AN141" s="49"/>
      <c r="AR141" s="34"/>
      <c r="AS141" s="34"/>
      <c r="AU141" s="5"/>
      <c r="AV141" s="17"/>
      <c r="AW141" s="17"/>
      <c r="AX141" s="74"/>
      <c r="AY141" s="74"/>
      <c r="AZ141" s="95"/>
      <c r="BA141" s="75"/>
      <c r="BB141" s="6"/>
      <c r="BC141" s="16"/>
      <c r="BD141" s="74"/>
      <c r="BE141" s="74"/>
      <c r="BF141" s="74"/>
      <c r="BG141" s="74"/>
      <c r="BH141" s="74"/>
      <c r="BI141" s="29"/>
      <c r="BJ141" s="5"/>
    </row>
    <row r="142" spans="1:62" s="10" customFormat="1" ht="11.25" customHeight="1" x14ac:dyDescent="0.2">
      <c r="A142" s="239" t="s">
        <v>225</v>
      </c>
      <c r="B142" s="90" t="s">
        <v>30</v>
      </c>
      <c r="C142" s="166" t="s">
        <v>20</v>
      </c>
      <c r="D142" s="171">
        <v>1743.5309185783956</v>
      </c>
      <c r="E142" s="171">
        <v>1479.5105282348607</v>
      </c>
      <c r="F142" s="172">
        <v>84.857143195441211</v>
      </c>
      <c r="G142" s="8"/>
      <c r="H142" s="171">
        <v>1720.981515991637</v>
      </c>
      <c r="I142" s="171">
        <v>1599.5862861132489</v>
      </c>
      <c r="J142" s="171">
        <v>1479.5105282348607</v>
      </c>
      <c r="K142" s="171">
        <v>1359.4347703564722</v>
      </c>
      <c r="L142" s="171">
        <v>1239.359012478084</v>
      </c>
      <c r="M142" s="171">
        <v>1475.9565639119442</v>
      </c>
      <c r="N142" s="22"/>
      <c r="O142" s="41"/>
      <c r="P142" s="8">
        <v>116.32100503163467</v>
      </c>
      <c r="Q142" s="171">
        <v>108.11591101157254</v>
      </c>
      <c r="R142" s="171">
        <v>100</v>
      </c>
      <c r="S142" s="171">
        <v>91.884088988427436</v>
      </c>
      <c r="T142" s="171">
        <v>83.768177976854886</v>
      </c>
      <c r="U142" s="8">
        <v>99.759787831509612</v>
      </c>
      <c r="V142" s="8"/>
      <c r="W142" s="8"/>
      <c r="X142" s="8"/>
      <c r="Y142" s="8"/>
      <c r="Z142" s="8"/>
      <c r="AA142" s="8"/>
      <c r="AB142" s="8"/>
      <c r="AC142" s="8"/>
      <c r="AD142" s="8"/>
      <c r="AE142" s="1"/>
      <c r="AF142" s="1"/>
      <c r="AG142" s="41"/>
      <c r="AH142" s="41"/>
      <c r="AI142" s="41"/>
      <c r="AJ142" s="41"/>
      <c r="AK142" s="41"/>
      <c r="AL142" s="41"/>
      <c r="AM142" s="41"/>
      <c r="AN142" s="41"/>
      <c r="AR142" s="34"/>
      <c r="AS142" s="34"/>
      <c r="AU142" s="5"/>
      <c r="AV142" s="9"/>
      <c r="AW142" s="9"/>
      <c r="AX142" s="8"/>
      <c r="AY142" s="8"/>
      <c r="AZ142" s="95"/>
      <c r="BA142" s="69"/>
      <c r="BB142" s="8"/>
      <c r="BC142" s="8"/>
      <c r="BD142" s="8"/>
      <c r="BE142" s="8"/>
      <c r="BF142" s="8"/>
      <c r="BG142" s="8"/>
      <c r="BH142" s="8"/>
      <c r="BI142" s="8"/>
      <c r="BJ142" s="5"/>
    </row>
    <row r="143" spans="1:62" s="5" customFormat="1" ht="11.25" customHeight="1" x14ac:dyDescent="0.2">
      <c r="A143" s="239" t="s">
        <v>225</v>
      </c>
      <c r="B143" s="22" t="s">
        <v>29</v>
      </c>
      <c r="C143" s="169" t="s">
        <v>20</v>
      </c>
      <c r="D143" s="187">
        <v>0</v>
      </c>
      <c r="E143" s="187">
        <v>0</v>
      </c>
      <c r="F143" s="172"/>
      <c r="G143" s="8"/>
      <c r="H143" s="187">
        <v>0</v>
      </c>
      <c r="I143" s="187">
        <v>0</v>
      </c>
      <c r="J143" s="187">
        <v>0</v>
      </c>
      <c r="K143" s="187">
        <v>0</v>
      </c>
      <c r="L143" s="187">
        <v>0</v>
      </c>
      <c r="M143" s="187">
        <v>0</v>
      </c>
      <c r="N143" s="22"/>
      <c r="O143" s="22"/>
      <c r="P143" s="398"/>
      <c r="Q143" s="187"/>
      <c r="R143" s="187"/>
      <c r="S143" s="187"/>
      <c r="T143" s="187"/>
      <c r="U143" s="398"/>
      <c r="V143" s="398"/>
      <c r="W143" s="398"/>
      <c r="X143" s="398"/>
      <c r="Y143" s="398"/>
      <c r="Z143" s="398"/>
      <c r="AA143" s="398"/>
      <c r="AB143" s="398"/>
      <c r="AC143" s="398"/>
      <c r="AD143" s="398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R143" s="34"/>
      <c r="AS143" s="34"/>
      <c r="AV143" s="3"/>
      <c r="AW143" s="3"/>
      <c r="AX143" s="398"/>
      <c r="AY143" s="398"/>
      <c r="AZ143" s="95"/>
      <c r="BA143" s="68"/>
      <c r="BB143" s="398"/>
      <c r="BC143" s="8"/>
      <c r="BD143" s="398"/>
      <c r="BE143" s="398"/>
      <c r="BF143" s="398"/>
      <c r="BG143" s="398"/>
      <c r="BH143" s="398"/>
      <c r="BI143" s="398"/>
    </row>
    <row r="144" spans="1:62" s="5" customFormat="1" ht="11.25" customHeight="1" x14ac:dyDescent="0.2">
      <c r="A144" s="239" t="s">
        <v>225</v>
      </c>
      <c r="B144" s="158" t="s">
        <v>28</v>
      </c>
      <c r="C144" s="173"/>
      <c r="D144" s="182"/>
      <c r="E144" s="182"/>
      <c r="F144" s="178"/>
      <c r="G144" s="8"/>
      <c r="H144" s="182"/>
      <c r="I144" s="182"/>
      <c r="J144" s="182"/>
      <c r="K144" s="182"/>
      <c r="L144" s="182"/>
      <c r="M144" s="182"/>
      <c r="N144" s="22"/>
      <c r="O144" s="22"/>
      <c r="P144" s="163"/>
      <c r="Q144" s="182"/>
      <c r="R144" s="182"/>
      <c r="S144" s="182"/>
      <c r="T144" s="182"/>
      <c r="U144" s="163"/>
      <c r="V144" s="398"/>
      <c r="W144" s="398"/>
      <c r="X144" s="398"/>
      <c r="Y144" s="398"/>
      <c r="Z144" s="398"/>
      <c r="AA144" s="398"/>
      <c r="AB144" s="398"/>
      <c r="AC144" s="398"/>
      <c r="AD144" s="398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R144" s="34"/>
      <c r="AS144" s="34"/>
      <c r="AV144" s="9"/>
      <c r="AW144" s="3"/>
      <c r="AX144" s="398"/>
      <c r="AY144" s="398"/>
      <c r="AZ144" s="95"/>
      <c r="BA144" s="68"/>
      <c r="BB144" s="398"/>
      <c r="BC144" s="8"/>
      <c r="BD144" s="398"/>
      <c r="BE144" s="398"/>
      <c r="BF144" s="398"/>
      <c r="BG144" s="398"/>
      <c r="BH144" s="398"/>
      <c r="BI144" s="398"/>
    </row>
    <row r="145" spans="1:62" s="5" customFormat="1" ht="11.25" customHeight="1" x14ac:dyDescent="0.2">
      <c r="A145" s="239" t="s">
        <v>225</v>
      </c>
      <c r="B145" s="159" t="s">
        <v>27</v>
      </c>
      <c r="C145" s="173" t="s">
        <v>20</v>
      </c>
      <c r="D145" s="179">
        <v>1743.5309185783956</v>
      </c>
      <c r="E145" s="179">
        <v>1479.5105282348607</v>
      </c>
      <c r="F145" s="180">
        <v>84.857143195441211</v>
      </c>
      <c r="G145" s="8"/>
      <c r="H145" s="179">
        <v>1720.981515991637</v>
      </c>
      <c r="I145" s="179">
        <v>1599.5862861132489</v>
      </c>
      <c r="J145" s="179">
        <v>1479.5105282348607</v>
      </c>
      <c r="K145" s="179">
        <v>1359.4347703564722</v>
      </c>
      <c r="L145" s="179">
        <v>1239.359012478084</v>
      </c>
      <c r="M145" s="179">
        <v>1475.9565639119442</v>
      </c>
      <c r="N145" s="22"/>
      <c r="O145" s="22"/>
      <c r="P145" s="163">
        <v>116.32100503163467</v>
      </c>
      <c r="Q145" s="182">
        <v>108.11591101157254</v>
      </c>
      <c r="R145" s="182">
        <v>100</v>
      </c>
      <c r="S145" s="182">
        <v>91.884088988427436</v>
      </c>
      <c r="T145" s="182">
        <v>83.768177976854886</v>
      </c>
      <c r="U145" s="163">
        <v>99.759787831509612</v>
      </c>
      <c r="V145" s="398"/>
      <c r="W145" s="398"/>
      <c r="X145" s="398"/>
      <c r="Y145" s="398"/>
      <c r="Z145" s="398"/>
      <c r="AA145" s="398"/>
      <c r="AB145" s="398"/>
      <c r="AC145" s="398"/>
      <c r="AD145" s="398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R145" s="34"/>
      <c r="AS145" s="34"/>
      <c r="AV145" s="3"/>
      <c r="AW145" s="3"/>
      <c r="AX145" s="37"/>
      <c r="AY145" s="37"/>
      <c r="AZ145" s="95"/>
      <c r="BA145" s="68"/>
      <c r="BB145" s="37"/>
      <c r="BC145" s="398"/>
      <c r="BD145" s="37"/>
      <c r="BE145" s="37"/>
      <c r="BF145" s="37"/>
      <c r="BG145" s="37"/>
      <c r="BH145" s="37"/>
      <c r="BI145" s="398"/>
    </row>
    <row r="146" spans="1:62" s="5" customFormat="1" ht="11.25" customHeight="1" x14ac:dyDescent="0.2">
      <c r="A146" s="239" t="s">
        <v>225</v>
      </c>
      <c r="B146" s="159" t="s">
        <v>26</v>
      </c>
      <c r="C146" s="173" t="s">
        <v>20</v>
      </c>
      <c r="D146" s="179">
        <v>1720.707728099773</v>
      </c>
      <c r="E146" s="179">
        <v>1757.2808189643451</v>
      </c>
      <c r="F146" s="180">
        <v>102.12546792620969</v>
      </c>
      <c r="G146" s="8"/>
      <c r="H146" s="179">
        <v>1965.9355761664624</v>
      </c>
      <c r="I146" s="179">
        <v>1848.1870261660788</v>
      </c>
      <c r="J146" s="179">
        <v>1757.2808189643451</v>
      </c>
      <c r="K146" s="179">
        <v>1665.1740909963155</v>
      </c>
      <c r="L146" s="179">
        <v>1547.0979161241762</v>
      </c>
      <c r="M146" s="179">
        <v>1673.3460031864811</v>
      </c>
      <c r="N146" s="22"/>
      <c r="O146" s="22"/>
      <c r="P146" s="163">
        <v>111.87372871486119</v>
      </c>
      <c r="Q146" s="182">
        <v>105.17311782048068</v>
      </c>
      <c r="R146" s="182">
        <v>100</v>
      </c>
      <c r="S146" s="182">
        <v>94.758565223382291</v>
      </c>
      <c r="T146" s="182">
        <v>88.039310474916562</v>
      </c>
      <c r="U146" s="163">
        <v>95.223596884911586</v>
      </c>
      <c r="V146" s="398"/>
      <c r="W146" s="398"/>
      <c r="X146" s="398"/>
      <c r="Y146" s="398"/>
      <c r="Z146" s="398"/>
      <c r="AA146" s="398"/>
      <c r="AB146" s="398"/>
      <c r="AC146" s="398"/>
      <c r="AD146" s="398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R146" s="34"/>
      <c r="AS146" s="34"/>
      <c r="AV146" s="3"/>
      <c r="AW146" s="3"/>
      <c r="AX146" s="7"/>
      <c r="AY146" s="7"/>
      <c r="AZ146" s="95"/>
      <c r="BA146" s="68"/>
      <c r="BB146" s="7"/>
      <c r="BC146" s="398"/>
      <c r="BD146" s="7"/>
      <c r="BE146" s="7"/>
      <c r="BF146" s="7"/>
      <c r="BG146" s="7"/>
      <c r="BH146" s="7"/>
      <c r="BI146" s="398"/>
    </row>
    <row r="147" spans="1:62" s="5" customFormat="1" ht="11.25" customHeight="1" x14ac:dyDescent="0.2">
      <c r="A147" s="239" t="s">
        <v>225</v>
      </c>
      <c r="B147" s="159" t="s">
        <v>25</v>
      </c>
      <c r="C147" s="173" t="s">
        <v>20</v>
      </c>
      <c r="D147" s="179">
        <v>1364.5355944244923</v>
      </c>
      <c r="E147" s="179">
        <v>1390.8729219858465</v>
      </c>
      <c r="F147" s="180">
        <v>101.9301312233238</v>
      </c>
      <c r="G147" s="8"/>
      <c r="H147" s="179">
        <v>1578.2307422043098</v>
      </c>
      <c r="I147" s="179">
        <v>1479.7588270403121</v>
      </c>
      <c r="J147" s="179">
        <v>1390.8729219858465</v>
      </c>
      <c r="K147" s="179">
        <v>1300.8274407024212</v>
      </c>
      <c r="L147" s="179">
        <v>1185.2239094189963</v>
      </c>
      <c r="M147" s="179">
        <v>1363.577765824434</v>
      </c>
      <c r="N147" s="22"/>
      <c r="O147" s="22"/>
      <c r="P147" s="163">
        <v>113.4705203657973</v>
      </c>
      <c r="Q147" s="182">
        <v>106.39065608722593</v>
      </c>
      <c r="R147" s="182">
        <v>100</v>
      </c>
      <c r="S147" s="182">
        <v>93.525973519215469</v>
      </c>
      <c r="T147" s="182">
        <v>85.214392392280473</v>
      </c>
      <c r="U147" s="163">
        <v>98.037552120689696</v>
      </c>
      <c r="V147" s="398"/>
      <c r="W147" s="398"/>
      <c r="X147" s="398"/>
      <c r="Y147" s="398"/>
      <c r="Z147" s="398"/>
      <c r="AA147" s="398"/>
      <c r="AB147" s="398"/>
      <c r="AC147" s="398"/>
      <c r="AD147" s="398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R147" s="34"/>
      <c r="AS147" s="34"/>
      <c r="AV147" s="3"/>
      <c r="AW147" s="3"/>
      <c r="AX147" s="7"/>
      <c r="AY147" s="7"/>
      <c r="AZ147" s="95"/>
      <c r="BA147" s="68"/>
      <c r="BB147" s="7"/>
      <c r="BC147" s="398"/>
      <c r="BD147" s="7"/>
      <c r="BE147" s="7"/>
      <c r="BF147" s="7"/>
      <c r="BG147" s="7"/>
      <c r="BH147" s="7"/>
      <c r="BI147" s="398"/>
    </row>
    <row r="148" spans="1:62" s="5" customFormat="1" ht="11.25" customHeight="1" x14ac:dyDescent="0.2">
      <c r="A148" s="239" t="s">
        <v>225</v>
      </c>
      <c r="B148" s="159" t="s">
        <v>24</v>
      </c>
      <c r="C148" s="173" t="s">
        <v>20</v>
      </c>
      <c r="D148" s="179">
        <v>111.83456692776743</v>
      </c>
      <c r="E148" s="179">
        <v>111.76836456237139</v>
      </c>
      <c r="F148" s="180">
        <v>99.940803306871302</v>
      </c>
      <c r="G148" s="8"/>
      <c r="H148" s="179">
        <v>119.52698177842642</v>
      </c>
      <c r="I148" s="179">
        <v>112.92885719282992</v>
      </c>
      <c r="J148" s="179">
        <v>111.76836456237139</v>
      </c>
      <c r="K148" s="179">
        <v>110.6028226828965</v>
      </c>
      <c r="L148" s="179">
        <v>109.43728080342161</v>
      </c>
      <c r="M148" s="179">
        <v>92.314002561636769</v>
      </c>
      <c r="N148" s="22"/>
      <c r="O148" s="22"/>
      <c r="P148" s="163">
        <v>106.9416934267884</v>
      </c>
      <c r="Q148" s="182">
        <v>101.03830152208313</v>
      </c>
      <c r="R148" s="182">
        <v>100</v>
      </c>
      <c r="S148" s="182">
        <v>98.957180876683154</v>
      </c>
      <c r="T148" s="182">
        <v>97.914361753366336</v>
      </c>
      <c r="U148" s="163">
        <v>82.594035372255732</v>
      </c>
      <c r="V148" s="398"/>
      <c r="W148" s="398"/>
      <c r="X148" s="398"/>
      <c r="Y148" s="398"/>
      <c r="Z148" s="398"/>
      <c r="AA148" s="398"/>
      <c r="AB148" s="398"/>
      <c r="AC148" s="398"/>
      <c r="AD148" s="398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R148" s="34"/>
      <c r="AS148" s="34"/>
      <c r="AV148" s="3"/>
      <c r="AW148" s="3"/>
      <c r="AX148" s="37"/>
      <c r="AY148" s="37"/>
      <c r="AZ148" s="95"/>
      <c r="BA148" s="68"/>
      <c r="BB148" s="37"/>
      <c r="BC148" s="398"/>
      <c r="BD148" s="37"/>
      <c r="BE148" s="37"/>
      <c r="BF148" s="37"/>
      <c r="BG148" s="37"/>
      <c r="BH148" s="37"/>
      <c r="BI148" s="398"/>
    </row>
    <row r="149" spans="1:62" s="10" customFormat="1" ht="11.25" customHeight="1" x14ac:dyDescent="0.2">
      <c r="A149" s="239" t="s">
        <v>225</v>
      </c>
      <c r="B149" s="158" t="s">
        <v>23</v>
      </c>
      <c r="C149" s="176" t="s">
        <v>20</v>
      </c>
      <c r="D149" s="177">
        <v>244.33756674751334</v>
      </c>
      <c r="E149" s="177">
        <v>254.63953241612728</v>
      </c>
      <c r="F149" s="178">
        <v>104.21628397374502</v>
      </c>
      <c r="G149" s="8"/>
      <c r="H149" s="177">
        <v>268.1778521837262</v>
      </c>
      <c r="I149" s="177">
        <v>255.49934193293677</v>
      </c>
      <c r="J149" s="177">
        <v>254.63953241612728</v>
      </c>
      <c r="K149" s="177">
        <v>253.74382761099781</v>
      </c>
      <c r="L149" s="177">
        <v>252.43672590175828</v>
      </c>
      <c r="M149" s="177">
        <v>217.45423480041035</v>
      </c>
      <c r="N149" s="22"/>
      <c r="O149" s="41"/>
      <c r="P149" s="162">
        <v>105.31666062969155</v>
      </c>
      <c r="Q149" s="177">
        <v>100.33765751478228</v>
      </c>
      <c r="R149" s="177">
        <v>100</v>
      </c>
      <c r="S149" s="177">
        <v>99.648245974758652</v>
      </c>
      <c r="T149" s="177">
        <v>99.13493144859801</v>
      </c>
      <c r="U149" s="162">
        <v>85.396887410651772</v>
      </c>
      <c r="V149" s="8"/>
      <c r="W149" s="8"/>
      <c r="X149" s="8"/>
      <c r="Y149" s="8"/>
      <c r="Z149" s="8"/>
      <c r="AA149" s="8"/>
      <c r="AB149" s="8"/>
      <c r="AC149" s="8"/>
      <c r="AD149" s="8"/>
      <c r="AE149" s="1"/>
      <c r="AF149" s="1"/>
      <c r="AG149" s="41"/>
      <c r="AH149" s="41"/>
      <c r="AI149" s="41"/>
      <c r="AJ149" s="41"/>
      <c r="AK149" s="41"/>
      <c r="AL149" s="41"/>
      <c r="AM149" s="41"/>
      <c r="AN149" s="41"/>
      <c r="AR149" s="34"/>
      <c r="AS149" s="34"/>
      <c r="AU149" s="5"/>
      <c r="AV149" s="9"/>
      <c r="AW149" s="9"/>
      <c r="AX149" s="8"/>
      <c r="AY149" s="8"/>
      <c r="AZ149" s="95"/>
      <c r="BA149" s="69"/>
      <c r="BB149" s="8"/>
      <c r="BC149" s="8"/>
      <c r="BD149" s="8"/>
      <c r="BE149" s="8"/>
      <c r="BF149" s="8"/>
      <c r="BG149" s="8"/>
      <c r="BH149" s="8"/>
      <c r="BI149" s="8"/>
      <c r="BJ149" s="5"/>
    </row>
    <row r="150" spans="1:62" s="5" customFormat="1" ht="11.25" customHeight="1" x14ac:dyDescent="0.2">
      <c r="A150" s="239" t="s">
        <v>225</v>
      </c>
      <c r="B150" s="159" t="s">
        <v>22</v>
      </c>
      <c r="C150" s="173" t="s">
        <v>20</v>
      </c>
      <c r="D150" s="182">
        <v>378.99532415390331</v>
      </c>
      <c r="E150" s="182">
        <v>88.637606249014198</v>
      </c>
      <c r="F150" s="180"/>
      <c r="G150" s="8"/>
      <c r="H150" s="182">
        <v>142.75077378732726</v>
      </c>
      <c r="I150" s="182">
        <v>119.82745907293679</v>
      </c>
      <c r="J150" s="182">
        <v>88.637606249014198</v>
      </c>
      <c r="K150" s="182">
        <v>58.607329654051</v>
      </c>
      <c r="L150" s="182">
        <v>54.135103059087669</v>
      </c>
      <c r="M150" s="182">
        <v>112.37879808751018</v>
      </c>
      <c r="N150" s="22"/>
      <c r="O150" s="22"/>
      <c r="P150" s="163">
        <v>161.04989724822909</v>
      </c>
      <c r="Q150" s="182">
        <v>135.18805859479025</v>
      </c>
      <c r="R150" s="182">
        <v>100</v>
      </c>
      <c r="S150" s="182">
        <v>66.120162913021829</v>
      </c>
      <c r="T150" s="182">
        <v>61.074644668317347</v>
      </c>
      <c r="U150" s="163">
        <v>126.78455888327875</v>
      </c>
      <c r="V150" s="398"/>
      <c r="W150" s="398"/>
      <c r="X150" s="398"/>
      <c r="Y150" s="398"/>
      <c r="Z150" s="398"/>
      <c r="AA150" s="398"/>
      <c r="AB150" s="398"/>
      <c r="AC150" s="398"/>
      <c r="AD150" s="398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R150" s="34"/>
      <c r="AS150" s="34"/>
      <c r="AV150" s="3"/>
      <c r="AW150" s="3"/>
      <c r="AX150" s="398"/>
      <c r="AY150" s="398"/>
      <c r="AZ150" s="95"/>
      <c r="BA150" s="68"/>
      <c r="BB150" s="398"/>
      <c r="BC150" s="398"/>
      <c r="BD150" s="398"/>
      <c r="BE150" s="398"/>
      <c r="BF150" s="398"/>
      <c r="BG150" s="398"/>
      <c r="BH150" s="398"/>
      <c r="BI150" s="398"/>
    </row>
    <row r="151" spans="1:62" s="10" customFormat="1" ht="11.25" customHeight="1" x14ac:dyDescent="0.2">
      <c r="A151" s="239" t="s">
        <v>225</v>
      </c>
      <c r="B151" s="158" t="s">
        <v>21</v>
      </c>
      <c r="C151" s="176" t="s">
        <v>20</v>
      </c>
      <c r="D151" s="177">
        <v>267.1607572261359</v>
      </c>
      <c r="E151" s="177">
        <v>-23.130758313357191</v>
      </c>
      <c r="F151" s="178"/>
      <c r="G151" s="8"/>
      <c r="H151" s="177">
        <v>23.223792008900844</v>
      </c>
      <c r="I151" s="177">
        <v>6.8986018801068667</v>
      </c>
      <c r="J151" s="177">
        <v>-23.130758313357191</v>
      </c>
      <c r="K151" s="177">
        <v>-51.995493028845502</v>
      </c>
      <c r="L151" s="177">
        <v>-55.302177744333946</v>
      </c>
      <c r="M151" s="177">
        <v>20.064795525873407</v>
      </c>
      <c r="N151" s="22"/>
      <c r="O151" s="41"/>
      <c r="P151" s="162">
        <v>-100.40220771962296</v>
      </c>
      <c r="Q151" s="177">
        <v>-29.824365404065329</v>
      </c>
      <c r="R151" s="177">
        <v>100</v>
      </c>
      <c r="S151" s="177">
        <v>224.78940086810709</v>
      </c>
      <c r="T151" s="177">
        <v>239.08501829098662</v>
      </c>
      <c r="U151" s="162">
        <v>-86.745083122876693</v>
      </c>
      <c r="V151" s="8"/>
      <c r="W151" s="8"/>
      <c r="X151" s="8"/>
      <c r="Y151" s="8"/>
      <c r="Z151" s="8"/>
      <c r="AA151" s="8"/>
      <c r="AB151" s="8"/>
      <c r="AC151" s="8"/>
      <c r="AD151" s="8"/>
      <c r="AE151" s="1"/>
      <c r="AF151" s="1"/>
      <c r="AG151" s="41"/>
      <c r="AH151" s="41"/>
      <c r="AI151" s="41"/>
      <c r="AJ151" s="41"/>
      <c r="AK151" s="41"/>
      <c r="AL151" s="41"/>
      <c r="AM151" s="41"/>
      <c r="AN151" s="41"/>
      <c r="AR151" s="34"/>
      <c r="AS151" s="34"/>
      <c r="AU151" s="5"/>
      <c r="AV151" s="9"/>
      <c r="AW151" s="9"/>
      <c r="AX151" s="8"/>
      <c r="AY151" s="8"/>
      <c r="AZ151" s="95"/>
      <c r="BA151" s="69"/>
      <c r="BB151" s="8"/>
      <c r="BC151" s="8"/>
      <c r="BD151" s="8"/>
      <c r="BE151" s="8"/>
      <c r="BF151" s="8"/>
      <c r="BG151" s="8"/>
      <c r="BH151" s="8"/>
      <c r="BI151" s="8"/>
      <c r="BJ151" s="5"/>
    </row>
    <row r="152" spans="1:62" s="5" customFormat="1" ht="11.25" customHeight="1" x14ac:dyDescent="0.2">
      <c r="A152" s="239" t="s">
        <v>225</v>
      </c>
      <c r="B152" s="159" t="s">
        <v>19</v>
      </c>
      <c r="C152" s="175" t="s">
        <v>18</v>
      </c>
      <c r="D152" s="179">
        <v>16.150102429595577</v>
      </c>
      <c r="E152" s="179">
        <v>-1.399339311200229</v>
      </c>
      <c r="F152" s="180"/>
      <c r="G152" s="8"/>
      <c r="H152" s="179">
        <v>1.3195596200906703</v>
      </c>
      <c r="I152" s="179">
        <v>0.41596674280099538</v>
      </c>
      <c r="J152" s="179">
        <v>-1.399339311200229</v>
      </c>
      <c r="K152" s="179">
        <v>-3.1560319885343158</v>
      </c>
      <c r="L152" s="179">
        <v>-3.3679471569042754</v>
      </c>
      <c r="M152" s="179">
        <v>1.477667081780726</v>
      </c>
      <c r="N152" s="22"/>
      <c r="O152" s="22"/>
      <c r="P152" s="163">
        <v>-94.298760102642248</v>
      </c>
      <c r="Q152" s="182">
        <v>-29.725938481940883</v>
      </c>
      <c r="R152" s="182">
        <v>100</v>
      </c>
      <c r="S152" s="182">
        <v>225.53729201156733</v>
      </c>
      <c r="T152" s="182">
        <v>240.68123649120881</v>
      </c>
      <c r="U152" s="163">
        <v>-105.59748232280522</v>
      </c>
      <c r="V152" s="398"/>
      <c r="W152" s="398"/>
      <c r="X152" s="402" t="s">
        <v>214</v>
      </c>
      <c r="Y152" s="403"/>
      <c r="Z152" s="403"/>
      <c r="AA152" s="403"/>
      <c r="AB152" s="403"/>
      <c r="AC152" s="403"/>
      <c r="AD152" s="403"/>
      <c r="AE152" s="403"/>
      <c r="AF152" s="403"/>
      <c r="AG152" s="1"/>
      <c r="AH152" s="1"/>
      <c r="AI152" s="1"/>
      <c r="AJ152" s="1"/>
      <c r="AK152" s="1"/>
      <c r="AL152" s="1"/>
      <c r="AM152" s="1"/>
      <c r="AN152" s="1"/>
      <c r="AR152" s="34"/>
      <c r="AS152" s="34"/>
      <c r="AV152" s="3"/>
      <c r="AW152" s="20"/>
      <c r="AX152" s="37"/>
      <c r="AY152" s="37"/>
      <c r="AZ152" s="95"/>
      <c r="BA152" s="68"/>
      <c r="BB152" s="37"/>
      <c r="BC152" s="398"/>
      <c r="BD152" s="37"/>
      <c r="BE152" s="37"/>
      <c r="BF152" s="37"/>
      <c r="BG152" s="37"/>
      <c r="BH152" s="37"/>
      <c r="BI152" s="398"/>
    </row>
    <row r="153" spans="1:62" ht="11.25" customHeight="1" x14ac:dyDescent="0.2">
      <c r="A153" s="239" t="s">
        <v>225</v>
      </c>
      <c r="B153" s="22"/>
      <c r="C153" s="88"/>
      <c r="D153" s="33">
        <v>4.0593481208106852E-3</v>
      </c>
      <c r="E153" s="33">
        <v>0</v>
      </c>
      <c r="F153" s="32"/>
      <c r="G153" s="32"/>
      <c r="H153" s="399"/>
      <c r="I153" s="399"/>
      <c r="J153" s="399"/>
      <c r="K153" s="399"/>
      <c r="L153" s="399"/>
      <c r="M153" s="399"/>
      <c r="N153" s="31"/>
      <c r="P153" s="398"/>
      <c r="Q153" s="398"/>
      <c r="R153" s="398"/>
      <c r="S153" s="398"/>
      <c r="T153" s="398"/>
      <c r="U153" s="398"/>
      <c r="V153" s="398"/>
      <c r="W153" s="398"/>
      <c r="X153" s="204">
        <v>2019</v>
      </c>
      <c r="AU153" s="1"/>
      <c r="AW153" s="20"/>
      <c r="AX153" s="33"/>
      <c r="AY153" s="33"/>
      <c r="AZ153" s="95"/>
      <c r="BA153" s="33"/>
      <c r="BB153" s="32"/>
      <c r="BC153" s="32"/>
      <c r="BD153" s="31"/>
      <c r="BE153" s="31"/>
      <c r="BF153" s="31"/>
      <c r="BG153" s="31"/>
      <c r="BH153" s="31"/>
      <c r="BI153" s="398"/>
      <c r="BJ153" s="1"/>
    </row>
    <row r="154" spans="1:62" s="5" customFormat="1" x14ac:dyDescent="0.2">
      <c r="A154" s="239" t="s">
        <v>227</v>
      </c>
      <c r="B154" s="147" t="s">
        <v>131</v>
      </c>
      <c r="C154" s="146"/>
      <c r="D154" s="146"/>
      <c r="E154" s="146"/>
      <c r="F154" s="146"/>
      <c r="G154" s="146"/>
      <c r="H154" s="146"/>
      <c r="I154" s="146"/>
      <c r="J154" s="146"/>
      <c r="K154" s="146"/>
      <c r="L154" s="146"/>
      <c r="M154" s="146"/>
      <c r="N154" s="146"/>
      <c r="O154" s="146"/>
      <c r="P154" s="146"/>
      <c r="Q154" s="146"/>
      <c r="R154" s="146"/>
      <c r="S154" s="146"/>
      <c r="T154" s="146"/>
      <c r="U154" s="146"/>
      <c r="V154" s="146"/>
      <c r="W154" s="146"/>
      <c r="X154" s="146"/>
      <c r="Y154" s="146"/>
      <c r="Z154" s="146"/>
      <c r="AA154" s="146"/>
      <c r="AB154" s="146"/>
      <c r="AC154" s="146"/>
      <c r="AD154" s="146"/>
      <c r="AE154" s="146"/>
      <c r="AF154" s="146"/>
      <c r="AG154" s="1"/>
      <c r="AH154" s="1"/>
      <c r="AI154" s="1"/>
      <c r="AJ154" s="1"/>
      <c r="AK154" s="1"/>
      <c r="AL154" s="1"/>
      <c r="AM154" s="1"/>
      <c r="AN154" s="1"/>
      <c r="AV154" s="13"/>
      <c r="AW154" s="25"/>
      <c r="AX154" s="66"/>
      <c r="AY154" s="66"/>
      <c r="AZ154" s="95"/>
      <c r="BA154" s="26"/>
      <c r="BB154" s="25"/>
      <c r="BC154" s="66"/>
      <c r="BD154" s="66"/>
      <c r="BE154" s="66"/>
      <c r="BF154" s="66"/>
      <c r="BG154" s="66"/>
      <c r="BH154" s="25"/>
      <c r="BI154" s="25"/>
    </row>
    <row r="155" spans="1:62" s="5" customFormat="1" x14ac:dyDescent="0.2">
      <c r="A155" s="239" t="s">
        <v>227</v>
      </c>
      <c r="B155" s="147" t="s">
        <v>132</v>
      </c>
      <c r="C155" s="146"/>
      <c r="D155" s="206" t="s">
        <v>17</v>
      </c>
      <c r="E155" s="206" t="s">
        <v>17</v>
      </c>
      <c r="F155" s="146"/>
      <c r="G155" s="146"/>
      <c r="H155" s="149" t="s">
        <v>128</v>
      </c>
      <c r="I155" s="149" t="s">
        <v>127</v>
      </c>
      <c r="J155" s="149" t="s">
        <v>138</v>
      </c>
      <c r="K155" s="149" t="s">
        <v>183</v>
      </c>
      <c r="L155" s="149" t="s">
        <v>184</v>
      </c>
      <c r="M155" s="149" t="s">
        <v>185</v>
      </c>
      <c r="N155" s="146"/>
      <c r="O155" s="146"/>
      <c r="P155" s="146"/>
      <c r="Q155" s="146"/>
      <c r="R155" s="146"/>
      <c r="S155" s="146"/>
      <c r="T155" s="146"/>
      <c r="U155" s="146"/>
      <c r="V155" s="146"/>
      <c r="W155" s="146"/>
      <c r="X155" s="146"/>
      <c r="Y155" s="146"/>
      <c r="Z155" s="146"/>
      <c r="AA155" s="146"/>
      <c r="AB155" s="146"/>
      <c r="AC155" s="146"/>
      <c r="AD155" s="146"/>
      <c r="AE155" s="146"/>
      <c r="AF155" s="146"/>
      <c r="AG155" s="1"/>
      <c r="AH155" s="1"/>
      <c r="AI155" s="1"/>
      <c r="AJ155" s="1"/>
      <c r="AK155" s="1"/>
      <c r="AL155" s="1"/>
      <c r="AM155" s="1"/>
      <c r="AN155" s="1"/>
      <c r="AV155" s="13"/>
      <c r="AW155" s="66"/>
      <c r="AX155" s="12"/>
      <c r="AY155" s="12"/>
      <c r="AZ155" s="95"/>
      <c r="BA155" s="65"/>
      <c r="BB155" s="65"/>
      <c r="BC155" s="65"/>
      <c r="BD155" s="12"/>
      <c r="BE155" s="12"/>
      <c r="BF155" s="12"/>
      <c r="BG155" s="12"/>
      <c r="BH155" s="25"/>
      <c r="BI155" s="66"/>
    </row>
    <row r="156" spans="1:62" s="5" customFormat="1" ht="12.75" customHeight="1" x14ac:dyDescent="0.2">
      <c r="A156" s="239" t="s">
        <v>227</v>
      </c>
      <c r="B156" s="156" t="s">
        <v>227</v>
      </c>
      <c r="C156" s="165"/>
      <c r="D156" s="195">
        <v>2018</v>
      </c>
      <c r="E156" s="195">
        <v>2019</v>
      </c>
      <c r="F156" s="404" t="s">
        <v>226</v>
      </c>
      <c r="G156" s="196"/>
      <c r="H156" s="189"/>
      <c r="I156" s="189"/>
      <c r="J156" s="189">
        <v>2019</v>
      </c>
      <c r="K156" s="189"/>
      <c r="L156" s="189"/>
      <c r="M156" s="189"/>
      <c r="N156" s="148"/>
      <c r="O156" s="148"/>
      <c r="P156" s="189"/>
      <c r="Q156" s="189"/>
      <c r="R156" s="189" t="s">
        <v>149</v>
      </c>
      <c r="S156" s="189"/>
      <c r="T156" s="189"/>
      <c r="U156" s="189"/>
      <c r="V156" s="62"/>
      <c r="W156" s="62"/>
      <c r="X156" s="62"/>
      <c r="Y156" s="62"/>
      <c r="Z156" s="62"/>
      <c r="AA156" s="62"/>
      <c r="AB156" s="62"/>
      <c r="AC156" s="62"/>
      <c r="AD156" s="62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V156" s="106"/>
      <c r="AW156" s="3"/>
      <c r="AX156" s="62"/>
      <c r="AY156" s="62"/>
      <c r="AZ156" s="95"/>
      <c r="BA156" s="30"/>
      <c r="BB156" s="64"/>
      <c r="BC156" s="30"/>
      <c r="BD156" s="62"/>
      <c r="BE156" s="62"/>
      <c r="BF156" s="62"/>
      <c r="BG156" s="62"/>
      <c r="BH156" s="62"/>
      <c r="BI156" s="62"/>
    </row>
    <row r="157" spans="1:62" s="5" customFormat="1" ht="12" x14ac:dyDescent="0.2">
      <c r="A157" s="239" t="s">
        <v>227</v>
      </c>
      <c r="B157" s="157" t="s">
        <v>68</v>
      </c>
      <c r="C157" s="165"/>
      <c r="D157" s="195"/>
      <c r="E157" s="195"/>
      <c r="F157" s="405"/>
      <c r="G157" s="196"/>
      <c r="H157" s="197" t="s">
        <v>67</v>
      </c>
      <c r="I157" s="245" t="s">
        <v>66</v>
      </c>
      <c r="J157" s="195" t="s">
        <v>65</v>
      </c>
      <c r="K157" s="195" t="s">
        <v>64</v>
      </c>
      <c r="L157" s="195" t="s">
        <v>63</v>
      </c>
      <c r="M157" s="227" t="s">
        <v>62</v>
      </c>
      <c r="N157" s="203"/>
      <c r="O157" s="203"/>
      <c r="P157" s="262" t="s">
        <v>67</v>
      </c>
      <c r="Q157" s="263" t="s">
        <v>66</v>
      </c>
      <c r="R157" s="195" t="s">
        <v>65</v>
      </c>
      <c r="S157" s="195" t="s">
        <v>64</v>
      </c>
      <c r="T157" s="264" t="s">
        <v>63</v>
      </c>
      <c r="U157" s="262" t="s">
        <v>62</v>
      </c>
      <c r="V157" s="62"/>
      <c r="W157" s="62"/>
      <c r="X157" s="62"/>
      <c r="Y157" s="62"/>
      <c r="Z157" s="62"/>
      <c r="AA157" s="62"/>
      <c r="AB157" s="62"/>
      <c r="AC157" s="62"/>
      <c r="AD157" s="62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V157" s="9"/>
      <c r="AW157" s="9"/>
      <c r="AX157" s="63"/>
      <c r="AY157" s="63"/>
      <c r="AZ157" s="95"/>
      <c r="BA157" s="30"/>
      <c r="BB157" s="62"/>
      <c r="BC157" s="62"/>
      <c r="BD157" s="63"/>
      <c r="BE157" s="63"/>
      <c r="BF157" s="63"/>
      <c r="BG157" s="63"/>
      <c r="BH157" s="63"/>
      <c r="BI157" s="62"/>
    </row>
    <row r="158" spans="1:62" s="5" customFormat="1" x14ac:dyDescent="0.2">
      <c r="A158" s="239" t="s">
        <v>227</v>
      </c>
      <c r="B158" s="90" t="s">
        <v>80</v>
      </c>
      <c r="C158" s="166" t="s">
        <v>7</v>
      </c>
      <c r="D158" s="167">
        <v>40000</v>
      </c>
      <c r="E158" s="167">
        <v>40000</v>
      </c>
      <c r="F158" s="167"/>
      <c r="G158" s="78"/>
      <c r="H158" s="188">
        <v>50000</v>
      </c>
      <c r="I158" s="188">
        <v>40000</v>
      </c>
      <c r="J158" s="188">
        <v>30000</v>
      </c>
      <c r="K158" s="188">
        <v>25000</v>
      </c>
      <c r="L158" s="188">
        <v>30000</v>
      </c>
      <c r="M158" s="188">
        <v>40000</v>
      </c>
      <c r="N158" s="2"/>
      <c r="O158" s="2"/>
      <c r="P158" s="58">
        <v>125</v>
      </c>
      <c r="Q158" s="58">
        <v>100</v>
      </c>
      <c r="R158" s="58">
        <v>75</v>
      </c>
      <c r="S158" s="58">
        <v>62.5</v>
      </c>
      <c r="T158" s="58">
        <v>75</v>
      </c>
      <c r="U158" s="58">
        <v>100</v>
      </c>
      <c r="V158" s="82"/>
      <c r="W158" s="82"/>
      <c r="X158" s="82"/>
      <c r="Y158" s="82"/>
      <c r="Z158" s="82"/>
      <c r="AA158" s="82"/>
      <c r="AB158" s="82"/>
      <c r="AC158" s="82"/>
      <c r="AD158" s="82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V158" s="9"/>
      <c r="AW158" s="9"/>
      <c r="AX158" s="7"/>
      <c r="AY158" s="7"/>
      <c r="AZ158" s="95"/>
      <c r="BA158" s="80"/>
      <c r="BB158" s="78"/>
      <c r="BC158" s="78"/>
      <c r="BD158" s="7"/>
      <c r="BE158" s="7"/>
      <c r="BF158" s="7"/>
      <c r="BG158" s="7"/>
      <c r="BH158" s="78"/>
      <c r="BI158" s="62"/>
    </row>
    <row r="159" spans="1:62" s="5" customFormat="1" x14ac:dyDescent="0.2">
      <c r="A159" s="239" t="s">
        <v>227</v>
      </c>
      <c r="B159" s="90" t="s">
        <v>78</v>
      </c>
      <c r="C159" s="166" t="s">
        <v>7</v>
      </c>
      <c r="D159" s="168">
        <v>8000</v>
      </c>
      <c r="E159" s="168">
        <v>8000</v>
      </c>
      <c r="F159" s="167"/>
      <c r="G159" s="78"/>
      <c r="H159" s="168">
        <v>10000</v>
      </c>
      <c r="I159" s="168">
        <v>8000</v>
      </c>
      <c r="J159" s="168">
        <v>6000</v>
      </c>
      <c r="K159" s="168">
        <v>5000</v>
      </c>
      <c r="L159" s="168">
        <v>6000</v>
      </c>
      <c r="M159" s="168">
        <v>8000</v>
      </c>
      <c r="N159" s="22"/>
      <c r="O159" s="22"/>
      <c r="P159" s="82">
        <v>125</v>
      </c>
      <c r="Q159" s="82">
        <v>100</v>
      </c>
      <c r="R159" s="82">
        <v>75</v>
      </c>
      <c r="S159" s="82">
        <v>62.5</v>
      </c>
      <c r="T159" s="82">
        <v>75</v>
      </c>
      <c r="U159" s="82">
        <v>100</v>
      </c>
      <c r="V159" s="82"/>
      <c r="W159" s="82"/>
      <c r="X159" s="82"/>
      <c r="Y159" s="82"/>
      <c r="Z159" s="82"/>
      <c r="AA159" s="82"/>
      <c r="AB159" s="82"/>
      <c r="AC159" s="82"/>
      <c r="AD159" s="82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V159" s="9"/>
      <c r="AW159" s="9"/>
      <c r="AX159" s="7"/>
      <c r="AY159" s="7"/>
      <c r="AZ159" s="95"/>
      <c r="BA159" s="80"/>
      <c r="BB159" s="78"/>
      <c r="BC159" s="78"/>
      <c r="BD159" s="7"/>
      <c r="BE159" s="7"/>
      <c r="BF159" s="7"/>
      <c r="BG159" s="7"/>
      <c r="BH159" s="78"/>
      <c r="BI159" s="62"/>
    </row>
    <row r="160" spans="1:62" s="5" customFormat="1" ht="6" customHeight="1" x14ac:dyDescent="0.2">
      <c r="A160" s="239" t="s">
        <v>227</v>
      </c>
      <c r="B160" s="90"/>
      <c r="C160" s="169"/>
      <c r="D160" s="170"/>
      <c r="E160" s="170"/>
      <c r="F160" s="170"/>
      <c r="G160" s="142"/>
      <c r="H160" s="170"/>
      <c r="I160" s="170"/>
      <c r="J160" s="170"/>
      <c r="K160" s="170"/>
      <c r="L160" s="170"/>
      <c r="M160" s="170"/>
      <c r="N160" s="22"/>
      <c r="O160" s="22"/>
      <c r="P160" s="84"/>
      <c r="Q160" s="84"/>
      <c r="R160" s="84"/>
      <c r="S160" s="84"/>
      <c r="T160" s="84"/>
      <c r="U160" s="84"/>
      <c r="V160" s="82"/>
      <c r="W160" s="82"/>
      <c r="X160" s="82"/>
      <c r="Y160" s="82"/>
      <c r="Z160" s="82"/>
      <c r="AA160" s="82"/>
      <c r="AB160" s="82"/>
      <c r="AC160" s="82"/>
      <c r="AD160" s="82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V160" s="9"/>
      <c r="AW160" s="9"/>
      <c r="AX160" s="78"/>
      <c r="AY160" s="78"/>
      <c r="AZ160" s="95"/>
      <c r="BA160" s="80"/>
      <c r="BB160" s="78"/>
      <c r="BC160" s="78"/>
      <c r="BD160" s="78"/>
      <c r="BE160" s="78"/>
      <c r="BF160" s="78"/>
      <c r="BG160" s="78"/>
      <c r="BH160" s="78"/>
      <c r="BI160" s="62"/>
    </row>
    <row r="161" spans="1:62" s="5" customFormat="1" ht="11.25" customHeight="1" x14ac:dyDescent="0.2">
      <c r="A161" s="239" t="s">
        <v>227</v>
      </c>
      <c r="B161" s="90" t="s">
        <v>74</v>
      </c>
      <c r="C161" s="166" t="s">
        <v>73</v>
      </c>
      <c r="D161" s="171">
        <v>1</v>
      </c>
      <c r="E161" s="171">
        <v>1</v>
      </c>
      <c r="F161" s="172"/>
      <c r="G161" s="8"/>
      <c r="H161" s="250">
        <v>1</v>
      </c>
      <c r="I161" s="250">
        <v>1</v>
      </c>
      <c r="J161" s="250">
        <v>1</v>
      </c>
      <c r="K161" s="250">
        <v>1</v>
      </c>
      <c r="L161" s="250">
        <v>0.2</v>
      </c>
      <c r="M161" s="250">
        <v>0.5</v>
      </c>
      <c r="N161" s="90"/>
      <c r="O161" s="90"/>
      <c r="P161" s="84">
        <v>100</v>
      </c>
      <c r="Q161" s="84">
        <v>100</v>
      </c>
      <c r="R161" s="84">
        <v>100</v>
      </c>
      <c r="S161" s="84">
        <v>100</v>
      </c>
      <c r="T161" s="84">
        <v>20</v>
      </c>
      <c r="U161" s="84">
        <v>50</v>
      </c>
      <c r="V161" s="24"/>
      <c r="W161" s="24"/>
      <c r="X161" s="24"/>
      <c r="Y161" s="24"/>
      <c r="Z161" s="24"/>
      <c r="AA161" s="24"/>
      <c r="AB161" s="24"/>
      <c r="AC161" s="24"/>
      <c r="AD161" s="24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V161" s="9"/>
      <c r="AW161" s="3"/>
      <c r="AX161" s="86"/>
      <c r="AY161" s="86"/>
      <c r="AZ161" s="95"/>
      <c r="BA161" s="87"/>
      <c r="BB161" s="62"/>
      <c r="BC161" s="62"/>
      <c r="BD161" s="86"/>
      <c r="BE161" s="86"/>
      <c r="BF161" s="86"/>
      <c r="BG161" s="86"/>
      <c r="BH161" s="86"/>
      <c r="BI161" s="27"/>
    </row>
    <row r="162" spans="1:62" s="5" customFormat="1" ht="11.25" customHeight="1" x14ac:dyDescent="0.2">
      <c r="A162" s="239" t="s">
        <v>227</v>
      </c>
      <c r="B162" s="158" t="s">
        <v>47</v>
      </c>
      <c r="C162" s="173"/>
      <c r="D162" s="174"/>
      <c r="E162" s="174"/>
      <c r="F162" s="175"/>
      <c r="G162" s="22"/>
      <c r="H162" s="174"/>
      <c r="I162" s="174"/>
      <c r="J162" s="174"/>
      <c r="K162" s="174"/>
      <c r="L162" s="174"/>
      <c r="M162" s="174"/>
      <c r="N162" s="22"/>
      <c r="O162" s="22"/>
      <c r="P162" s="161"/>
      <c r="Q162" s="161"/>
      <c r="R162" s="161"/>
      <c r="S162" s="161"/>
      <c r="T162" s="161"/>
      <c r="U162" s="161"/>
      <c r="V162" s="76"/>
      <c r="W162" s="76"/>
      <c r="X162" s="76"/>
      <c r="Y162" s="76"/>
      <c r="Z162" s="76"/>
      <c r="AA162" s="76"/>
      <c r="AB162" s="76"/>
      <c r="AC162" s="76"/>
      <c r="AD162" s="76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V162" s="9"/>
      <c r="AW162" s="3"/>
      <c r="AX162" s="77"/>
      <c r="AY162" s="77"/>
      <c r="AZ162" s="95"/>
      <c r="BA162" s="23"/>
      <c r="BB162" s="3"/>
      <c r="BC162" s="3"/>
      <c r="BD162" s="77"/>
      <c r="BE162" s="77"/>
      <c r="BF162" s="77"/>
      <c r="BG162" s="77"/>
      <c r="BH162" s="77"/>
      <c r="BI162" s="76"/>
    </row>
    <row r="163" spans="1:62" s="10" customFormat="1" ht="11.25" customHeight="1" x14ac:dyDescent="0.2">
      <c r="A163" s="239" t="s">
        <v>227</v>
      </c>
      <c r="B163" s="158" t="s">
        <v>46</v>
      </c>
      <c r="C163" s="176" t="s">
        <v>20</v>
      </c>
      <c r="D163" s="177">
        <v>4685.3337936022754</v>
      </c>
      <c r="E163" s="177">
        <v>5152.8254013267542</v>
      </c>
      <c r="F163" s="178">
        <v>109.97776526323118</v>
      </c>
      <c r="G163" s="8"/>
      <c r="H163" s="177">
        <v>5374.0724350435466</v>
      </c>
      <c r="I163" s="177">
        <v>5152.8254013267542</v>
      </c>
      <c r="J163" s="177">
        <v>4864.1456498628777</v>
      </c>
      <c r="K163" s="177">
        <v>4651.362355559555</v>
      </c>
      <c r="L163" s="177">
        <v>5009.3427977582123</v>
      </c>
      <c r="M163" s="177">
        <v>5211.7291555886986</v>
      </c>
      <c r="N163" s="22"/>
      <c r="O163" s="41"/>
      <c r="P163" s="162">
        <v>104.29370328868168</v>
      </c>
      <c r="Q163" s="162">
        <v>100</v>
      </c>
      <c r="R163" s="162">
        <v>94.397641507714454</v>
      </c>
      <c r="S163" s="162">
        <v>90.268192560181021</v>
      </c>
      <c r="T163" s="162">
        <v>97.215457687900738</v>
      </c>
      <c r="U163" s="162">
        <v>101.14313507006811</v>
      </c>
      <c r="V163" s="8"/>
      <c r="W163" s="8"/>
      <c r="X163" s="8"/>
      <c r="Y163" s="8"/>
      <c r="Z163" s="8"/>
      <c r="AA163" s="8"/>
      <c r="AB163" s="8"/>
      <c r="AC163" s="8"/>
      <c r="AD163" s="8"/>
      <c r="AE163" s="41"/>
      <c r="AF163" s="41"/>
      <c r="AG163" s="41"/>
      <c r="AH163" s="41"/>
      <c r="AI163" s="41"/>
      <c r="AJ163" s="41"/>
      <c r="AK163" s="41"/>
      <c r="AL163" s="41"/>
      <c r="AM163" s="41"/>
      <c r="AN163" s="41"/>
      <c r="AR163" s="34"/>
      <c r="AS163" s="34"/>
      <c r="AU163" s="5"/>
      <c r="AV163" s="9"/>
      <c r="AW163" s="9"/>
      <c r="AX163" s="19"/>
      <c r="AY163" s="19"/>
      <c r="AZ163" s="95"/>
      <c r="BA163" s="19"/>
      <c r="BB163" s="19"/>
      <c r="BC163" s="19"/>
      <c r="BD163" s="19"/>
      <c r="BE163" s="19"/>
      <c r="BF163" s="19"/>
      <c r="BG163" s="19"/>
      <c r="BH163" s="19"/>
      <c r="BI163" s="8"/>
      <c r="BJ163" s="5"/>
    </row>
    <row r="164" spans="1:62" s="5" customFormat="1" ht="11.25" customHeight="1" x14ac:dyDescent="0.2">
      <c r="A164" s="239" t="s">
        <v>227</v>
      </c>
      <c r="B164" s="159" t="s">
        <v>45</v>
      </c>
      <c r="C164" s="173" t="s">
        <v>20</v>
      </c>
      <c r="D164" s="179">
        <v>2109</v>
      </c>
      <c r="E164" s="179">
        <v>2517</v>
      </c>
      <c r="F164" s="180">
        <v>119.3456614509246</v>
      </c>
      <c r="G164" s="8"/>
      <c r="H164" s="179">
        <v>2517</v>
      </c>
      <c r="I164" s="179">
        <v>2517</v>
      </c>
      <c r="J164" s="179">
        <v>2517</v>
      </c>
      <c r="K164" s="179">
        <v>2517</v>
      </c>
      <c r="L164" s="179">
        <v>2517</v>
      </c>
      <c r="M164" s="179">
        <v>2517</v>
      </c>
      <c r="N164" s="22"/>
      <c r="O164" s="22"/>
      <c r="P164" s="163">
        <v>100</v>
      </c>
      <c r="Q164" s="163">
        <v>100</v>
      </c>
      <c r="R164" s="163">
        <v>100</v>
      </c>
      <c r="S164" s="163">
        <v>100</v>
      </c>
      <c r="T164" s="163">
        <v>100</v>
      </c>
      <c r="U164" s="163">
        <v>100</v>
      </c>
      <c r="V164" s="398"/>
      <c r="W164" s="398"/>
      <c r="X164" s="398"/>
      <c r="Y164" s="398"/>
      <c r="Z164" s="398"/>
      <c r="AA164" s="398"/>
      <c r="AB164" s="398"/>
      <c r="AC164" s="398"/>
      <c r="AD164" s="398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R164" s="34"/>
      <c r="AS164" s="34"/>
      <c r="AV164" s="3"/>
      <c r="AW164" s="3"/>
      <c r="AX164" s="7"/>
      <c r="AY164" s="7"/>
      <c r="AZ164" s="95"/>
      <c r="BA164" s="68"/>
      <c r="BB164" s="7"/>
      <c r="BC164" s="398"/>
      <c r="BD164" s="7"/>
      <c r="BE164" s="7"/>
      <c r="BF164" s="7"/>
      <c r="BG164" s="7"/>
      <c r="BH164" s="7"/>
      <c r="BI164" s="398"/>
    </row>
    <row r="165" spans="1:62" s="5" customFormat="1" ht="11.25" customHeight="1" x14ac:dyDescent="0.2">
      <c r="A165" s="239" t="s">
        <v>227</v>
      </c>
      <c r="B165" s="159" t="s">
        <v>44</v>
      </c>
      <c r="C165" s="173" t="s">
        <v>20</v>
      </c>
      <c r="D165" s="179">
        <v>369.60527816609226</v>
      </c>
      <c r="E165" s="179">
        <v>418.12201287343817</v>
      </c>
      <c r="F165" s="180">
        <v>113.12663470285823</v>
      </c>
      <c r="G165" s="8"/>
      <c r="H165" s="179">
        <v>466.08475874172871</v>
      </c>
      <c r="I165" s="179">
        <v>418.12201287343817</v>
      </c>
      <c r="J165" s="179">
        <v>365.06920477392362</v>
      </c>
      <c r="K165" s="179">
        <v>335.93092076123986</v>
      </c>
      <c r="L165" s="179">
        <v>365.06920477392362</v>
      </c>
      <c r="M165" s="179">
        <v>418.12201287343817</v>
      </c>
      <c r="N165" s="22"/>
      <c r="O165" s="22"/>
      <c r="P165" s="163">
        <v>111.47099277043048</v>
      </c>
      <c r="Q165" s="163">
        <v>100</v>
      </c>
      <c r="R165" s="163">
        <v>87.31164433679956</v>
      </c>
      <c r="S165" s="163">
        <v>80.342797178421506</v>
      </c>
      <c r="T165" s="163">
        <v>87.31164433679956</v>
      </c>
      <c r="U165" s="163">
        <v>100</v>
      </c>
      <c r="V165" s="398"/>
      <c r="W165" s="398"/>
      <c r="X165" s="398"/>
      <c r="Y165" s="398"/>
      <c r="Z165" s="398"/>
      <c r="AA165" s="398"/>
      <c r="AB165" s="398"/>
      <c r="AC165" s="398"/>
      <c r="AD165" s="398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R165" s="34"/>
      <c r="AS165" s="34"/>
      <c r="AV165" s="3"/>
      <c r="AW165" s="3"/>
      <c r="AX165" s="7"/>
      <c r="AY165" s="7"/>
      <c r="AZ165" s="95"/>
      <c r="BA165" s="68"/>
      <c r="BB165" s="7"/>
      <c r="BC165" s="398"/>
      <c r="BD165" s="7"/>
      <c r="BE165" s="7"/>
      <c r="BF165" s="7"/>
      <c r="BG165" s="7"/>
      <c r="BH165" s="7"/>
      <c r="BI165" s="398"/>
    </row>
    <row r="166" spans="1:62" s="5" customFormat="1" ht="11.25" customHeight="1" x14ac:dyDescent="0.2">
      <c r="A166" s="239" t="s">
        <v>227</v>
      </c>
      <c r="B166" s="159" t="s">
        <v>43</v>
      </c>
      <c r="C166" s="173" t="s">
        <v>20</v>
      </c>
      <c r="D166" s="179">
        <v>487.93740000000003</v>
      </c>
      <c r="E166" s="179">
        <v>499.54193999999995</v>
      </c>
      <c r="F166" s="180">
        <v>102.37828459142504</v>
      </c>
      <c r="G166" s="8"/>
      <c r="H166" s="179">
        <v>499.54193999999995</v>
      </c>
      <c r="I166" s="179">
        <v>499.54193999999995</v>
      </c>
      <c r="J166" s="179">
        <v>483.83393999999998</v>
      </c>
      <c r="K166" s="179">
        <v>419.39034000000004</v>
      </c>
      <c r="L166" s="179">
        <v>483.83393999999998</v>
      </c>
      <c r="M166" s="179">
        <v>499.54193999999995</v>
      </c>
      <c r="N166" s="22"/>
      <c r="O166" s="22"/>
      <c r="P166" s="163">
        <v>100</v>
      </c>
      <c r="Q166" s="163">
        <v>100</v>
      </c>
      <c r="R166" s="163">
        <v>96.855519278321253</v>
      </c>
      <c r="S166" s="163">
        <v>83.954980837044445</v>
      </c>
      <c r="T166" s="163">
        <v>96.855519278321253</v>
      </c>
      <c r="U166" s="163">
        <v>100</v>
      </c>
      <c r="V166" s="398"/>
      <c r="W166" s="398"/>
      <c r="X166" s="398"/>
      <c r="Y166" s="398"/>
      <c r="Z166" s="398"/>
      <c r="AA166" s="398"/>
      <c r="AB166" s="398"/>
      <c r="AC166" s="398"/>
      <c r="AD166" s="398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R166" s="34"/>
      <c r="AS166" s="34"/>
      <c r="AV166" s="3"/>
      <c r="AW166" s="3"/>
      <c r="AX166" s="7"/>
      <c r="AY166" s="7"/>
      <c r="AZ166" s="95"/>
      <c r="BA166" s="68"/>
      <c r="BB166" s="7"/>
      <c r="BC166" s="398"/>
      <c r="BD166" s="7"/>
      <c r="BE166" s="7"/>
      <c r="BF166" s="7"/>
      <c r="BG166" s="7"/>
      <c r="BH166" s="7"/>
      <c r="BI166" s="398"/>
    </row>
    <row r="167" spans="1:62" s="5" customFormat="1" ht="11.25" customHeight="1" x14ac:dyDescent="0.2">
      <c r="A167" s="239" t="s">
        <v>227</v>
      </c>
      <c r="B167" s="159" t="s">
        <v>42</v>
      </c>
      <c r="C167" s="173" t="s">
        <v>20</v>
      </c>
      <c r="D167" s="179">
        <v>0</v>
      </c>
      <c r="E167" s="179">
        <v>0</v>
      </c>
      <c r="F167" s="180"/>
      <c r="G167" s="8"/>
      <c r="H167" s="179">
        <v>0</v>
      </c>
      <c r="I167" s="179">
        <v>0</v>
      </c>
      <c r="J167" s="179">
        <v>0</v>
      </c>
      <c r="K167" s="179">
        <v>0</v>
      </c>
      <c r="L167" s="179">
        <v>0</v>
      </c>
      <c r="M167" s="179">
        <v>0</v>
      </c>
      <c r="N167" s="22"/>
      <c r="O167" s="22"/>
      <c r="P167" s="163"/>
      <c r="Q167" s="163"/>
      <c r="R167" s="163"/>
      <c r="S167" s="163"/>
      <c r="T167" s="163"/>
      <c r="U167" s="163"/>
      <c r="V167" s="398"/>
      <c r="W167" s="398"/>
      <c r="X167" s="398"/>
      <c r="Y167" s="398"/>
      <c r="Z167" s="398"/>
      <c r="AA167" s="398"/>
      <c r="AB167" s="398"/>
      <c r="AC167" s="398"/>
      <c r="AD167" s="398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R167" s="34"/>
      <c r="AS167" s="34"/>
      <c r="AV167" s="3"/>
      <c r="AW167" s="3"/>
      <c r="AX167" s="7"/>
      <c r="AY167" s="7"/>
      <c r="AZ167" s="95"/>
      <c r="BA167" s="68"/>
      <c r="BB167" s="7"/>
      <c r="BC167" s="398"/>
      <c r="BD167" s="7"/>
      <c r="BE167" s="7"/>
      <c r="BF167" s="7"/>
      <c r="BG167" s="7"/>
      <c r="BH167" s="7"/>
      <c r="BI167" s="398"/>
    </row>
    <row r="168" spans="1:62" s="5" customFormat="1" ht="11.25" customHeight="1" x14ac:dyDescent="0.2">
      <c r="A168" s="239" t="s">
        <v>227</v>
      </c>
      <c r="B168" s="159" t="s">
        <v>41</v>
      </c>
      <c r="C168" s="173" t="s">
        <v>20</v>
      </c>
      <c r="D168" s="179">
        <v>157.43999999999997</v>
      </c>
      <c r="E168" s="179">
        <v>131.19999999999999</v>
      </c>
      <c r="F168" s="180">
        <v>83.333333333333343</v>
      </c>
      <c r="G168" s="8"/>
      <c r="H168" s="179">
        <v>131.19999999999999</v>
      </c>
      <c r="I168" s="179">
        <v>131.19999999999999</v>
      </c>
      <c r="J168" s="179">
        <v>98.399999999999991</v>
      </c>
      <c r="K168" s="179">
        <v>81.999999999999986</v>
      </c>
      <c r="L168" s="179">
        <v>98.399999999999991</v>
      </c>
      <c r="M168" s="179">
        <v>131.19999999999999</v>
      </c>
      <c r="N168" s="22"/>
      <c r="O168" s="22"/>
      <c r="P168" s="163">
        <v>100</v>
      </c>
      <c r="Q168" s="163">
        <v>100</v>
      </c>
      <c r="R168" s="163">
        <v>75</v>
      </c>
      <c r="S168" s="163">
        <v>62.5</v>
      </c>
      <c r="T168" s="163">
        <v>75</v>
      </c>
      <c r="U168" s="163">
        <v>100</v>
      </c>
      <c r="V168" s="398"/>
      <c r="W168" s="398"/>
      <c r="X168" s="398"/>
      <c r="Y168" s="398"/>
      <c r="Z168" s="398"/>
      <c r="AA168" s="398"/>
      <c r="AB168" s="398"/>
      <c r="AC168" s="398"/>
      <c r="AD168" s="398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R168" s="34"/>
      <c r="AS168" s="34"/>
      <c r="AV168" s="3"/>
      <c r="AW168" s="3"/>
      <c r="AX168" s="7"/>
      <c r="AY168" s="7"/>
      <c r="AZ168" s="95"/>
      <c r="BA168" s="68"/>
      <c r="BB168" s="7"/>
      <c r="BC168" s="398"/>
      <c r="BD168" s="7"/>
      <c r="BE168" s="7"/>
      <c r="BF168" s="7"/>
      <c r="BG168" s="7"/>
      <c r="BH168" s="7"/>
      <c r="BI168" s="398"/>
    </row>
    <row r="169" spans="1:62" s="5" customFormat="1" ht="11.25" customHeight="1" x14ac:dyDescent="0.2">
      <c r="A169" s="239" t="s">
        <v>227</v>
      </c>
      <c r="B169" s="159" t="s">
        <v>40</v>
      </c>
      <c r="C169" s="173" t="s">
        <v>20</v>
      </c>
      <c r="D169" s="179">
        <v>1126.059165698164</v>
      </c>
      <c r="E169" s="179">
        <v>1129.6083255945953</v>
      </c>
      <c r="F169" s="180">
        <v>100.31518413992313</v>
      </c>
      <c r="G169" s="8"/>
      <c r="H169" s="179">
        <v>1218.176149025516</v>
      </c>
      <c r="I169" s="179">
        <v>1129.6083255945953</v>
      </c>
      <c r="J169" s="179">
        <v>1027.7582732835931</v>
      </c>
      <c r="K169" s="179">
        <v>968.38929391070576</v>
      </c>
      <c r="L169" s="179">
        <v>1167.7741430133078</v>
      </c>
      <c r="M169" s="179">
        <v>1186.3539823839601</v>
      </c>
      <c r="N169" s="22"/>
      <c r="O169" s="22"/>
      <c r="P169" s="163">
        <v>107.84057813882532</v>
      </c>
      <c r="Q169" s="163">
        <v>100</v>
      </c>
      <c r="R169" s="163">
        <v>90.98359581783437</v>
      </c>
      <c r="S169" s="163">
        <v>85.727882131266313</v>
      </c>
      <c r="T169" s="163">
        <v>103.37867706478023</v>
      </c>
      <c r="U169" s="163">
        <v>105.02348075024106</v>
      </c>
      <c r="V169" s="398"/>
      <c r="W169" s="398"/>
      <c r="X169" s="398"/>
      <c r="Y169" s="398"/>
      <c r="Z169" s="398"/>
      <c r="AA169" s="398"/>
      <c r="AB169" s="398"/>
      <c r="AC169" s="398"/>
      <c r="AD169" s="398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R169" s="34"/>
      <c r="AS169" s="34"/>
      <c r="AV169" s="3"/>
      <c r="AW169" s="3"/>
      <c r="AX169" s="7"/>
      <c r="AY169" s="7"/>
      <c r="AZ169" s="95"/>
      <c r="BA169" s="68"/>
      <c r="BB169" s="7"/>
      <c r="BC169" s="398"/>
      <c r="BD169" s="7"/>
      <c r="BE169" s="7"/>
      <c r="BF169" s="7"/>
      <c r="BG169" s="7"/>
      <c r="BH169" s="7"/>
      <c r="BI169" s="398"/>
    </row>
    <row r="170" spans="1:62" s="10" customFormat="1" ht="11.25" customHeight="1" x14ac:dyDescent="0.2">
      <c r="A170" s="239" t="s">
        <v>227</v>
      </c>
      <c r="B170" s="159" t="s">
        <v>11</v>
      </c>
      <c r="C170" s="173" t="s">
        <v>20</v>
      </c>
      <c r="D170" s="179">
        <v>0</v>
      </c>
      <c r="E170" s="179">
        <v>0</v>
      </c>
      <c r="F170" s="180"/>
      <c r="G170" s="8"/>
      <c r="H170" s="179">
        <v>0</v>
      </c>
      <c r="I170" s="179">
        <v>0</v>
      </c>
      <c r="J170" s="179">
        <v>0</v>
      </c>
      <c r="K170" s="179">
        <v>0</v>
      </c>
      <c r="L170" s="179">
        <v>0</v>
      </c>
      <c r="M170" s="179">
        <v>0</v>
      </c>
      <c r="N170" s="22"/>
      <c r="O170" s="22"/>
      <c r="P170" s="163"/>
      <c r="Q170" s="163"/>
      <c r="R170" s="163"/>
      <c r="S170" s="163"/>
      <c r="T170" s="163"/>
      <c r="U170" s="163"/>
      <c r="V170" s="398"/>
      <c r="W170" s="398"/>
      <c r="X170" s="398"/>
      <c r="Y170" s="398"/>
      <c r="Z170" s="398"/>
      <c r="AA170" s="398"/>
      <c r="AB170" s="398"/>
      <c r="AC170" s="398"/>
      <c r="AD170" s="398"/>
      <c r="AE170" s="1"/>
      <c r="AF170" s="1"/>
      <c r="AG170" s="41"/>
      <c r="AH170" s="41"/>
      <c r="AI170" s="41"/>
      <c r="AJ170" s="41"/>
      <c r="AK170" s="41"/>
      <c r="AL170" s="41"/>
      <c r="AM170" s="41"/>
      <c r="AN170" s="41"/>
      <c r="AR170" s="34"/>
      <c r="AS170" s="34"/>
      <c r="AU170" s="5"/>
      <c r="AV170" s="3"/>
      <c r="AW170" s="3"/>
      <c r="AX170" s="7"/>
      <c r="AY170" s="7"/>
      <c r="AZ170" s="95"/>
      <c r="BA170" s="68"/>
      <c r="BB170" s="7"/>
      <c r="BC170" s="398"/>
      <c r="BD170" s="7"/>
      <c r="BE170" s="7"/>
      <c r="BF170" s="7"/>
      <c r="BG170" s="7"/>
      <c r="BH170" s="7"/>
      <c r="BI170" s="398"/>
      <c r="BJ170" s="5"/>
    </row>
    <row r="171" spans="1:62" s="10" customFormat="1" ht="11.25" customHeight="1" x14ac:dyDescent="0.2">
      <c r="A171" s="239" t="s">
        <v>227</v>
      </c>
      <c r="B171" s="158" t="s">
        <v>39</v>
      </c>
      <c r="C171" s="176" t="s">
        <v>20</v>
      </c>
      <c r="D171" s="181">
        <v>2868.6364923506499</v>
      </c>
      <c r="E171" s="181">
        <v>2977.4826351388924</v>
      </c>
      <c r="F171" s="178">
        <v>103.79435118665212</v>
      </c>
      <c r="G171" s="8"/>
      <c r="H171" s="181">
        <v>3411.7939136234468</v>
      </c>
      <c r="I171" s="181">
        <v>2977.4826351388924</v>
      </c>
      <c r="J171" s="181">
        <v>2532.8911641535883</v>
      </c>
      <c r="K171" s="181">
        <v>2303.8757942151015</v>
      </c>
      <c r="L171" s="181">
        <v>2692.9540318356921</v>
      </c>
      <c r="M171" s="181">
        <v>3043.9983713010429</v>
      </c>
      <c r="N171" s="22"/>
      <c r="O171" s="41"/>
      <c r="P171" s="162">
        <v>114.58652599209181</v>
      </c>
      <c r="Q171" s="162">
        <v>100</v>
      </c>
      <c r="R171" s="162">
        <v>85.068209441813764</v>
      </c>
      <c r="S171" s="162">
        <v>77.376632428542479</v>
      </c>
      <c r="T171" s="162">
        <v>90.443987818927184</v>
      </c>
      <c r="U171" s="162">
        <v>102.23395882740547</v>
      </c>
      <c r="V171" s="8"/>
      <c r="W171" s="8"/>
      <c r="X171" s="8"/>
      <c r="Y171" s="8"/>
      <c r="Z171" s="8"/>
      <c r="AA171" s="8"/>
      <c r="AB171" s="8"/>
      <c r="AC171" s="8"/>
      <c r="AD171" s="8"/>
      <c r="AE171" s="1"/>
      <c r="AF171" s="1"/>
      <c r="AG171" s="41"/>
      <c r="AH171" s="41"/>
      <c r="AI171" s="41"/>
      <c r="AJ171" s="41"/>
      <c r="AK171" s="41"/>
      <c r="AL171" s="41"/>
      <c r="AM171" s="41"/>
      <c r="AN171" s="41"/>
      <c r="AR171" s="34"/>
      <c r="AS171" s="34"/>
      <c r="AU171" s="5"/>
      <c r="AV171" s="9"/>
      <c r="AW171" s="9"/>
      <c r="AX171" s="6"/>
      <c r="AY171" s="6"/>
      <c r="AZ171" s="95"/>
      <c r="BA171" s="69"/>
      <c r="BB171" s="6"/>
      <c r="BC171" s="8"/>
      <c r="BD171" s="6"/>
      <c r="BE171" s="6"/>
      <c r="BF171" s="6"/>
      <c r="BG171" s="6"/>
      <c r="BH171" s="6"/>
      <c r="BI171" s="8"/>
      <c r="BJ171" s="5"/>
    </row>
    <row r="172" spans="1:62" s="5" customFormat="1" ht="11.25" customHeight="1" x14ac:dyDescent="0.2">
      <c r="A172" s="239" t="s">
        <v>227</v>
      </c>
      <c r="B172" s="159" t="s">
        <v>38</v>
      </c>
      <c r="C172" s="173" t="s">
        <v>20</v>
      </c>
      <c r="D172" s="179">
        <v>1501.4864907556703</v>
      </c>
      <c r="E172" s="179">
        <v>1557.8779621147969</v>
      </c>
      <c r="F172" s="180">
        <v>103.7557095389347</v>
      </c>
      <c r="G172" s="8"/>
      <c r="H172" s="179">
        <v>1792.7912628638071</v>
      </c>
      <c r="I172" s="179">
        <v>1557.8779621147969</v>
      </c>
      <c r="J172" s="179">
        <v>1318.3247653766475</v>
      </c>
      <c r="K172" s="179">
        <v>1195.7053575729174</v>
      </c>
      <c r="L172" s="179">
        <v>1400.2221226636452</v>
      </c>
      <c r="M172" s="179">
        <v>1591.9897148758412</v>
      </c>
      <c r="N172" s="22"/>
      <c r="O172" s="22"/>
      <c r="P172" s="163">
        <v>115.07905666950438</v>
      </c>
      <c r="Q172" s="163">
        <v>100</v>
      </c>
      <c r="R172" s="163">
        <v>84.623108962080735</v>
      </c>
      <c r="S172" s="163">
        <v>76.752183845630924</v>
      </c>
      <c r="T172" s="163">
        <v>89.8800905279425</v>
      </c>
      <c r="U172" s="163">
        <v>102.18962932852187</v>
      </c>
      <c r="V172" s="398"/>
      <c r="W172" s="398"/>
      <c r="X172" s="398"/>
      <c r="Y172" s="398"/>
      <c r="Z172" s="398"/>
      <c r="AA172" s="398"/>
      <c r="AB172" s="398"/>
      <c r="AC172" s="398"/>
      <c r="AD172" s="398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R172" s="34"/>
      <c r="AS172" s="34"/>
      <c r="AV172" s="3"/>
      <c r="AW172" s="3"/>
      <c r="AX172" s="7"/>
      <c r="AY172" s="7"/>
      <c r="AZ172" s="95"/>
      <c r="BA172" s="68"/>
      <c r="BB172" s="7"/>
      <c r="BC172" s="398"/>
      <c r="BD172" s="7"/>
      <c r="BE172" s="7"/>
      <c r="BF172" s="7"/>
      <c r="BG172" s="7"/>
      <c r="BH172" s="7"/>
      <c r="BI172" s="398"/>
    </row>
    <row r="173" spans="1:62" s="10" customFormat="1" ht="11.25" customHeight="1" x14ac:dyDescent="0.2">
      <c r="A173" s="239" t="s">
        <v>227</v>
      </c>
      <c r="B173" s="158" t="s">
        <v>37</v>
      </c>
      <c r="C173" s="176" t="s">
        <v>20</v>
      </c>
      <c r="D173" s="181">
        <v>7553.9702859529252</v>
      </c>
      <c r="E173" s="181">
        <v>8130.3080364656471</v>
      </c>
      <c r="F173" s="178">
        <v>107.62960044447696</v>
      </c>
      <c r="G173" s="8"/>
      <c r="H173" s="181">
        <v>8785.8663486669939</v>
      </c>
      <c r="I173" s="181">
        <v>8130.3080364656471</v>
      </c>
      <c r="J173" s="181">
        <v>7397.0368140164665</v>
      </c>
      <c r="K173" s="181">
        <v>6955.2381497746564</v>
      </c>
      <c r="L173" s="181">
        <v>7702.2968295939045</v>
      </c>
      <c r="M173" s="181">
        <v>8255.7275268897411</v>
      </c>
      <c r="N173" s="22"/>
      <c r="O173" s="41"/>
      <c r="P173" s="162">
        <v>108.06314237124927</v>
      </c>
      <c r="Q173" s="162">
        <v>100</v>
      </c>
      <c r="R173" s="162">
        <v>90.981015489691785</v>
      </c>
      <c r="S173" s="162">
        <v>85.547043464766332</v>
      </c>
      <c r="T173" s="162">
        <v>94.735608971369246</v>
      </c>
      <c r="U173" s="162">
        <v>101.54261671097294</v>
      </c>
      <c r="V173" s="8"/>
      <c r="W173" s="8"/>
      <c r="X173" s="8"/>
      <c r="Y173" s="8"/>
      <c r="Z173" s="8"/>
      <c r="AA173" s="8"/>
      <c r="AB173" s="8"/>
      <c r="AC173" s="8"/>
      <c r="AD173" s="8"/>
      <c r="AE173" s="1"/>
      <c r="AF173" s="1"/>
      <c r="AG173" s="41"/>
      <c r="AH173" s="41"/>
      <c r="AI173" s="41"/>
      <c r="AJ173" s="41"/>
      <c r="AK173" s="41"/>
      <c r="AL173" s="41"/>
      <c r="AM173" s="41"/>
      <c r="AN173" s="41"/>
      <c r="AR173" s="34"/>
      <c r="AS173" s="34"/>
      <c r="AU173" s="5"/>
      <c r="AV173" s="9"/>
      <c r="AW173" s="9"/>
      <c r="AX173" s="6"/>
      <c r="AY173" s="6"/>
      <c r="AZ173" s="95"/>
      <c r="BA173" s="69"/>
      <c r="BB173" s="6"/>
      <c r="BC173" s="8"/>
      <c r="BD173" s="6"/>
      <c r="BE173" s="6"/>
      <c r="BF173" s="6"/>
      <c r="BG173" s="6"/>
      <c r="BH173" s="6"/>
      <c r="BI173" s="8"/>
      <c r="BJ173" s="5"/>
    </row>
    <row r="174" spans="1:62" s="5" customFormat="1" ht="11.25" customHeight="1" x14ac:dyDescent="0.2">
      <c r="A174" s="239" t="s">
        <v>227</v>
      </c>
      <c r="B174" s="159" t="s">
        <v>4</v>
      </c>
      <c r="C174" s="173" t="s">
        <v>20</v>
      </c>
      <c r="D174" s="179">
        <v>380.8</v>
      </c>
      <c r="E174" s="179">
        <v>451.2</v>
      </c>
      <c r="F174" s="180">
        <v>118.4873949579832</v>
      </c>
      <c r="G174" s="8"/>
      <c r="H174" s="179">
        <v>564</v>
      </c>
      <c r="I174" s="179">
        <v>451.2</v>
      </c>
      <c r="J174" s="179">
        <v>338.4</v>
      </c>
      <c r="K174" s="179">
        <v>282</v>
      </c>
      <c r="L174" s="179">
        <v>338.4</v>
      </c>
      <c r="M174" s="179">
        <v>451.2</v>
      </c>
      <c r="N174" s="22"/>
      <c r="O174" s="22"/>
      <c r="P174" s="163">
        <v>125</v>
      </c>
      <c r="Q174" s="163">
        <v>100</v>
      </c>
      <c r="R174" s="163">
        <v>75</v>
      </c>
      <c r="S174" s="163">
        <v>62.5</v>
      </c>
      <c r="T174" s="163">
        <v>75</v>
      </c>
      <c r="U174" s="163">
        <v>100</v>
      </c>
      <c r="V174" s="398"/>
      <c r="W174" s="398"/>
      <c r="X174" s="402" t="s">
        <v>204</v>
      </c>
      <c r="Y174" s="403"/>
      <c r="Z174" s="403"/>
      <c r="AA174" s="403"/>
      <c r="AB174" s="403"/>
      <c r="AC174" s="403"/>
      <c r="AD174" s="403"/>
      <c r="AE174" s="403"/>
      <c r="AF174" s="403"/>
      <c r="AG174" s="1"/>
      <c r="AH174" s="1"/>
      <c r="AI174" s="1"/>
      <c r="AJ174" s="1"/>
      <c r="AK174" s="1"/>
      <c r="AL174" s="1"/>
      <c r="AM174" s="1"/>
      <c r="AN174" s="1"/>
      <c r="AR174" s="34"/>
      <c r="AS174" s="34"/>
      <c r="AV174" s="3"/>
      <c r="AW174" s="3"/>
      <c r="AX174" s="7"/>
      <c r="AY174" s="7"/>
      <c r="AZ174" s="95"/>
      <c r="BA174" s="68"/>
      <c r="BB174" s="7"/>
      <c r="BC174" s="398"/>
      <c r="BD174" s="7"/>
      <c r="BE174" s="7"/>
      <c r="BF174" s="7"/>
      <c r="BG174" s="7"/>
      <c r="BH174" s="7"/>
      <c r="BI174" s="398"/>
    </row>
    <row r="175" spans="1:62" s="5" customFormat="1" ht="11.25" customHeight="1" x14ac:dyDescent="0.2">
      <c r="A175" s="239" t="s">
        <v>227</v>
      </c>
      <c r="B175" s="159" t="s">
        <v>36</v>
      </c>
      <c r="C175" s="173" t="s">
        <v>20</v>
      </c>
      <c r="D175" s="182">
        <v>7173.170285952925</v>
      </c>
      <c r="E175" s="182">
        <v>7679.1080364656473</v>
      </c>
      <c r="F175" s="180">
        <v>107.0531958721723</v>
      </c>
      <c r="G175" s="8"/>
      <c r="H175" s="182">
        <v>8221.8663486669939</v>
      </c>
      <c r="I175" s="182">
        <v>7679.1080364656473</v>
      </c>
      <c r="J175" s="182">
        <v>7058.6368140164668</v>
      </c>
      <c r="K175" s="182">
        <v>6673.2381497746564</v>
      </c>
      <c r="L175" s="182">
        <v>7363.8968295939048</v>
      </c>
      <c r="M175" s="182">
        <v>7804.5275268897412</v>
      </c>
      <c r="N175" s="22"/>
      <c r="O175" s="22"/>
      <c r="P175" s="163">
        <v>107.06798640706654</v>
      </c>
      <c r="Q175" s="163">
        <v>100</v>
      </c>
      <c r="R175" s="163">
        <v>91.920009205460332</v>
      </c>
      <c r="S175" s="163">
        <v>86.901214543219936</v>
      </c>
      <c r="T175" s="163">
        <v>95.895210675837546</v>
      </c>
      <c r="U175" s="163">
        <v>101.63325596968447</v>
      </c>
      <c r="V175" s="398"/>
      <c r="W175" s="398"/>
      <c r="X175" s="204" t="s">
        <v>222</v>
      </c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R175" s="34"/>
      <c r="AS175" s="34"/>
      <c r="AV175" s="3"/>
      <c r="AW175" s="3"/>
      <c r="AX175" s="18"/>
      <c r="AY175" s="18"/>
      <c r="AZ175" s="95"/>
      <c r="BA175" s="18"/>
      <c r="BB175" s="18"/>
      <c r="BC175" s="18"/>
      <c r="BD175" s="18"/>
      <c r="BE175" s="18"/>
      <c r="BF175" s="18"/>
      <c r="BG175" s="18"/>
      <c r="BH175" s="18"/>
      <c r="BI175" s="398"/>
    </row>
    <row r="176" spans="1:62" s="5" customFormat="1" ht="11.25" customHeight="1" x14ac:dyDescent="0.2">
      <c r="A176" s="239" t="s">
        <v>227</v>
      </c>
      <c r="B176" s="159" t="s">
        <v>35</v>
      </c>
      <c r="C176" s="173" t="s">
        <v>20</v>
      </c>
      <c r="D176" s="179">
        <v>318.55144000000001</v>
      </c>
      <c r="E176" s="179">
        <v>313.42559299999999</v>
      </c>
      <c r="F176" s="180">
        <v>98.390888768231591</v>
      </c>
      <c r="G176" s="8"/>
      <c r="H176" s="179">
        <v>313.42559299999999</v>
      </c>
      <c r="I176" s="179">
        <v>313.42559299999999</v>
      </c>
      <c r="J176" s="179">
        <v>313.42559299999999</v>
      </c>
      <c r="K176" s="179">
        <v>313.42559299999999</v>
      </c>
      <c r="L176" s="179">
        <v>313.42559299999999</v>
      </c>
      <c r="M176" s="179">
        <v>313.42559299999999</v>
      </c>
      <c r="N176" s="22"/>
      <c r="O176" s="22"/>
      <c r="P176" s="163">
        <v>100</v>
      </c>
      <c r="Q176" s="163">
        <v>100</v>
      </c>
      <c r="R176" s="163">
        <v>100</v>
      </c>
      <c r="S176" s="163">
        <v>100</v>
      </c>
      <c r="T176" s="163">
        <v>100</v>
      </c>
      <c r="U176" s="163">
        <v>100</v>
      </c>
      <c r="V176" s="398"/>
      <c r="W176" s="398"/>
      <c r="X176" s="398"/>
      <c r="Y176" s="398"/>
      <c r="Z176" s="398"/>
      <c r="AA176" s="398"/>
      <c r="AB176" s="398"/>
      <c r="AC176" s="398"/>
      <c r="AD176" s="398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R176" s="34"/>
      <c r="AS176" s="34"/>
      <c r="AV176" s="3"/>
      <c r="AW176" s="3"/>
      <c r="AX176" s="6"/>
      <c r="AY176" s="6"/>
      <c r="AZ176" s="95"/>
      <c r="BA176" s="68"/>
      <c r="BB176" s="6"/>
      <c r="BC176" s="398"/>
      <c r="BD176" s="6"/>
      <c r="BE176" s="6"/>
      <c r="BF176" s="6"/>
      <c r="BG176" s="6"/>
      <c r="BH176" s="7"/>
      <c r="BI176" s="398"/>
    </row>
    <row r="177" spans="1:62" s="5" customFormat="1" ht="11.25" customHeight="1" x14ac:dyDescent="0.2">
      <c r="A177" s="239" t="s">
        <v>227</v>
      </c>
      <c r="B177" s="158" t="s">
        <v>34</v>
      </c>
      <c r="C177" s="176" t="s">
        <v>20</v>
      </c>
      <c r="D177" s="177">
        <v>6854.6188459529249</v>
      </c>
      <c r="E177" s="177">
        <v>7365.6824434656473</v>
      </c>
      <c r="F177" s="178">
        <v>107.45575514843489</v>
      </c>
      <c r="G177" s="8"/>
      <c r="H177" s="177">
        <v>7908.4407556669939</v>
      </c>
      <c r="I177" s="177">
        <v>7365.6824434656473</v>
      </c>
      <c r="J177" s="177">
        <v>6745.2112210164669</v>
      </c>
      <c r="K177" s="177">
        <v>6359.8125567746565</v>
      </c>
      <c r="L177" s="177">
        <v>7050.4712365939049</v>
      </c>
      <c r="M177" s="177">
        <v>7491.1019338897413</v>
      </c>
      <c r="N177" s="90"/>
      <c r="O177" s="90"/>
      <c r="P177" s="162">
        <v>107.36874439493174</v>
      </c>
      <c r="Q177" s="162">
        <v>100</v>
      </c>
      <c r="R177" s="162">
        <v>91.576188259383599</v>
      </c>
      <c r="S177" s="162">
        <v>86.343833115106221</v>
      </c>
      <c r="T177" s="162">
        <v>95.720543082177301</v>
      </c>
      <c r="U177" s="162">
        <v>101.70275451577957</v>
      </c>
      <c r="V177" s="398"/>
      <c r="W177" s="398"/>
      <c r="X177" s="398"/>
      <c r="Y177" s="398"/>
      <c r="Z177" s="398"/>
      <c r="AA177" s="398"/>
      <c r="AB177" s="398"/>
      <c r="AC177" s="398"/>
      <c r="AD177" s="398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R177" s="34"/>
      <c r="AS177" s="34"/>
      <c r="AV177" s="3"/>
      <c r="AW177" s="3"/>
      <c r="AX177" s="8"/>
      <c r="AY177" s="8"/>
      <c r="AZ177" s="95"/>
      <c r="BA177" s="69"/>
      <c r="BB177" s="8"/>
      <c r="BC177" s="8"/>
      <c r="BD177" s="8"/>
      <c r="BE177" s="8"/>
      <c r="BF177" s="8"/>
      <c r="BG177" s="8"/>
      <c r="BH177" s="8"/>
      <c r="BI177" s="398"/>
    </row>
    <row r="178" spans="1:62" s="4" customFormat="1" ht="11.25" customHeight="1" x14ac:dyDescent="0.2">
      <c r="A178" s="239" t="s">
        <v>227</v>
      </c>
      <c r="B178" s="160" t="s">
        <v>33</v>
      </c>
      <c r="C178" s="183" t="s">
        <v>31</v>
      </c>
      <c r="D178" s="184">
        <v>0.17136547114882311</v>
      </c>
      <c r="E178" s="184">
        <v>0.18414206108664119</v>
      </c>
      <c r="F178" s="178">
        <v>107.45575514843489</v>
      </c>
      <c r="G178" s="8"/>
      <c r="H178" s="184">
        <v>0.15816881511333988</v>
      </c>
      <c r="I178" s="184">
        <v>0.18414206108664119</v>
      </c>
      <c r="J178" s="184">
        <v>0.22484037403388224</v>
      </c>
      <c r="K178" s="184">
        <v>0.25439250227098625</v>
      </c>
      <c r="L178" s="184">
        <v>0.2350157078864635</v>
      </c>
      <c r="M178" s="184">
        <v>0.18727754834724353</v>
      </c>
      <c r="N178" s="22"/>
      <c r="O178" s="49"/>
      <c r="P178" s="164">
        <v>85.894995515945396</v>
      </c>
      <c r="Q178" s="164">
        <v>100</v>
      </c>
      <c r="R178" s="164">
        <v>122.1015843458448</v>
      </c>
      <c r="S178" s="164">
        <v>138.15013298416994</v>
      </c>
      <c r="T178" s="164">
        <v>127.62739077623641</v>
      </c>
      <c r="U178" s="164">
        <v>101.70275451577957</v>
      </c>
      <c r="V178" s="398"/>
      <c r="W178" s="398"/>
      <c r="X178" s="398"/>
      <c r="Y178" s="398"/>
      <c r="Z178" s="398"/>
      <c r="AA178" s="398"/>
      <c r="AB178" s="398"/>
      <c r="AC178" s="398"/>
      <c r="AD178" s="398"/>
      <c r="AE178" s="1"/>
      <c r="AF178" s="1"/>
      <c r="AG178" s="49"/>
      <c r="AH178" s="49"/>
      <c r="AI178" s="49"/>
      <c r="AJ178" s="49"/>
      <c r="AK178" s="49"/>
      <c r="AL178" s="49"/>
      <c r="AM178" s="49"/>
      <c r="AN178" s="49"/>
      <c r="AR178" s="34"/>
      <c r="AS178" s="34"/>
      <c r="AU178" s="5"/>
      <c r="AV178" s="17"/>
      <c r="AW178" s="17"/>
      <c r="AX178" s="16"/>
      <c r="AY178" s="16"/>
      <c r="AZ178" s="95"/>
      <c r="BA178" s="75"/>
      <c r="BB178" s="15"/>
      <c r="BC178" s="16"/>
      <c r="BD178" s="16"/>
      <c r="BE178" s="16"/>
      <c r="BF178" s="16"/>
      <c r="BG178" s="16"/>
      <c r="BH178" s="16"/>
      <c r="BI178" s="29"/>
      <c r="BJ178" s="5"/>
    </row>
    <row r="179" spans="1:62" s="4" customFormat="1" ht="11.25" customHeight="1" x14ac:dyDescent="0.2">
      <c r="A179" s="239" t="s">
        <v>227</v>
      </c>
      <c r="B179" s="89" t="s">
        <v>32</v>
      </c>
      <c r="C179" s="185" t="s">
        <v>31</v>
      </c>
      <c r="D179" s="186">
        <v>0.23799999999999996</v>
      </c>
      <c r="E179" s="186">
        <v>0.28199999999999997</v>
      </c>
      <c r="F179" s="172">
        <v>118.4873949579832</v>
      </c>
      <c r="G179" s="8"/>
      <c r="H179" s="186">
        <v>0.28199999999999997</v>
      </c>
      <c r="I179" s="186">
        <v>0.28199999999999997</v>
      </c>
      <c r="J179" s="186">
        <v>0.28199999999999997</v>
      </c>
      <c r="K179" s="186">
        <v>0.28199999999999997</v>
      </c>
      <c r="L179" s="186">
        <v>0.28199999999999997</v>
      </c>
      <c r="M179" s="186">
        <v>0.28199999999999997</v>
      </c>
      <c r="N179" s="22"/>
      <c r="O179" s="49"/>
      <c r="P179" s="73">
        <v>100</v>
      </c>
      <c r="Q179" s="73">
        <v>100</v>
      </c>
      <c r="R179" s="73">
        <v>100</v>
      </c>
      <c r="S179" s="73">
        <v>100</v>
      </c>
      <c r="T179" s="73">
        <v>100</v>
      </c>
      <c r="U179" s="73">
        <v>100</v>
      </c>
      <c r="V179" s="398"/>
      <c r="W179" s="398"/>
      <c r="X179" s="398"/>
      <c r="Y179" s="398"/>
      <c r="Z179" s="398"/>
      <c r="AA179" s="398"/>
      <c r="AB179" s="398"/>
      <c r="AC179" s="398"/>
      <c r="AD179" s="398"/>
      <c r="AE179" s="1"/>
      <c r="AF179" s="1"/>
      <c r="AG179" s="49"/>
      <c r="AH179" s="49"/>
      <c r="AI179" s="49"/>
      <c r="AJ179" s="49"/>
      <c r="AK179" s="49"/>
      <c r="AL179" s="49"/>
      <c r="AM179" s="49"/>
      <c r="AN179" s="49"/>
      <c r="AR179" s="34"/>
      <c r="AS179" s="34"/>
      <c r="AU179" s="5"/>
      <c r="AV179" s="17"/>
      <c r="AW179" s="17"/>
      <c r="AX179" s="74"/>
      <c r="AY179" s="74"/>
      <c r="AZ179" s="95"/>
      <c r="BA179" s="75"/>
      <c r="BB179" s="6"/>
      <c r="BC179" s="16"/>
      <c r="BD179" s="74"/>
      <c r="BE179" s="74"/>
      <c r="BF179" s="74"/>
      <c r="BG179" s="74"/>
      <c r="BH179" s="74"/>
      <c r="BI179" s="29"/>
      <c r="BJ179" s="5"/>
    </row>
    <row r="180" spans="1:62" s="10" customFormat="1" ht="11.25" customHeight="1" x14ac:dyDescent="0.2">
      <c r="A180" s="239" t="s">
        <v>227</v>
      </c>
      <c r="B180" s="90" t="s">
        <v>30</v>
      </c>
      <c r="C180" s="166" t="s">
        <v>20</v>
      </c>
      <c r="D180" s="171">
        <v>10219.351439999997</v>
      </c>
      <c r="E180" s="171">
        <v>12044.625592999999</v>
      </c>
      <c r="F180" s="172">
        <v>117.86095882616992</v>
      </c>
      <c r="G180" s="8"/>
      <c r="H180" s="171">
        <v>14977.425592999998</v>
      </c>
      <c r="I180" s="171">
        <v>12044.625592999999</v>
      </c>
      <c r="J180" s="171">
        <v>9111.8255929999996</v>
      </c>
      <c r="K180" s="171">
        <v>7645.425592999999</v>
      </c>
      <c r="L180" s="171">
        <v>9111.8255929999996</v>
      </c>
      <c r="M180" s="171">
        <v>12044.625592999999</v>
      </c>
      <c r="N180" s="22"/>
      <c r="O180" s="41"/>
      <c r="P180" s="8">
        <v>124.34944928221314</v>
      </c>
      <c r="Q180" s="8">
        <v>100</v>
      </c>
      <c r="R180" s="8">
        <v>75.650550717786857</v>
      </c>
      <c r="S180" s="8">
        <v>63.475826076680278</v>
      </c>
      <c r="T180" s="8">
        <v>75.650550717786857</v>
      </c>
      <c r="U180" s="8">
        <v>100</v>
      </c>
      <c r="V180" s="8"/>
      <c r="W180" s="8"/>
      <c r="X180" s="8"/>
      <c r="Y180" s="8"/>
      <c r="Z180" s="8"/>
      <c r="AA180" s="8"/>
      <c r="AB180" s="8"/>
      <c r="AC180" s="8"/>
      <c r="AD180" s="8"/>
      <c r="AE180" s="1"/>
      <c r="AF180" s="1"/>
      <c r="AG180" s="41"/>
      <c r="AH180" s="41"/>
      <c r="AI180" s="41"/>
      <c r="AJ180" s="41"/>
      <c r="AK180" s="41"/>
      <c r="AL180" s="41"/>
      <c r="AM180" s="41"/>
      <c r="AN180" s="41"/>
      <c r="AR180" s="34"/>
      <c r="AS180" s="34"/>
      <c r="AU180" s="5"/>
      <c r="AV180" s="9"/>
      <c r="AW180" s="9"/>
      <c r="AX180" s="8"/>
      <c r="AY180" s="8"/>
      <c r="AZ180" s="95"/>
      <c r="BA180" s="69"/>
      <c r="BB180" s="8"/>
      <c r="BC180" s="8"/>
      <c r="BD180" s="8"/>
      <c r="BE180" s="8"/>
      <c r="BF180" s="8"/>
      <c r="BG180" s="8"/>
      <c r="BH180" s="8"/>
      <c r="BI180" s="8"/>
      <c r="BJ180" s="5"/>
    </row>
    <row r="181" spans="1:62" s="5" customFormat="1" ht="11.25" customHeight="1" x14ac:dyDescent="0.2">
      <c r="A181" s="239" t="s">
        <v>227</v>
      </c>
      <c r="B181" s="22" t="s">
        <v>29</v>
      </c>
      <c r="C181" s="169" t="s">
        <v>20</v>
      </c>
      <c r="D181" s="187">
        <v>0</v>
      </c>
      <c r="E181" s="187">
        <v>0</v>
      </c>
      <c r="F181" s="172" t="e">
        <v>#DIV/0!</v>
      </c>
      <c r="G181" s="8"/>
      <c r="H181" s="187">
        <v>0</v>
      </c>
      <c r="I181" s="187">
        <v>0</v>
      </c>
      <c r="J181" s="187">
        <v>0</v>
      </c>
      <c r="K181" s="187">
        <v>0</v>
      </c>
      <c r="L181" s="187">
        <v>0</v>
      </c>
      <c r="M181" s="187">
        <v>0</v>
      </c>
      <c r="N181" s="22"/>
      <c r="O181" s="22"/>
      <c r="P181" s="398"/>
      <c r="Q181" s="398"/>
      <c r="R181" s="398"/>
      <c r="S181" s="398"/>
      <c r="T181" s="398"/>
      <c r="U181" s="398"/>
      <c r="V181" s="398"/>
      <c r="W181" s="398"/>
      <c r="X181" s="398"/>
      <c r="Y181" s="398"/>
      <c r="Z181" s="398"/>
      <c r="AA181" s="398"/>
      <c r="AB181" s="398"/>
      <c r="AC181" s="398"/>
      <c r="AD181" s="398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R181" s="34"/>
      <c r="AS181" s="34"/>
      <c r="AV181" s="3"/>
      <c r="AW181" s="3"/>
      <c r="AX181" s="398"/>
      <c r="AY181" s="398"/>
      <c r="AZ181" s="95"/>
      <c r="BA181" s="68"/>
      <c r="BB181" s="398"/>
      <c r="BC181" s="8"/>
      <c r="BD181" s="398"/>
      <c r="BE181" s="398"/>
      <c r="BF181" s="398"/>
      <c r="BG181" s="398"/>
      <c r="BH181" s="398"/>
      <c r="BI181" s="398"/>
    </row>
    <row r="182" spans="1:62" s="5" customFormat="1" ht="11.25" customHeight="1" x14ac:dyDescent="0.2">
      <c r="A182" s="239" t="s">
        <v>227</v>
      </c>
      <c r="B182" s="158" t="s">
        <v>28</v>
      </c>
      <c r="C182" s="173"/>
      <c r="D182" s="182"/>
      <c r="E182" s="182"/>
      <c r="F182" s="178"/>
      <c r="G182" s="8"/>
      <c r="H182" s="182"/>
      <c r="I182" s="182"/>
      <c r="J182" s="182"/>
      <c r="K182" s="182"/>
      <c r="L182" s="182"/>
      <c r="M182" s="182"/>
      <c r="N182" s="22"/>
      <c r="O182" s="22"/>
      <c r="P182" s="163"/>
      <c r="Q182" s="163"/>
      <c r="R182" s="163"/>
      <c r="S182" s="163"/>
      <c r="T182" s="163"/>
      <c r="U182" s="163"/>
      <c r="V182" s="398"/>
      <c r="W182" s="398"/>
      <c r="X182" s="398"/>
      <c r="Y182" s="398"/>
      <c r="Z182" s="398"/>
      <c r="AA182" s="398"/>
      <c r="AB182" s="398"/>
      <c r="AC182" s="398"/>
      <c r="AD182" s="398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R182" s="34"/>
      <c r="AS182" s="34"/>
      <c r="AV182" s="9"/>
      <c r="AW182" s="3"/>
      <c r="AX182" s="398"/>
      <c r="AY182" s="398"/>
      <c r="AZ182" s="95"/>
      <c r="BA182" s="68"/>
      <c r="BB182" s="398"/>
      <c r="BC182" s="8"/>
      <c r="BD182" s="398"/>
      <c r="BE182" s="398"/>
      <c r="BF182" s="398"/>
      <c r="BG182" s="398"/>
      <c r="BH182" s="398"/>
      <c r="BI182" s="398"/>
    </row>
    <row r="183" spans="1:62" s="5" customFormat="1" ht="11.25" customHeight="1" x14ac:dyDescent="0.2">
      <c r="A183" s="239" t="s">
        <v>227</v>
      </c>
      <c r="B183" s="159" t="s">
        <v>27</v>
      </c>
      <c r="C183" s="173" t="s">
        <v>20</v>
      </c>
      <c r="D183" s="179">
        <v>10219.351439999997</v>
      </c>
      <c r="E183" s="179">
        <v>12044.625592999999</v>
      </c>
      <c r="F183" s="180">
        <v>117.86095882616992</v>
      </c>
      <c r="G183" s="8"/>
      <c r="H183" s="179">
        <v>14977.425592999998</v>
      </c>
      <c r="I183" s="179">
        <v>12044.625592999999</v>
      </c>
      <c r="J183" s="179">
        <v>9111.8255929999996</v>
      </c>
      <c r="K183" s="179">
        <v>7645.425592999999</v>
      </c>
      <c r="L183" s="179">
        <v>9111.8255929999996</v>
      </c>
      <c r="M183" s="179">
        <v>12044.625592999999</v>
      </c>
      <c r="N183" s="22"/>
      <c r="O183" s="22"/>
      <c r="P183" s="163">
        <v>124.34944928221314</v>
      </c>
      <c r="Q183" s="163">
        <v>100</v>
      </c>
      <c r="R183" s="163">
        <v>75.650550717786857</v>
      </c>
      <c r="S183" s="163">
        <v>63.475826076680278</v>
      </c>
      <c r="T183" s="163">
        <v>75.650550717786857</v>
      </c>
      <c r="U183" s="163">
        <v>100</v>
      </c>
      <c r="V183" s="398"/>
      <c r="W183" s="398"/>
      <c r="X183" s="398"/>
      <c r="Y183" s="398"/>
      <c r="Z183" s="398"/>
      <c r="AA183" s="398"/>
      <c r="AB183" s="398"/>
      <c r="AC183" s="398"/>
      <c r="AD183" s="398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R183" s="34"/>
      <c r="AS183" s="34"/>
      <c r="AV183" s="3"/>
      <c r="AW183" s="3"/>
      <c r="AX183" s="37"/>
      <c r="AY183" s="37"/>
      <c r="AZ183" s="95"/>
      <c r="BA183" s="68"/>
      <c r="BB183" s="37"/>
      <c r="BC183" s="398"/>
      <c r="BD183" s="37"/>
      <c r="BE183" s="37"/>
      <c r="BF183" s="37"/>
      <c r="BG183" s="37"/>
      <c r="BH183" s="37"/>
      <c r="BI183" s="398"/>
    </row>
    <row r="184" spans="1:62" s="5" customFormat="1" ht="11.25" customHeight="1" x14ac:dyDescent="0.2">
      <c r="A184" s="239" t="s">
        <v>227</v>
      </c>
      <c r="B184" s="159" t="s">
        <v>26</v>
      </c>
      <c r="C184" s="173" t="s">
        <v>20</v>
      </c>
      <c r="D184" s="179">
        <v>7553.9702859529252</v>
      </c>
      <c r="E184" s="179">
        <v>8130.3080364656435</v>
      </c>
      <c r="F184" s="180">
        <v>107.62960044447692</v>
      </c>
      <c r="G184" s="8"/>
      <c r="H184" s="179">
        <v>8785.8663486669957</v>
      </c>
      <c r="I184" s="179">
        <v>8130.3080364656435</v>
      </c>
      <c r="J184" s="179">
        <v>7397.0368140164665</v>
      </c>
      <c r="K184" s="179">
        <v>6955.2381497746564</v>
      </c>
      <c r="L184" s="179">
        <v>7702.2968295939063</v>
      </c>
      <c r="M184" s="179">
        <v>8255.7275268897356</v>
      </c>
      <c r="N184" s="22"/>
      <c r="O184" s="22"/>
      <c r="P184" s="163">
        <v>108.06314237124934</v>
      </c>
      <c r="Q184" s="163">
        <v>100</v>
      </c>
      <c r="R184" s="163">
        <v>90.981015489691828</v>
      </c>
      <c r="S184" s="163">
        <v>85.547043464766361</v>
      </c>
      <c r="T184" s="163">
        <v>94.735608971369317</v>
      </c>
      <c r="U184" s="163">
        <v>101.54261671097291</v>
      </c>
      <c r="V184" s="398"/>
      <c r="W184" s="398"/>
      <c r="X184" s="398"/>
      <c r="Y184" s="398"/>
      <c r="Z184" s="398"/>
      <c r="AA184" s="398"/>
      <c r="AB184" s="398"/>
      <c r="AC184" s="398"/>
      <c r="AD184" s="398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R184" s="34"/>
      <c r="AS184" s="34"/>
      <c r="AV184" s="3"/>
      <c r="AW184" s="3"/>
      <c r="AX184" s="7"/>
      <c r="AY184" s="7"/>
      <c r="AZ184" s="95"/>
      <c r="BA184" s="68"/>
      <c r="BB184" s="7"/>
      <c r="BC184" s="398"/>
      <c r="BD184" s="7"/>
      <c r="BE184" s="7"/>
      <c r="BF184" s="7"/>
      <c r="BG184" s="7"/>
      <c r="BH184" s="7"/>
      <c r="BI184" s="398"/>
    </row>
    <row r="185" spans="1:62" s="5" customFormat="1" ht="11.25" customHeight="1" x14ac:dyDescent="0.2">
      <c r="A185" s="239" t="s">
        <v>227</v>
      </c>
      <c r="B185" s="159" t="s">
        <v>25</v>
      </c>
      <c r="C185" s="173" t="s">
        <v>20</v>
      </c>
      <c r="D185" s="179">
        <v>4066.1459936714755</v>
      </c>
      <c r="E185" s="179">
        <v>4510.8475710189496</v>
      </c>
      <c r="F185" s="180">
        <v>110.93668496014666</v>
      </c>
      <c r="G185" s="8"/>
      <c r="H185" s="179">
        <v>4664.2127581731456</v>
      </c>
      <c r="I185" s="179">
        <v>4510.8475710189496</v>
      </c>
      <c r="J185" s="179">
        <v>4296.1634089986219</v>
      </c>
      <c r="K185" s="179">
        <v>4124.171819488316</v>
      </c>
      <c r="L185" s="179">
        <v>4377.5724047938638</v>
      </c>
      <c r="M185" s="179">
        <v>4543.913186903781</v>
      </c>
      <c r="N185" s="22"/>
      <c r="O185" s="22"/>
      <c r="P185" s="163">
        <v>103.39991952154466</v>
      </c>
      <c r="Q185" s="163">
        <v>100</v>
      </c>
      <c r="R185" s="163">
        <v>95.240713443752369</v>
      </c>
      <c r="S185" s="163">
        <v>91.427869254218948</v>
      </c>
      <c r="T185" s="163">
        <v>97.045451788676147</v>
      </c>
      <c r="U185" s="163">
        <v>100.73302445636314</v>
      </c>
      <c r="V185" s="398"/>
      <c r="W185" s="398"/>
      <c r="X185" s="398"/>
      <c r="Y185" s="398"/>
      <c r="Z185" s="398"/>
      <c r="AA185" s="398"/>
      <c r="AB185" s="398"/>
      <c r="AC185" s="398"/>
      <c r="AD185" s="398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R185" s="34"/>
      <c r="AS185" s="34"/>
      <c r="AV185" s="3"/>
      <c r="AW185" s="3"/>
      <c r="AX185" s="7"/>
      <c r="AY185" s="7"/>
      <c r="AZ185" s="95"/>
      <c r="BA185" s="68"/>
      <c r="BB185" s="7"/>
      <c r="BC185" s="398"/>
      <c r="BD185" s="7"/>
      <c r="BE185" s="7"/>
      <c r="BF185" s="7"/>
      <c r="BG185" s="7"/>
      <c r="BH185" s="7"/>
      <c r="BI185" s="398"/>
    </row>
    <row r="186" spans="1:62" s="5" customFormat="1" ht="11.25" customHeight="1" x14ac:dyDescent="0.2">
      <c r="A186" s="239" t="s">
        <v>227</v>
      </c>
      <c r="B186" s="159" t="s">
        <v>24</v>
      </c>
      <c r="C186" s="173" t="s">
        <v>20</v>
      </c>
      <c r="D186" s="179">
        <v>441.79235544171843</v>
      </c>
      <c r="E186" s="179">
        <v>458.94307919759137</v>
      </c>
      <c r="F186" s="180">
        <v>103.88207798179874</v>
      </c>
      <c r="G186" s="8"/>
      <c r="H186" s="179">
        <v>506.48137271461906</v>
      </c>
      <c r="I186" s="179">
        <v>458.94307919759137</v>
      </c>
      <c r="J186" s="179">
        <v>406.87968422196559</v>
      </c>
      <c r="K186" s="179">
        <v>378.03776727027247</v>
      </c>
      <c r="L186" s="179">
        <v>452.00190156133044</v>
      </c>
      <c r="M186" s="179">
        <v>477.14628286165964</v>
      </c>
      <c r="N186" s="22"/>
      <c r="O186" s="22"/>
      <c r="P186" s="163">
        <v>110.35821121872954</v>
      </c>
      <c r="Q186" s="163">
        <v>100</v>
      </c>
      <c r="R186" s="163">
        <v>88.655805624816793</v>
      </c>
      <c r="S186" s="163">
        <v>82.371384253408408</v>
      </c>
      <c r="T186" s="163">
        <v>98.487573306825595</v>
      </c>
      <c r="U186" s="163">
        <v>103.96633144482632</v>
      </c>
      <c r="V186" s="398"/>
      <c r="W186" s="398"/>
      <c r="X186" s="398"/>
      <c r="Y186" s="398"/>
      <c r="Z186" s="398"/>
      <c r="AA186" s="398"/>
      <c r="AB186" s="398"/>
      <c r="AC186" s="398"/>
      <c r="AD186" s="398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R186" s="34"/>
      <c r="AS186" s="34"/>
      <c r="AV186" s="3"/>
      <c r="AW186" s="3"/>
      <c r="AX186" s="37"/>
      <c r="AY186" s="37"/>
      <c r="AZ186" s="95"/>
      <c r="BA186" s="68"/>
      <c r="BB186" s="37"/>
      <c r="BC186" s="398"/>
      <c r="BD186" s="37"/>
      <c r="BE186" s="37"/>
      <c r="BF186" s="37"/>
      <c r="BG186" s="37"/>
      <c r="BH186" s="37"/>
      <c r="BI186" s="398"/>
    </row>
    <row r="187" spans="1:62" s="10" customFormat="1" ht="11.25" customHeight="1" x14ac:dyDescent="0.2">
      <c r="A187" s="239" t="s">
        <v>227</v>
      </c>
      <c r="B187" s="158" t="s">
        <v>23</v>
      </c>
      <c r="C187" s="176" t="s">
        <v>20</v>
      </c>
      <c r="D187" s="177">
        <v>3046.0319368397313</v>
      </c>
      <c r="E187" s="177">
        <v>3160.5173862491024</v>
      </c>
      <c r="F187" s="178">
        <v>103.75851113130975</v>
      </c>
      <c r="G187" s="8"/>
      <c r="H187" s="177">
        <v>3615.1722177792308</v>
      </c>
      <c r="I187" s="177">
        <v>3160.5173862491024</v>
      </c>
      <c r="J187" s="177">
        <v>2693.9937207958792</v>
      </c>
      <c r="K187" s="177">
        <v>2453.0285630160679</v>
      </c>
      <c r="L187" s="177">
        <v>2872.7225232387118</v>
      </c>
      <c r="M187" s="177">
        <v>3234.668057124295</v>
      </c>
      <c r="N187" s="22"/>
      <c r="O187" s="41"/>
      <c r="P187" s="162">
        <v>114.38545579620151</v>
      </c>
      <c r="Q187" s="162">
        <v>100</v>
      </c>
      <c r="R187" s="162">
        <v>85.239009679776117</v>
      </c>
      <c r="S187" s="162">
        <v>77.614778317271615</v>
      </c>
      <c r="T187" s="162">
        <v>90.89405854046116</v>
      </c>
      <c r="U187" s="162">
        <v>102.34615608184312</v>
      </c>
      <c r="V187" s="8"/>
      <c r="W187" s="8"/>
      <c r="X187" s="8"/>
      <c r="Y187" s="8"/>
      <c r="Z187" s="8"/>
      <c r="AA187" s="8"/>
      <c r="AB187" s="8"/>
      <c r="AC187" s="8"/>
      <c r="AD187" s="8"/>
      <c r="AE187" s="1"/>
      <c r="AF187" s="1"/>
      <c r="AG187" s="41"/>
      <c r="AH187" s="41"/>
      <c r="AI187" s="41"/>
      <c r="AJ187" s="41"/>
      <c r="AK187" s="41"/>
      <c r="AL187" s="41"/>
      <c r="AM187" s="41"/>
      <c r="AN187" s="41"/>
      <c r="AR187" s="34"/>
      <c r="AS187" s="34"/>
      <c r="AU187" s="5"/>
      <c r="AV187" s="9"/>
      <c r="AW187" s="9"/>
      <c r="AX187" s="8"/>
      <c r="AY187" s="8"/>
      <c r="AZ187" s="95"/>
      <c r="BA187" s="69"/>
      <c r="BB187" s="8"/>
      <c r="BC187" s="8"/>
      <c r="BD187" s="8"/>
      <c r="BE187" s="8"/>
      <c r="BF187" s="8"/>
      <c r="BG187" s="8"/>
      <c r="BH187" s="8"/>
      <c r="BI187" s="8"/>
      <c r="BJ187" s="5"/>
    </row>
    <row r="188" spans="1:62" s="5" customFormat="1" ht="11.25" customHeight="1" x14ac:dyDescent="0.2">
      <c r="A188" s="239" t="s">
        <v>227</v>
      </c>
      <c r="B188" s="159" t="s">
        <v>22</v>
      </c>
      <c r="C188" s="173" t="s">
        <v>20</v>
      </c>
      <c r="D188" s="182">
        <v>6153.2054463285212</v>
      </c>
      <c r="E188" s="182">
        <v>7533.7780219810493</v>
      </c>
      <c r="F188" s="180">
        <v>122.4366403445262</v>
      </c>
      <c r="G188" s="8"/>
      <c r="H188" s="182">
        <v>10313.212834826852</v>
      </c>
      <c r="I188" s="182">
        <v>7533.7780219810493</v>
      </c>
      <c r="J188" s="182">
        <v>4815.6621840013777</v>
      </c>
      <c r="K188" s="182">
        <v>3521.253773511683</v>
      </c>
      <c r="L188" s="182">
        <v>4734.2531882061357</v>
      </c>
      <c r="M188" s="182">
        <v>7500.7124060962178</v>
      </c>
      <c r="N188" s="22"/>
      <c r="O188" s="22"/>
      <c r="P188" s="163">
        <v>136.89297461029963</v>
      </c>
      <c r="Q188" s="163">
        <v>100</v>
      </c>
      <c r="R188" s="163">
        <v>63.920946037312</v>
      </c>
      <c r="S188" s="163">
        <v>46.739547717464461</v>
      </c>
      <c r="T188" s="163">
        <v>62.840359437100027</v>
      </c>
      <c r="U188" s="163">
        <v>99.561101803260499</v>
      </c>
      <c r="V188" s="398"/>
      <c r="W188" s="398"/>
      <c r="X188" s="398"/>
      <c r="Y188" s="398"/>
      <c r="Z188" s="398"/>
      <c r="AA188" s="398"/>
      <c r="AB188" s="398"/>
      <c r="AC188" s="398"/>
      <c r="AD188" s="398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R188" s="34"/>
      <c r="AS188" s="34"/>
      <c r="AV188" s="3"/>
      <c r="AW188" s="3"/>
      <c r="AX188" s="398"/>
      <c r="AY188" s="398"/>
      <c r="AZ188" s="95"/>
      <c r="BA188" s="68"/>
      <c r="BB188" s="398"/>
      <c r="BC188" s="398"/>
      <c r="BD188" s="398"/>
      <c r="BE188" s="398"/>
      <c r="BF188" s="398"/>
      <c r="BG188" s="398"/>
      <c r="BH188" s="398"/>
      <c r="BI188" s="398"/>
    </row>
    <row r="189" spans="1:62" s="10" customFormat="1" ht="11.25" customHeight="1" x14ac:dyDescent="0.2">
      <c r="A189" s="239" t="s">
        <v>227</v>
      </c>
      <c r="B189" s="158" t="s">
        <v>21</v>
      </c>
      <c r="C189" s="176" t="s">
        <v>20</v>
      </c>
      <c r="D189" s="177">
        <v>5711.4130908868028</v>
      </c>
      <c r="E189" s="177">
        <v>7074.8349427834582</v>
      </c>
      <c r="F189" s="178">
        <v>123.87188302089631</v>
      </c>
      <c r="G189" s="8"/>
      <c r="H189" s="177">
        <v>9806.7314621122332</v>
      </c>
      <c r="I189" s="177">
        <v>7074.8349427834582</v>
      </c>
      <c r="J189" s="177">
        <v>4408.7824997794123</v>
      </c>
      <c r="K189" s="177">
        <v>3143.2160062414105</v>
      </c>
      <c r="L189" s="177">
        <v>4282.2512866448051</v>
      </c>
      <c r="M189" s="177">
        <v>7023.5661232345583</v>
      </c>
      <c r="N189" s="22"/>
      <c r="O189" s="41"/>
      <c r="P189" s="162">
        <v>138.61427922237806</v>
      </c>
      <c r="Q189" s="162">
        <v>100</v>
      </c>
      <c r="R189" s="162">
        <v>62.316400812664916</v>
      </c>
      <c r="S189" s="162">
        <v>44.428117852383032</v>
      </c>
      <c r="T189" s="162">
        <v>60.527932047557222</v>
      </c>
      <c r="U189" s="162">
        <v>99.275335467703101</v>
      </c>
      <c r="V189" s="8"/>
      <c r="W189" s="8"/>
      <c r="X189" s="8"/>
      <c r="Y189" s="8"/>
      <c r="Z189" s="8"/>
      <c r="AA189" s="8"/>
      <c r="AB189" s="8"/>
      <c r="AC189" s="8"/>
      <c r="AD189" s="8"/>
      <c r="AE189" s="1"/>
      <c r="AF189" s="1"/>
      <c r="AG189" s="41"/>
      <c r="AH189" s="41"/>
      <c r="AI189" s="41"/>
      <c r="AJ189" s="41"/>
      <c r="AK189" s="41"/>
      <c r="AL189" s="41"/>
      <c r="AM189" s="41"/>
      <c r="AN189" s="41"/>
      <c r="AR189" s="34"/>
      <c r="AS189" s="34"/>
      <c r="AU189" s="5"/>
      <c r="AV189" s="9"/>
      <c r="AW189" s="9"/>
      <c r="AX189" s="8"/>
      <c r="AY189" s="8"/>
      <c r="AZ189" s="95"/>
      <c r="BA189" s="69"/>
      <c r="BB189" s="8"/>
      <c r="BC189" s="8"/>
      <c r="BD189" s="8"/>
      <c r="BE189" s="8"/>
      <c r="BF189" s="8"/>
      <c r="BG189" s="8"/>
      <c r="BH189" s="8"/>
      <c r="BI189" s="8"/>
      <c r="BJ189" s="5"/>
    </row>
    <row r="190" spans="1:62" s="5" customFormat="1" ht="11.25" customHeight="1" x14ac:dyDescent="0.2">
      <c r="A190" s="239" t="s">
        <v>227</v>
      </c>
      <c r="B190" s="159" t="s">
        <v>19</v>
      </c>
      <c r="C190" s="175" t="s">
        <v>18</v>
      </c>
      <c r="D190" s="179">
        <v>22.413925407184443</v>
      </c>
      <c r="E190" s="179">
        <v>27.77377381618685</v>
      </c>
      <c r="F190" s="180">
        <v>123.91302867138296</v>
      </c>
      <c r="G190" s="8"/>
      <c r="H190" s="179">
        <v>33.524550458352174</v>
      </c>
      <c r="I190" s="179">
        <v>27.77377381618685</v>
      </c>
      <c r="J190" s="179">
        <v>20.402515638384532</v>
      </c>
      <c r="K190" s="179">
        <v>16.016414161359879</v>
      </c>
      <c r="L190" s="179">
        <v>18.598155568562103</v>
      </c>
      <c r="M190" s="179">
        <v>26.949731376728824</v>
      </c>
      <c r="N190" s="22"/>
      <c r="O190" s="22"/>
      <c r="P190" s="163">
        <v>120.70578049718873</v>
      </c>
      <c r="Q190" s="163">
        <v>100</v>
      </c>
      <c r="R190" s="163">
        <v>73.459644963673355</v>
      </c>
      <c r="S190" s="163">
        <v>57.667403311340223</v>
      </c>
      <c r="T190" s="163">
        <v>66.963012270672778</v>
      </c>
      <c r="U190" s="163">
        <v>97.033019549623589</v>
      </c>
      <c r="V190" s="398"/>
      <c r="W190" s="398"/>
      <c r="X190" s="402" t="s">
        <v>213</v>
      </c>
      <c r="Y190" s="403"/>
      <c r="Z190" s="403"/>
      <c r="AA190" s="403"/>
      <c r="AB190" s="403"/>
      <c r="AC190" s="403"/>
      <c r="AD190" s="403"/>
      <c r="AE190" s="403"/>
      <c r="AF190" s="403"/>
      <c r="AG190" s="1"/>
      <c r="AH190" s="1"/>
      <c r="AI190" s="1"/>
      <c r="AJ190" s="1"/>
      <c r="AK190" s="1"/>
      <c r="AL190" s="1"/>
      <c r="AM190" s="1"/>
      <c r="AN190" s="1"/>
      <c r="AR190" s="34"/>
      <c r="AS190" s="34"/>
      <c r="AV190" s="3"/>
      <c r="AW190" s="20"/>
      <c r="AX190" s="37"/>
      <c r="AY190" s="37"/>
      <c r="AZ190" s="95"/>
      <c r="BA190" s="68"/>
      <c r="BB190" s="37"/>
      <c r="BC190" s="398"/>
      <c r="BD190" s="37"/>
      <c r="BE190" s="37"/>
      <c r="BF190" s="37"/>
      <c r="BG190" s="37"/>
      <c r="BH190" s="37"/>
      <c r="BI190" s="398"/>
    </row>
    <row r="191" spans="1:62" s="5" customFormat="1" ht="11.25" customHeight="1" x14ac:dyDescent="0.2">
      <c r="A191" s="239" t="s">
        <v>227</v>
      </c>
      <c r="B191" s="22"/>
      <c r="C191" s="88"/>
      <c r="D191" s="33">
        <v>1.277658993781805E-2</v>
      </c>
      <c r="E191" s="33">
        <v>0</v>
      </c>
      <c r="F191" s="32"/>
      <c r="G191" s="32"/>
      <c r="H191" s="31">
        <v>0</v>
      </c>
      <c r="I191" s="31">
        <v>0</v>
      </c>
      <c r="J191" s="31">
        <v>0</v>
      </c>
      <c r="K191" s="31">
        <v>0</v>
      </c>
      <c r="L191" s="31">
        <v>0</v>
      </c>
      <c r="M191" s="31">
        <v>0</v>
      </c>
      <c r="N191" s="31"/>
      <c r="O191" s="22"/>
      <c r="P191" s="398"/>
      <c r="Q191" s="398"/>
      <c r="R191" s="398"/>
      <c r="S191" s="398"/>
      <c r="T191" s="398"/>
      <c r="U191" s="398"/>
      <c r="V191" s="398"/>
      <c r="W191" s="398"/>
      <c r="X191" s="204">
        <v>2019</v>
      </c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V191" s="3"/>
      <c r="AW191" s="20"/>
      <c r="AX191" s="33"/>
      <c r="AY191" s="33"/>
      <c r="AZ191" s="95"/>
      <c r="BA191" s="33"/>
      <c r="BB191" s="32"/>
      <c r="BC191" s="32"/>
      <c r="BD191" s="33"/>
      <c r="BE191" s="33"/>
      <c r="BF191" s="33"/>
      <c r="BG191" s="33"/>
      <c r="BH191" s="31"/>
      <c r="BI191" s="398"/>
    </row>
    <row r="192" spans="1:62" s="5" customFormat="1" x14ac:dyDescent="0.2">
      <c r="A192" s="239" t="s">
        <v>228</v>
      </c>
      <c r="B192" s="147" t="s">
        <v>131</v>
      </c>
      <c r="C192" s="146"/>
      <c r="D192" s="146"/>
      <c r="E192" s="146"/>
      <c r="F192" s="146"/>
      <c r="G192" s="146"/>
      <c r="H192" s="146"/>
      <c r="I192" s="146"/>
      <c r="J192" s="206"/>
      <c r="K192" s="146"/>
      <c r="L192" s="146"/>
      <c r="M192" s="146"/>
      <c r="N192" s="146"/>
      <c r="O192" s="146"/>
      <c r="P192" s="146"/>
      <c r="Q192" s="146"/>
      <c r="R192" s="146"/>
      <c r="S192" s="146"/>
      <c r="T192" s="146"/>
      <c r="U192" s="146"/>
      <c r="V192" s="146"/>
      <c r="W192" s="146"/>
      <c r="X192" s="146"/>
      <c r="Y192" s="146"/>
      <c r="Z192" s="146"/>
      <c r="AA192" s="146"/>
      <c r="AB192" s="146"/>
      <c r="AC192" s="146"/>
      <c r="AD192" s="146"/>
      <c r="AE192" s="146"/>
      <c r="AF192" s="146"/>
      <c r="AG192" s="1"/>
      <c r="AH192" s="1"/>
      <c r="AI192" s="1"/>
      <c r="AJ192" s="1"/>
      <c r="AK192" s="1"/>
      <c r="AL192" s="1"/>
      <c r="AM192" s="1"/>
      <c r="AN192" s="1"/>
      <c r="AV192" s="13"/>
      <c r="AW192" s="25"/>
      <c r="AX192" s="66"/>
      <c r="AY192" s="66"/>
      <c r="AZ192" s="95"/>
      <c r="BA192" s="26"/>
      <c r="BB192" s="25"/>
      <c r="BC192" s="66"/>
      <c r="BD192" s="66"/>
      <c r="BE192" s="66"/>
      <c r="BF192" s="66"/>
      <c r="BG192" s="66"/>
      <c r="BH192" s="25"/>
      <c r="BI192" s="25"/>
    </row>
    <row r="193" spans="1:61" s="5" customFormat="1" x14ac:dyDescent="0.2">
      <c r="A193" s="239" t="s">
        <v>228</v>
      </c>
      <c r="B193" s="147" t="s">
        <v>132</v>
      </c>
      <c r="C193" s="146"/>
      <c r="D193" s="206" t="s">
        <v>16</v>
      </c>
      <c r="E193" s="206" t="s">
        <v>16</v>
      </c>
      <c r="F193" s="146"/>
      <c r="G193" s="146"/>
      <c r="H193" s="149" t="s">
        <v>123</v>
      </c>
      <c r="I193" s="149" t="s">
        <v>124</v>
      </c>
      <c r="J193" s="149" t="s">
        <v>187</v>
      </c>
      <c r="K193" s="401" t="s">
        <v>122</v>
      </c>
      <c r="L193" s="149" t="s">
        <v>188</v>
      </c>
      <c r="M193" s="206"/>
      <c r="N193" s="146"/>
      <c r="O193" s="146"/>
      <c r="P193" s="146"/>
      <c r="Q193" s="146"/>
      <c r="R193" s="146"/>
      <c r="S193" s="146"/>
      <c r="T193" s="146"/>
      <c r="U193" s="146"/>
      <c r="V193" s="146"/>
      <c r="W193" s="146"/>
      <c r="X193" s="146"/>
      <c r="Y193" s="146"/>
      <c r="Z193" s="146"/>
      <c r="AA193" s="146"/>
      <c r="AB193" s="146"/>
      <c r="AC193" s="146"/>
      <c r="AD193" s="146"/>
      <c r="AE193" s="146"/>
      <c r="AF193" s="146"/>
      <c r="AG193" s="1"/>
      <c r="AH193" s="1"/>
      <c r="AI193" s="1"/>
      <c r="AJ193" s="1"/>
      <c r="AK193" s="1"/>
      <c r="AL193" s="1"/>
      <c r="AM193" s="1"/>
      <c r="AN193" s="1"/>
      <c r="AV193" s="13"/>
      <c r="AW193" s="66"/>
      <c r="AX193" s="12"/>
      <c r="AY193" s="12"/>
      <c r="AZ193" s="95"/>
      <c r="BA193" s="65"/>
      <c r="BB193" s="65"/>
      <c r="BC193" s="65"/>
      <c r="BD193" s="12"/>
      <c r="BE193" s="12"/>
      <c r="BF193" s="12"/>
      <c r="BG193" s="12"/>
      <c r="BH193" s="66"/>
      <c r="BI193" s="66"/>
    </row>
    <row r="194" spans="1:61" s="5" customFormat="1" ht="12" customHeight="1" x14ac:dyDescent="0.2">
      <c r="A194" s="239" t="s">
        <v>228</v>
      </c>
      <c r="B194" s="156" t="s">
        <v>228</v>
      </c>
      <c r="C194" s="165"/>
      <c r="D194" s="195">
        <v>2018</v>
      </c>
      <c r="E194" s="195">
        <v>2019</v>
      </c>
      <c r="F194" s="404" t="s">
        <v>226</v>
      </c>
      <c r="G194" s="196"/>
      <c r="H194" s="189"/>
      <c r="I194" s="189">
        <v>2019</v>
      </c>
      <c r="J194" s="189"/>
      <c r="K194" s="189"/>
      <c r="L194" s="189"/>
      <c r="M194" s="189"/>
      <c r="N194" s="148"/>
      <c r="O194" s="148"/>
      <c r="P194" s="189"/>
      <c r="Q194" s="189"/>
      <c r="R194" s="189" t="s">
        <v>200</v>
      </c>
      <c r="S194" s="189"/>
      <c r="T194" s="189"/>
      <c r="U194" s="260"/>
      <c r="V194" s="62"/>
      <c r="W194" s="62"/>
      <c r="X194" s="62"/>
      <c r="Y194" s="62"/>
      <c r="Z194" s="62"/>
      <c r="AA194" s="62"/>
      <c r="AB194" s="62"/>
      <c r="AC194" s="62"/>
      <c r="AD194" s="62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V194" s="106"/>
      <c r="AW194" s="3"/>
      <c r="AX194" s="62"/>
      <c r="AY194" s="62"/>
      <c r="AZ194" s="95"/>
      <c r="BA194" s="30"/>
      <c r="BB194" s="64"/>
      <c r="BC194" s="30"/>
      <c r="BD194" s="62"/>
      <c r="BE194" s="62"/>
      <c r="BF194" s="62"/>
      <c r="BG194" s="62"/>
      <c r="BH194" s="62"/>
      <c r="BI194" s="62"/>
    </row>
    <row r="195" spans="1:61" s="5" customFormat="1" ht="12" x14ac:dyDescent="0.2">
      <c r="A195" s="239" t="s">
        <v>228</v>
      </c>
      <c r="B195" s="157" t="s">
        <v>68</v>
      </c>
      <c r="C195" s="165"/>
      <c r="D195" s="195"/>
      <c r="E195" s="195"/>
      <c r="F195" s="405"/>
      <c r="G195" s="196"/>
      <c r="H195" s="197" t="s">
        <v>67</v>
      </c>
      <c r="I195" s="195" t="s">
        <v>66</v>
      </c>
      <c r="J195" s="195" t="s">
        <v>65</v>
      </c>
      <c r="K195" s="245" t="s">
        <v>64</v>
      </c>
      <c r="L195" s="195" t="s">
        <v>63</v>
      </c>
      <c r="M195" s="227"/>
      <c r="N195" s="203"/>
      <c r="O195" s="203"/>
      <c r="P195" s="198" t="s">
        <v>67</v>
      </c>
      <c r="Q195" s="195" t="s">
        <v>66</v>
      </c>
      <c r="R195" s="195" t="s">
        <v>65</v>
      </c>
      <c r="S195" s="245" t="s">
        <v>64</v>
      </c>
      <c r="T195" s="195" t="s">
        <v>63</v>
      </c>
      <c r="U195" s="260"/>
      <c r="V195" s="62"/>
      <c r="W195" s="62"/>
      <c r="X195" s="62"/>
      <c r="Y195" s="62"/>
      <c r="Z195" s="62"/>
      <c r="AA195" s="62"/>
      <c r="AB195" s="62"/>
      <c r="AC195" s="62"/>
      <c r="AD195" s="62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V195" s="9"/>
      <c r="AW195" s="9"/>
      <c r="AX195" s="63"/>
      <c r="AY195" s="63"/>
      <c r="AZ195" s="95"/>
      <c r="BA195" s="30"/>
      <c r="BB195" s="62"/>
      <c r="BC195" s="62"/>
      <c r="BD195" s="63"/>
      <c r="BE195" s="63"/>
      <c r="BF195" s="63"/>
      <c r="BG195" s="63"/>
      <c r="BH195" s="63"/>
      <c r="BI195" s="62"/>
    </row>
    <row r="196" spans="1:61" s="5" customFormat="1" x14ac:dyDescent="0.2">
      <c r="A196" s="239" t="s">
        <v>228</v>
      </c>
      <c r="B196" s="90" t="s">
        <v>8</v>
      </c>
      <c r="C196" s="166" t="s">
        <v>7</v>
      </c>
      <c r="D196" s="167">
        <v>40000</v>
      </c>
      <c r="E196" s="167">
        <v>40000</v>
      </c>
      <c r="F196" s="167"/>
      <c r="G196" s="78"/>
      <c r="H196" s="188">
        <v>60000</v>
      </c>
      <c r="I196" s="188">
        <v>55000</v>
      </c>
      <c r="J196" s="188">
        <v>45000</v>
      </c>
      <c r="K196" s="188">
        <v>40000</v>
      </c>
      <c r="L196" s="188">
        <v>35000</v>
      </c>
      <c r="M196" s="188"/>
      <c r="N196" s="2"/>
      <c r="O196" s="2"/>
      <c r="P196" s="58">
        <v>150</v>
      </c>
      <c r="Q196" s="58">
        <v>137.5</v>
      </c>
      <c r="R196" s="58">
        <v>112.5</v>
      </c>
      <c r="S196" s="58">
        <v>100</v>
      </c>
      <c r="T196" s="58">
        <v>87.5</v>
      </c>
      <c r="U196" s="58"/>
      <c r="V196" s="82"/>
      <c r="W196" s="82"/>
      <c r="X196" s="82"/>
      <c r="Y196" s="82"/>
      <c r="Z196" s="82"/>
      <c r="AA196" s="82"/>
      <c r="AB196" s="82"/>
      <c r="AC196" s="82"/>
      <c r="AD196" s="82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V196" s="9"/>
      <c r="AW196" s="9"/>
      <c r="AX196" s="11"/>
      <c r="AY196" s="11"/>
      <c r="AZ196" s="95"/>
      <c r="BA196" s="80"/>
      <c r="BB196" s="78"/>
      <c r="BC196" s="78"/>
      <c r="BD196" s="11"/>
      <c r="BE196" s="11"/>
      <c r="BF196" s="11"/>
      <c r="BG196" s="11"/>
      <c r="BH196" s="78"/>
      <c r="BI196" s="62"/>
    </row>
    <row r="197" spans="1:61" s="5" customFormat="1" x14ac:dyDescent="0.2">
      <c r="A197" s="239" t="s">
        <v>228</v>
      </c>
      <c r="B197" s="90" t="s">
        <v>190</v>
      </c>
      <c r="C197" s="166" t="s">
        <v>189</v>
      </c>
      <c r="D197" s="167">
        <v>3000</v>
      </c>
      <c r="E197" s="167">
        <v>3000</v>
      </c>
      <c r="F197" s="167"/>
      <c r="G197" s="78"/>
      <c r="H197" s="188">
        <v>3000</v>
      </c>
      <c r="I197" s="188">
        <v>3000</v>
      </c>
      <c r="J197" s="188">
        <v>3000</v>
      </c>
      <c r="K197" s="188">
        <v>3000</v>
      </c>
      <c r="L197" s="188">
        <v>3000</v>
      </c>
      <c r="M197" s="188"/>
      <c r="N197" s="22"/>
      <c r="O197" s="22"/>
      <c r="P197" s="58">
        <v>100</v>
      </c>
      <c r="Q197" s="58">
        <v>100</v>
      </c>
      <c r="R197" s="58">
        <v>100</v>
      </c>
      <c r="S197" s="58">
        <v>100</v>
      </c>
      <c r="T197" s="58">
        <v>100</v>
      </c>
      <c r="U197" s="82"/>
      <c r="V197" s="82"/>
      <c r="W197" s="82"/>
      <c r="X197" s="82"/>
      <c r="Y197" s="82"/>
      <c r="Z197" s="82"/>
      <c r="AA197" s="82"/>
      <c r="AB197" s="82"/>
      <c r="AC197" s="82"/>
      <c r="AD197" s="82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V197" s="9"/>
      <c r="AW197" s="9"/>
      <c r="AX197" s="11"/>
      <c r="AY197" s="11"/>
      <c r="AZ197" s="95"/>
      <c r="BA197" s="80"/>
      <c r="BB197" s="78"/>
      <c r="BC197" s="78"/>
      <c r="BD197" s="11"/>
      <c r="BE197" s="11"/>
      <c r="BF197" s="11"/>
      <c r="BG197" s="11"/>
      <c r="BH197" s="78"/>
      <c r="BI197" s="62"/>
    </row>
    <row r="198" spans="1:61" s="5" customFormat="1" ht="6" customHeight="1" x14ac:dyDescent="0.2">
      <c r="A198" s="239" t="s">
        <v>228</v>
      </c>
      <c r="B198" s="90"/>
      <c r="C198" s="169"/>
      <c r="D198" s="170"/>
      <c r="E198" s="170"/>
      <c r="F198" s="170"/>
      <c r="G198" s="142"/>
      <c r="H198" s="170"/>
      <c r="I198" s="170"/>
      <c r="J198" s="170"/>
      <c r="K198" s="170"/>
      <c r="L198" s="170"/>
      <c r="M198" s="170"/>
      <c r="N198" s="22"/>
      <c r="O198" s="22"/>
      <c r="P198" s="84"/>
      <c r="Q198" s="192"/>
      <c r="R198" s="192"/>
      <c r="S198" s="192"/>
      <c r="T198" s="192"/>
      <c r="U198" s="84"/>
      <c r="V198" s="82"/>
      <c r="W198" s="82"/>
      <c r="X198" s="82"/>
      <c r="Y198" s="82"/>
      <c r="Z198" s="82"/>
      <c r="AA198" s="82"/>
      <c r="AB198" s="82"/>
      <c r="AC198" s="82"/>
      <c r="AD198" s="82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V198" s="9"/>
      <c r="AW198" s="9"/>
      <c r="AX198" s="78"/>
      <c r="AY198" s="78"/>
      <c r="AZ198" s="95"/>
      <c r="BA198" s="80"/>
      <c r="BB198" s="78"/>
      <c r="BC198" s="78"/>
      <c r="BD198" s="78"/>
      <c r="BE198" s="78"/>
      <c r="BF198" s="78"/>
      <c r="BG198" s="78"/>
      <c r="BH198" s="78"/>
      <c r="BI198" s="62"/>
    </row>
    <row r="199" spans="1:61" s="5" customFormat="1" ht="6" customHeight="1" x14ac:dyDescent="0.2">
      <c r="A199" s="239" t="s">
        <v>228</v>
      </c>
      <c r="B199" s="90"/>
      <c r="C199" s="166"/>
      <c r="D199" s="171"/>
      <c r="E199" s="171"/>
      <c r="F199" s="172"/>
      <c r="G199" s="8"/>
      <c r="H199" s="256"/>
      <c r="I199" s="256"/>
      <c r="J199" s="256"/>
      <c r="K199" s="256"/>
      <c r="L199" s="256"/>
      <c r="M199" s="256"/>
      <c r="N199" s="22"/>
      <c r="O199" s="22"/>
      <c r="P199" s="84"/>
      <c r="Q199" s="192"/>
      <c r="R199" s="192"/>
      <c r="S199" s="192"/>
      <c r="T199" s="192"/>
      <c r="U199" s="84"/>
      <c r="V199" s="24"/>
      <c r="W199" s="24"/>
      <c r="X199" s="24"/>
      <c r="Y199" s="24"/>
      <c r="Z199" s="24"/>
      <c r="AA199" s="24"/>
      <c r="AB199" s="24"/>
      <c r="AC199" s="24"/>
      <c r="AD199" s="24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V199" s="9"/>
      <c r="AW199" s="9"/>
      <c r="AX199" s="86"/>
      <c r="AY199" s="86"/>
      <c r="AZ199" s="95"/>
      <c r="BA199" s="87"/>
      <c r="BB199" s="62"/>
      <c r="BC199" s="62"/>
      <c r="BD199" s="86"/>
      <c r="BE199" s="86"/>
      <c r="BF199" s="86"/>
      <c r="BG199" s="86"/>
      <c r="BH199" s="86"/>
      <c r="BI199" s="28"/>
    </row>
    <row r="200" spans="1:61" s="5" customFormat="1" ht="11.25" customHeight="1" x14ac:dyDescent="0.2">
      <c r="A200" s="239" t="s">
        <v>228</v>
      </c>
      <c r="B200" s="158" t="s">
        <v>47</v>
      </c>
      <c r="C200" s="173"/>
      <c r="D200" s="174"/>
      <c r="E200" s="174"/>
      <c r="F200" s="175"/>
      <c r="G200" s="22"/>
      <c r="H200" s="174"/>
      <c r="I200" s="174"/>
      <c r="J200" s="174"/>
      <c r="K200" s="174"/>
      <c r="L200" s="174"/>
      <c r="M200" s="252"/>
      <c r="N200" s="22"/>
      <c r="O200" s="22"/>
      <c r="P200" s="161"/>
      <c r="Q200" s="161"/>
      <c r="R200" s="161"/>
      <c r="S200" s="161"/>
      <c r="T200" s="161"/>
      <c r="U200" s="84"/>
      <c r="V200" s="76"/>
      <c r="W200" s="76"/>
      <c r="X200" s="76"/>
      <c r="Y200" s="76"/>
      <c r="Z200" s="76"/>
      <c r="AA200" s="76"/>
      <c r="AB200" s="76"/>
      <c r="AC200" s="76"/>
      <c r="AD200" s="76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V200" s="9"/>
      <c r="AW200" s="3"/>
      <c r="AX200" s="77"/>
      <c r="AY200" s="77"/>
      <c r="AZ200" s="95"/>
      <c r="BA200" s="23"/>
      <c r="BB200" s="3"/>
      <c r="BC200" s="3"/>
      <c r="BD200" s="77"/>
      <c r="BE200" s="77"/>
      <c r="BF200" s="77"/>
      <c r="BG200" s="77"/>
      <c r="BH200" s="77"/>
      <c r="BI200" s="76"/>
    </row>
    <row r="201" spans="1:61" s="5" customFormat="1" ht="11.25" customHeight="1" x14ac:dyDescent="0.2">
      <c r="A201" s="239" t="s">
        <v>228</v>
      </c>
      <c r="B201" s="158" t="s">
        <v>46</v>
      </c>
      <c r="C201" s="176" t="s">
        <v>20</v>
      </c>
      <c r="D201" s="177">
        <v>8442.7746202738053</v>
      </c>
      <c r="E201" s="177">
        <v>8791.0895219220583</v>
      </c>
      <c r="F201" s="178">
        <v>104.12559753533912</v>
      </c>
      <c r="G201" s="8"/>
      <c r="H201" s="177">
        <v>10962.796026741828</v>
      </c>
      <c r="I201" s="177">
        <v>10476.030369286886</v>
      </c>
      <c r="J201" s="177">
        <v>9473.8551793770002</v>
      </c>
      <c r="K201" s="177">
        <v>8791.0895219220583</v>
      </c>
      <c r="L201" s="177">
        <v>7961.4934113623076</v>
      </c>
      <c r="M201" s="171"/>
      <c r="N201" s="22"/>
      <c r="O201" s="41"/>
      <c r="P201" s="162">
        <v>124.70349664173312</v>
      </c>
      <c r="Q201" s="162">
        <v>119.16646216789334</v>
      </c>
      <c r="R201" s="162">
        <v>107.76656472161217</v>
      </c>
      <c r="S201" s="162">
        <v>100</v>
      </c>
      <c r="T201" s="162">
        <v>90.563216214656734</v>
      </c>
      <c r="U201" s="84"/>
      <c r="V201" s="8"/>
      <c r="W201" s="8"/>
      <c r="X201" s="8"/>
      <c r="Y201" s="8"/>
      <c r="Z201" s="8"/>
      <c r="AA201" s="8"/>
      <c r="AB201" s="8"/>
      <c r="AC201" s="8"/>
      <c r="AD201" s="8"/>
      <c r="AE201" s="41"/>
      <c r="AF201" s="41"/>
      <c r="AG201" s="1"/>
      <c r="AH201" s="1"/>
      <c r="AI201" s="1"/>
      <c r="AJ201" s="1"/>
      <c r="AK201" s="1"/>
      <c r="AL201" s="1"/>
      <c r="AM201" s="1"/>
      <c r="AN201" s="1"/>
      <c r="AR201" s="34"/>
      <c r="AS201" s="34"/>
      <c r="AV201" s="9"/>
      <c r="AW201" s="9"/>
      <c r="AX201" s="19"/>
      <c r="AY201" s="19"/>
      <c r="AZ201" s="95"/>
      <c r="BA201" s="19"/>
      <c r="BB201" s="19"/>
      <c r="BC201" s="19"/>
      <c r="BD201" s="19"/>
      <c r="BE201" s="19"/>
      <c r="BF201" s="19"/>
      <c r="BG201" s="19"/>
      <c r="BH201" s="19"/>
      <c r="BI201" s="8"/>
    </row>
    <row r="202" spans="1:61" s="5" customFormat="1" ht="11.25" customHeight="1" x14ac:dyDescent="0.2">
      <c r="A202" s="239" t="s">
        <v>228</v>
      </c>
      <c r="B202" s="159" t="s">
        <v>45</v>
      </c>
      <c r="C202" s="173" t="s">
        <v>20</v>
      </c>
      <c r="D202" s="179">
        <v>0</v>
      </c>
      <c r="E202" s="179">
        <v>0</v>
      </c>
      <c r="F202" s="180"/>
      <c r="G202" s="8"/>
      <c r="H202" s="179">
        <v>0</v>
      </c>
      <c r="I202" s="179">
        <v>0</v>
      </c>
      <c r="J202" s="179">
        <v>0</v>
      </c>
      <c r="K202" s="179">
        <v>0</v>
      </c>
      <c r="L202" s="179">
        <v>0</v>
      </c>
      <c r="M202" s="256"/>
      <c r="N202" s="22"/>
      <c r="O202" s="22"/>
      <c r="P202" s="163"/>
      <c r="Q202" s="163"/>
      <c r="R202" s="163"/>
      <c r="S202" s="163"/>
      <c r="T202" s="163"/>
      <c r="U202" s="84"/>
      <c r="V202" s="398"/>
      <c r="W202" s="398"/>
      <c r="X202" s="398"/>
      <c r="Y202" s="398"/>
      <c r="Z202" s="398"/>
      <c r="AA202" s="398"/>
      <c r="AB202" s="398"/>
      <c r="AC202" s="398"/>
      <c r="AD202" s="398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R202" s="34"/>
      <c r="AS202" s="34"/>
      <c r="AV202" s="3"/>
      <c r="AW202" s="3"/>
      <c r="AX202" s="7"/>
      <c r="AY202" s="7"/>
      <c r="AZ202" s="95"/>
      <c r="BA202" s="68"/>
      <c r="BB202" s="7"/>
      <c r="BC202" s="398"/>
      <c r="BD202" s="7"/>
      <c r="BE202" s="7"/>
      <c r="BF202" s="7"/>
      <c r="BG202" s="7"/>
      <c r="BH202" s="7"/>
      <c r="BI202" s="398"/>
    </row>
    <row r="203" spans="1:61" s="5" customFormat="1" ht="11.25" customHeight="1" x14ac:dyDescent="0.2">
      <c r="A203" s="239" t="s">
        <v>228</v>
      </c>
      <c r="B203" s="159" t="s">
        <v>44</v>
      </c>
      <c r="C203" s="173" t="s">
        <v>20</v>
      </c>
      <c r="D203" s="179">
        <v>155.40796202104551</v>
      </c>
      <c r="E203" s="179">
        <v>171.52723091667607</v>
      </c>
      <c r="F203" s="180">
        <v>110.372228479161</v>
      </c>
      <c r="G203" s="8"/>
      <c r="H203" s="179">
        <v>231.15061068787185</v>
      </c>
      <c r="I203" s="179">
        <v>216.24476574507293</v>
      </c>
      <c r="J203" s="179">
        <v>186.43307585947503</v>
      </c>
      <c r="K203" s="179">
        <v>171.52723091667607</v>
      </c>
      <c r="L203" s="179">
        <v>156.62138597387712</v>
      </c>
      <c r="M203" s="256"/>
      <c r="N203" s="22"/>
      <c r="O203" s="22"/>
      <c r="P203" s="163">
        <v>134.76029983843171</v>
      </c>
      <c r="Q203" s="163">
        <v>126.07022487882379</v>
      </c>
      <c r="R203" s="163">
        <v>108.69007495960794</v>
      </c>
      <c r="S203" s="163">
        <v>100</v>
      </c>
      <c r="T203" s="163">
        <v>91.309925040392059</v>
      </c>
      <c r="U203" s="84"/>
      <c r="V203" s="398"/>
      <c r="W203" s="398"/>
      <c r="X203" s="398"/>
      <c r="Y203" s="398"/>
      <c r="Z203" s="398"/>
      <c r="AA203" s="398"/>
      <c r="AB203" s="398"/>
      <c r="AC203" s="398"/>
      <c r="AD203" s="398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R203" s="34"/>
      <c r="AS203" s="34"/>
      <c r="AV203" s="3"/>
      <c r="AW203" s="3"/>
      <c r="AX203" s="7"/>
      <c r="AY203" s="7"/>
      <c r="AZ203" s="95"/>
      <c r="BA203" s="68"/>
      <c r="BB203" s="7"/>
      <c r="BC203" s="398"/>
      <c r="BD203" s="7"/>
      <c r="BE203" s="7"/>
      <c r="BF203" s="7"/>
      <c r="BG203" s="7"/>
      <c r="BH203" s="7"/>
      <c r="BI203" s="398"/>
    </row>
    <row r="204" spans="1:61" s="5" customFormat="1" ht="11.25" customHeight="1" x14ac:dyDescent="0.2">
      <c r="A204" s="239" t="s">
        <v>228</v>
      </c>
      <c r="B204" s="159" t="s">
        <v>43</v>
      </c>
      <c r="C204" s="173" t="s">
        <v>20</v>
      </c>
      <c r="D204" s="179">
        <v>1428.5717100000002</v>
      </c>
      <c r="E204" s="179">
        <v>1456.104842</v>
      </c>
      <c r="F204" s="180">
        <v>101.92731886031817</v>
      </c>
      <c r="G204" s="8"/>
      <c r="H204" s="179">
        <v>1456.104842</v>
      </c>
      <c r="I204" s="179">
        <v>1456.104842</v>
      </c>
      <c r="J204" s="179">
        <v>1456.104842</v>
      </c>
      <c r="K204" s="179">
        <v>1456.104842</v>
      </c>
      <c r="L204" s="179">
        <v>1385.2168819999999</v>
      </c>
      <c r="M204" s="256"/>
      <c r="N204" s="22"/>
      <c r="O204" s="22"/>
      <c r="P204" s="163">
        <v>100</v>
      </c>
      <c r="Q204" s="163">
        <v>100</v>
      </c>
      <c r="R204" s="163">
        <v>100</v>
      </c>
      <c r="S204" s="163">
        <v>100</v>
      </c>
      <c r="T204" s="163">
        <v>95.131671981625061</v>
      </c>
      <c r="U204" s="84"/>
      <c r="V204" s="398"/>
      <c r="W204" s="398"/>
      <c r="X204" s="398"/>
      <c r="Y204" s="398"/>
      <c r="Z204" s="398"/>
      <c r="AA204" s="398"/>
      <c r="AB204" s="398"/>
      <c r="AC204" s="398"/>
      <c r="AD204" s="398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R204" s="34"/>
      <c r="AS204" s="34"/>
      <c r="AV204" s="3"/>
      <c r="AW204" s="3"/>
      <c r="AX204" s="7"/>
      <c r="AY204" s="7"/>
      <c r="AZ204" s="95"/>
      <c r="BA204" s="68"/>
      <c r="BB204" s="7"/>
      <c r="BC204" s="398"/>
      <c r="BD204" s="7"/>
      <c r="BE204" s="7"/>
      <c r="BF204" s="7"/>
      <c r="BG204" s="7"/>
      <c r="BH204" s="7"/>
      <c r="BI204" s="398"/>
    </row>
    <row r="205" spans="1:61" s="5" customFormat="1" ht="11.25" customHeight="1" x14ac:dyDescent="0.2">
      <c r="A205" s="239" t="s">
        <v>228</v>
      </c>
      <c r="B205" s="159" t="s">
        <v>42</v>
      </c>
      <c r="C205" s="173" t="s">
        <v>20</v>
      </c>
      <c r="D205" s="179">
        <v>1889.0120689655171</v>
      </c>
      <c r="E205" s="179">
        <v>1987.2741379310337</v>
      </c>
      <c r="F205" s="180">
        <v>105.20177031051622</v>
      </c>
      <c r="G205" s="8"/>
      <c r="H205" s="179">
        <v>2853.5218390804584</v>
      </c>
      <c r="I205" s="179">
        <v>2636.9599137931018</v>
      </c>
      <c r="J205" s="179">
        <v>2203.8360632183894</v>
      </c>
      <c r="K205" s="179">
        <v>1987.2741379310337</v>
      </c>
      <c r="L205" s="179">
        <v>1770.7122126436773</v>
      </c>
      <c r="M205" s="256"/>
      <c r="N205" s="22"/>
      <c r="O205" s="22"/>
      <c r="P205" s="163">
        <v>143.58974358974359</v>
      </c>
      <c r="Q205" s="163">
        <v>132.69230769230768</v>
      </c>
      <c r="R205" s="163">
        <v>110.89743589743588</v>
      </c>
      <c r="S205" s="163">
        <v>100</v>
      </c>
      <c r="T205" s="163">
        <v>89.102564102564102</v>
      </c>
      <c r="U205" s="84"/>
      <c r="V205" s="398"/>
      <c r="W205" s="398"/>
      <c r="X205" s="398"/>
      <c r="Y205" s="398"/>
      <c r="Z205" s="398"/>
      <c r="AA205" s="398"/>
      <c r="AB205" s="398"/>
      <c r="AC205" s="398"/>
      <c r="AD205" s="398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R205" s="34"/>
      <c r="AS205" s="34"/>
      <c r="AV205" s="3"/>
      <c r="AW205" s="3"/>
      <c r="AX205" s="7"/>
      <c r="AY205" s="7"/>
      <c r="AZ205" s="95"/>
      <c r="BA205" s="68"/>
      <c r="BB205" s="7"/>
      <c r="BC205" s="398"/>
      <c r="BD205" s="7"/>
      <c r="BE205" s="7"/>
      <c r="BF205" s="7"/>
      <c r="BG205" s="7"/>
      <c r="BH205" s="7"/>
      <c r="BI205" s="398"/>
    </row>
    <row r="206" spans="1:61" s="5" customFormat="1" ht="11.25" customHeight="1" x14ac:dyDescent="0.2">
      <c r="A206" s="239" t="s">
        <v>228</v>
      </c>
      <c r="B206" s="159" t="s">
        <v>41</v>
      </c>
      <c r="C206" s="173" t="s">
        <v>20</v>
      </c>
      <c r="D206" s="179">
        <v>1497.2439999999999</v>
      </c>
      <c r="E206" s="179">
        <v>1579.1439999999998</v>
      </c>
      <c r="F206" s="180">
        <v>105.47005030576177</v>
      </c>
      <c r="G206" s="8"/>
      <c r="H206" s="179">
        <v>1808.7159999999997</v>
      </c>
      <c r="I206" s="179">
        <v>1807.3229999999999</v>
      </c>
      <c r="J206" s="179">
        <v>1776.5369999999996</v>
      </c>
      <c r="K206" s="179">
        <v>1579.1439999999998</v>
      </c>
      <c r="L206" s="179">
        <v>1381.7509999999997</v>
      </c>
      <c r="M206" s="256"/>
      <c r="N206" s="22"/>
      <c r="O206" s="22"/>
      <c r="P206" s="163">
        <v>114.53774956558742</v>
      </c>
      <c r="Q206" s="163">
        <v>114.44953721763184</v>
      </c>
      <c r="R206" s="163">
        <v>112.5</v>
      </c>
      <c r="S206" s="163">
        <v>100</v>
      </c>
      <c r="T206" s="163">
        <v>87.5</v>
      </c>
      <c r="U206" s="84"/>
      <c r="V206" s="398"/>
      <c r="W206" s="398"/>
      <c r="X206" s="398"/>
      <c r="Y206" s="398"/>
      <c r="Z206" s="398"/>
      <c r="AA206" s="398"/>
      <c r="AB206" s="398"/>
      <c r="AC206" s="398"/>
      <c r="AD206" s="398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R206" s="34"/>
      <c r="AS206" s="34"/>
      <c r="AV206" s="3"/>
      <c r="AW206" s="3"/>
      <c r="AX206" s="7"/>
      <c r="AY206" s="7"/>
      <c r="AZ206" s="95"/>
      <c r="BA206" s="68"/>
      <c r="BB206" s="7"/>
      <c r="BC206" s="398"/>
      <c r="BD206" s="7"/>
      <c r="BE206" s="7"/>
      <c r="BF206" s="7"/>
      <c r="BG206" s="7"/>
      <c r="BH206" s="7"/>
      <c r="BI206" s="398"/>
    </row>
    <row r="207" spans="1:61" s="5" customFormat="1" ht="11.25" customHeight="1" x14ac:dyDescent="0.2">
      <c r="A207" s="239" t="s">
        <v>228</v>
      </c>
      <c r="B207" s="159" t="s">
        <v>40</v>
      </c>
      <c r="C207" s="173" t="s">
        <v>20</v>
      </c>
      <c r="D207" s="179">
        <v>1228.4217837795802</v>
      </c>
      <c r="E207" s="179">
        <v>1235.2372626276931</v>
      </c>
      <c r="F207" s="180">
        <v>100.55481585707014</v>
      </c>
      <c r="G207" s="8"/>
      <c r="H207" s="179">
        <v>1291.9315688002935</v>
      </c>
      <c r="I207" s="179">
        <v>1277.7579922571433</v>
      </c>
      <c r="J207" s="179">
        <v>1249.4108391708435</v>
      </c>
      <c r="K207" s="179">
        <v>1235.2372626276931</v>
      </c>
      <c r="L207" s="179">
        <v>1147.5122842354904</v>
      </c>
      <c r="M207" s="256"/>
      <c r="N207" s="22"/>
      <c r="O207" s="22"/>
      <c r="P207" s="163">
        <v>104.58975031663114</v>
      </c>
      <c r="Q207" s="163">
        <v>103.44231273747336</v>
      </c>
      <c r="R207" s="163">
        <v>101.14743757915781</v>
      </c>
      <c r="S207" s="163">
        <v>100</v>
      </c>
      <c r="T207" s="163">
        <v>92.898127262969112</v>
      </c>
      <c r="U207" s="84"/>
      <c r="V207" s="398"/>
      <c r="W207" s="398"/>
      <c r="X207" s="398"/>
      <c r="Y207" s="398"/>
      <c r="Z207" s="398"/>
      <c r="AA207" s="398"/>
      <c r="AB207" s="398"/>
      <c r="AC207" s="398"/>
      <c r="AD207" s="398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R207" s="34"/>
      <c r="AS207" s="34"/>
      <c r="AV207" s="3"/>
      <c r="AW207" s="3"/>
      <c r="AX207" s="7"/>
      <c r="AY207" s="7"/>
      <c r="AZ207" s="95"/>
      <c r="BA207" s="68"/>
      <c r="BB207" s="7"/>
      <c r="BC207" s="398"/>
      <c r="BD207" s="7"/>
      <c r="BE207" s="7"/>
      <c r="BF207" s="7"/>
      <c r="BG207" s="7"/>
      <c r="BH207" s="7"/>
      <c r="BI207" s="398"/>
    </row>
    <row r="208" spans="1:61" s="5" customFormat="1" ht="11.25" customHeight="1" x14ac:dyDescent="0.2">
      <c r="A208" s="239" t="s">
        <v>228</v>
      </c>
      <c r="B208" s="159" t="s">
        <v>11</v>
      </c>
      <c r="C208" s="173" t="s">
        <v>20</v>
      </c>
      <c r="D208" s="179">
        <v>2583.0784313725489</v>
      </c>
      <c r="E208" s="179">
        <v>2681.4131333638966</v>
      </c>
      <c r="F208" s="180">
        <v>103.80688022465878</v>
      </c>
      <c r="G208" s="8"/>
      <c r="H208" s="179">
        <v>2914.7464666972301</v>
      </c>
      <c r="I208" s="179">
        <v>2856.4131333638966</v>
      </c>
      <c r="J208" s="179">
        <v>2739.7464666972301</v>
      </c>
      <c r="K208" s="179">
        <v>2681.4131333638966</v>
      </c>
      <c r="L208" s="179">
        <v>2623.0798000305635</v>
      </c>
      <c r="M208" s="256"/>
      <c r="N208" s="22"/>
      <c r="O208" s="22"/>
      <c r="P208" s="163">
        <v>108.70187926023213</v>
      </c>
      <c r="Q208" s="163">
        <v>106.52640944517408</v>
      </c>
      <c r="R208" s="163">
        <v>102.17546981505802</v>
      </c>
      <c r="S208" s="163">
        <v>100</v>
      </c>
      <c r="T208" s="163">
        <v>97.824530184941977</v>
      </c>
      <c r="U208" s="84"/>
      <c r="V208" s="398"/>
      <c r="W208" s="398"/>
      <c r="X208" s="398"/>
      <c r="Y208" s="398"/>
      <c r="Z208" s="398"/>
      <c r="AA208" s="398"/>
      <c r="AB208" s="398"/>
      <c r="AC208" s="398"/>
      <c r="AD208" s="398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R208" s="34"/>
      <c r="AS208" s="34"/>
      <c r="AV208" s="3"/>
      <c r="AW208" s="3"/>
      <c r="AX208" s="7"/>
      <c r="AY208" s="7"/>
      <c r="AZ208" s="95"/>
      <c r="BA208" s="68"/>
      <c r="BB208" s="7"/>
      <c r="BC208" s="398"/>
      <c r="BD208" s="7"/>
      <c r="BE208" s="7"/>
      <c r="BF208" s="7"/>
      <c r="BG208" s="7"/>
      <c r="BH208" s="7"/>
      <c r="BI208" s="398"/>
    </row>
    <row r="209" spans="1:61" s="5" customFormat="1" ht="11.25" customHeight="1" x14ac:dyDescent="0.2">
      <c r="A209" s="239" t="s">
        <v>228</v>
      </c>
      <c r="B209" s="158" t="s">
        <v>39</v>
      </c>
      <c r="C209" s="176" t="s">
        <v>20</v>
      </c>
      <c r="D209" s="181">
        <v>6096.2125809256804</v>
      </c>
      <c r="E209" s="181">
        <v>6324.1473084734553</v>
      </c>
      <c r="F209" s="178">
        <v>103.7389563523581</v>
      </c>
      <c r="G209" s="8"/>
      <c r="H209" s="181">
        <v>7280.8523290591256</v>
      </c>
      <c r="I209" s="181">
        <v>7042.5876309370024</v>
      </c>
      <c r="J209" s="181">
        <v>6565.6003627599621</v>
      </c>
      <c r="K209" s="181">
        <v>6324.1473084734553</v>
      </c>
      <c r="L209" s="181">
        <v>6027.7577432887811</v>
      </c>
      <c r="M209" s="250"/>
      <c r="N209" s="22"/>
      <c r="O209" s="41"/>
      <c r="P209" s="162">
        <v>115.12781050029974</v>
      </c>
      <c r="Q209" s="162">
        <v>111.36027178716947</v>
      </c>
      <c r="R209" s="162">
        <v>103.81795430291439</v>
      </c>
      <c r="S209" s="162">
        <v>100</v>
      </c>
      <c r="T209" s="162">
        <v>95.313367150895516</v>
      </c>
      <c r="U209" s="84"/>
      <c r="V209" s="8"/>
      <c r="W209" s="8"/>
      <c r="X209" s="8"/>
      <c r="Y209" s="8"/>
      <c r="Z209" s="8"/>
      <c r="AA209" s="8"/>
      <c r="AB209" s="8"/>
      <c r="AC209" s="8"/>
      <c r="AD209" s="8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R209" s="34"/>
      <c r="AS209" s="34"/>
      <c r="AV209" s="9"/>
      <c r="AW209" s="9"/>
      <c r="AX209" s="6"/>
      <c r="AY209" s="6"/>
      <c r="AZ209" s="95"/>
      <c r="BA209" s="69"/>
      <c r="BB209" s="6"/>
      <c r="BC209" s="8"/>
      <c r="BD209" s="6"/>
      <c r="BE209" s="6"/>
      <c r="BF209" s="6"/>
      <c r="BG209" s="6"/>
      <c r="BH209" s="6"/>
      <c r="BI209" s="8"/>
    </row>
    <row r="210" spans="1:61" s="5" customFormat="1" ht="11.25" customHeight="1" x14ac:dyDescent="0.2">
      <c r="A210" s="239" t="s">
        <v>228</v>
      </c>
      <c r="B210" s="159" t="s">
        <v>38</v>
      </c>
      <c r="C210" s="173" t="s">
        <v>20</v>
      </c>
      <c r="D210" s="179">
        <v>2924.0210646059077</v>
      </c>
      <c r="E210" s="179">
        <v>3033.8388026497719</v>
      </c>
      <c r="F210" s="180">
        <v>103.75570953893471</v>
      </c>
      <c r="G210" s="8"/>
      <c r="H210" s="179">
        <v>3529.3896105283443</v>
      </c>
      <c r="I210" s="179">
        <v>3405.501908558701</v>
      </c>
      <c r="J210" s="179">
        <v>3157.7265046194148</v>
      </c>
      <c r="K210" s="179">
        <v>3033.8388026497719</v>
      </c>
      <c r="L210" s="179">
        <v>2883.3613896861539</v>
      </c>
      <c r="M210" s="256"/>
      <c r="N210" s="22"/>
      <c r="O210" s="22"/>
      <c r="P210" s="163">
        <v>116.33411793157092</v>
      </c>
      <c r="Q210" s="163">
        <v>112.25058844867817</v>
      </c>
      <c r="R210" s="163">
        <v>104.08352948289273</v>
      </c>
      <c r="S210" s="163">
        <v>100</v>
      </c>
      <c r="T210" s="163">
        <v>95.040032686239286</v>
      </c>
      <c r="U210" s="84"/>
      <c r="V210" s="398"/>
      <c r="W210" s="398"/>
      <c r="X210" s="398"/>
      <c r="Y210" s="398"/>
      <c r="Z210" s="398"/>
      <c r="AA210" s="398"/>
      <c r="AB210" s="398"/>
      <c r="AC210" s="398"/>
      <c r="AD210" s="398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R210" s="34"/>
      <c r="AS210" s="34"/>
      <c r="AV210" s="3"/>
      <c r="AW210" s="3"/>
      <c r="AX210" s="7"/>
      <c r="AY210" s="7"/>
      <c r="AZ210" s="95"/>
      <c r="BA210" s="68"/>
      <c r="BB210" s="7"/>
      <c r="BC210" s="398"/>
      <c r="BD210" s="7"/>
      <c r="BE210" s="7"/>
      <c r="BF210" s="7"/>
      <c r="BG210" s="7"/>
      <c r="BH210" s="7"/>
      <c r="BI210" s="398"/>
    </row>
    <row r="211" spans="1:61" s="5" customFormat="1" ht="11.25" customHeight="1" x14ac:dyDescent="0.2">
      <c r="A211" s="239" t="s">
        <v>228</v>
      </c>
      <c r="B211" s="158" t="s">
        <v>37</v>
      </c>
      <c r="C211" s="176" t="s">
        <v>20</v>
      </c>
      <c r="D211" s="181">
        <v>17122.065632572034</v>
      </c>
      <c r="E211" s="181">
        <v>17796.64996375941</v>
      </c>
      <c r="F211" s="178">
        <v>103.93985366989884</v>
      </c>
      <c r="G211" s="8"/>
      <c r="H211" s="181">
        <v>21158.394822498183</v>
      </c>
      <c r="I211" s="181">
        <v>20375.031133587785</v>
      </c>
      <c r="J211" s="181">
        <v>18779.202008834192</v>
      </c>
      <c r="K211" s="181">
        <v>17796.64996375941</v>
      </c>
      <c r="L211" s="181">
        <v>16612.330954681653</v>
      </c>
      <c r="M211" s="250"/>
      <c r="N211" s="22"/>
      <c r="O211" s="41"/>
      <c r="P211" s="162">
        <v>118.8897622057215</v>
      </c>
      <c r="Q211" s="162">
        <v>114.48801417726887</v>
      </c>
      <c r="R211" s="162">
        <v>105.5209943841994</v>
      </c>
      <c r="S211" s="162">
        <v>100</v>
      </c>
      <c r="T211" s="162">
        <v>93.345269972216855</v>
      </c>
      <c r="U211" s="84"/>
      <c r="V211" s="8"/>
      <c r="W211" s="8"/>
      <c r="X211" s="8"/>
      <c r="Y211" s="8"/>
      <c r="Z211" s="8"/>
      <c r="AA211" s="8"/>
      <c r="AB211" s="8"/>
      <c r="AC211" s="8"/>
      <c r="AD211" s="8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R211" s="34"/>
      <c r="AS211" s="34"/>
      <c r="AV211" s="9"/>
      <c r="AW211" s="9"/>
      <c r="AX211" s="6"/>
      <c r="AY211" s="6"/>
      <c r="AZ211" s="95"/>
      <c r="BA211" s="69"/>
      <c r="BB211" s="6"/>
      <c r="BC211" s="8"/>
      <c r="BD211" s="6"/>
      <c r="BE211" s="6"/>
      <c r="BF211" s="6"/>
      <c r="BG211" s="6"/>
      <c r="BH211" s="6"/>
      <c r="BI211" s="8"/>
    </row>
    <row r="212" spans="1:61" s="5" customFormat="1" ht="11.25" customHeight="1" x14ac:dyDescent="0.2">
      <c r="A212" s="239" t="s">
        <v>228</v>
      </c>
      <c r="B212" s="159" t="s">
        <v>4</v>
      </c>
      <c r="C212" s="173" t="s">
        <v>20</v>
      </c>
      <c r="D212" s="179">
        <v>0</v>
      </c>
      <c r="E212" s="179">
        <v>0</v>
      </c>
      <c r="F212" s="180"/>
      <c r="G212" s="8"/>
      <c r="H212" s="179">
        <v>0</v>
      </c>
      <c r="I212" s="179">
        <v>0</v>
      </c>
      <c r="J212" s="179">
        <v>0</v>
      </c>
      <c r="K212" s="179">
        <v>0</v>
      </c>
      <c r="L212" s="179">
        <v>0</v>
      </c>
      <c r="M212" s="256"/>
      <c r="N212" s="22"/>
      <c r="O212" s="22"/>
      <c r="P212" s="163"/>
      <c r="Q212" s="163"/>
      <c r="R212" s="163"/>
      <c r="S212" s="163"/>
      <c r="T212" s="163"/>
      <c r="U212" s="84"/>
      <c r="V212" s="398"/>
      <c r="W212" s="398"/>
      <c r="X212" s="402" t="s">
        <v>205</v>
      </c>
      <c r="Y212" s="403"/>
      <c r="Z212" s="403"/>
      <c r="AA212" s="403"/>
      <c r="AB212" s="403"/>
      <c r="AC212" s="403"/>
      <c r="AD212" s="403"/>
      <c r="AE212" s="403"/>
      <c r="AF212" s="403"/>
      <c r="AG212" s="1"/>
      <c r="AH212" s="1"/>
      <c r="AI212" s="1"/>
      <c r="AJ212" s="1"/>
      <c r="AK212" s="1"/>
      <c r="AL212" s="1"/>
      <c r="AM212" s="1"/>
      <c r="AN212" s="1"/>
      <c r="AR212" s="34"/>
      <c r="AS212" s="34"/>
      <c r="AV212" s="3"/>
      <c r="AW212" s="3"/>
      <c r="AX212" s="7"/>
      <c r="AY212" s="7"/>
      <c r="AZ212" s="95"/>
      <c r="BA212" s="68"/>
      <c r="BB212" s="7"/>
      <c r="BC212" s="398"/>
      <c r="BD212" s="7"/>
      <c r="BE212" s="7"/>
      <c r="BF212" s="7"/>
      <c r="BG212" s="7"/>
      <c r="BH212" s="7"/>
      <c r="BI212" s="398"/>
    </row>
    <row r="213" spans="1:61" s="5" customFormat="1" ht="11.25" customHeight="1" x14ac:dyDescent="0.2">
      <c r="A213" s="239" t="s">
        <v>228</v>
      </c>
      <c r="B213" s="159" t="s">
        <v>36</v>
      </c>
      <c r="C213" s="173" t="s">
        <v>20</v>
      </c>
      <c r="D213" s="182">
        <v>17122.065632572034</v>
      </c>
      <c r="E213" s="182">
        <v>17796.64996375941</v>
      </c>
      <c r="F213" s="180">
        <v>103.93985366989884</v>
      </c>
      <c r="G213" s="8"/>
      <c r="H213" s="182">
        <v>21158.394822498183</v>
      </c>
      <c r="I213" s="182">
        <v>20375.031133587785</v>
      </c>
      <c r="J213" s="182">
        <v>18779.202008834192</v>
      </c>
      <c r="K213" s="182">
        <v>17796.64996375941</v>
      </c>
      <c r="L213" s="182">
        <v>16612.330954681653</v>
      </c>
      <c r="M213" s="187"/>
      <c r="N213" s="22"/>
      <c r="O213" s="22"/>
      <c r="P213" s="163">
        <v>118.8897622057215</v>
      </c>
      <c r="Q213" s="163">
        <v>114.48801417726887</v>
      </c>
      <c r="R213" s="163">
        <v>105.5209943841994</v>
      </c>
      <c r="S213" s="163">
        <v>100</v>
      </c>
      <c r="T213" s="163">
        <v>93.345269972216855</v>
      </c>
      <c r="U213" s="84"/>
      <c r="V213" s="398"/>
      <c r="W213" s="398"/>
      <c r="X213" s="204" t="s">
        <v>222</v>
      </c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R213" s="34"/>
      <c r="AS213" s="34"/>
      <c r="AV213" s="3"/>
      <c r="AW213" s="3"/>
      <c r="AX213" s="18"/>
      <c r="AY213" s="18"/>
      <c r="AZ213" s="95"/>
      <c r="BA213" s="18"/>
      <c r="BB213" s="18"/>
      <c r="BC213" s="18"/>
      <c r="BD213" s="18"/>
      <c r="BE213" s="18"/>
      <c r="BF213" s="18"/>
      <c r="BG213" s="18"/>
      <c r="BH213" s="18"/>
      <c r="BI213" s="398"/>
    </row>
    <row r="214" spans="1:61" s="5" customFormat="1" ht="11.25" customHeight="1" x14ac:dyDescent="0.2">
      <c r="A214" s="239" t="s">
        <v>228</v>
      </c>
      <c r="B214" s="159" t="s">
        <v>35</v>
      </c>
      <c r="C214" s="173" t="s">
        <v>20</v>
      </c>
      <c r="D214" s="179">
        <v>380.99844000000002</v>
      </c>
      <c r="E214" s="179">
        <v>373.90139299999998</v>
      </c>
      <c r="F214" s="180">
        <v>98.13725037824301</v>
      </c>
      <c r="G214" s="8"/>
      <c r="H214" s="179">
        <v>373.90139299999998</v>
      </c>
      <c r="I214" s="179">
        <v>373.90139299999998</v>
      </c>
      <c r="J214" s="179">
        <v>373.90139299999998</v>
      </c>
      <c r="K214" s="179">
        <v>373.90139299999998</v>
      </c>
      <c r="L214" s="179">
        <v>365.84550105637692</v>
      </c>
      <c r="M214" s="256"/>
      <c r="N214" s="22"/>
      <c r="O214" s="22"/>
      <c r="P214" s="163">
        <v>100</v>
      </c>
      <c r="Q214" s="163">
        <v>100</v>
      </c>
      <c r="R214" s="163">
        <v>100</v>
      </c>
      <c r="S214" s="163">
        <v>100</v>
      </c>
      <c r="T214" s="163">
        <v>97.845450138875762</v>
      </c>
      <c r="U214" s="84"/>
      <c r="V214" s="398"/>
      <c r="W214" s="398"/>
      <c r="X214" s="398"/>
      <c r="Y214" s="398"/>
      <c r="Z214" s="398"/>
      <c r="AA214" s="398"/>
      <c r="AB214" s="398"/>
      <c r="AC214" s="398"/>
      <c r="AD214" s="398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R214" s="34"/>
      <c r="AS214" s="34"/>
      <c r="AV214" s="3"/>
      <c r="AW214" s="3"/>
      <c r="AX214" s="7"/>
      <c r="AY214" s="7"/>
      <c r="AZ214" s="95"/>
      <c r="BA214" s="68"/>
      <c r="BB214" s="6"/>
      <c r="BC214" s="398"/>
      <c r="BD214" s="7"/>
      <c r="BE214" s="7"/>
      <c r="BF214" s="7"/>
      <c r="BG214" s="7"/>
      <c r="BH214" s="7"/>
      <c r="BI214" s="398"/>
    </row>
    <row r="215" spans="1:61" s="5" customFormat="1" ht="11.25" customHeight="1" x14ac:dyDescent="0.2">
      <c r="A215" s="239" t="s">
        <v>228</v>
      </c>
      <c r="B215" s="158" t="s">
        <v>34</v>
      </c>
      <c r="C215" s="176" t="s">
        <v>20</v>
      </c>
      <c r="D215" s="177">
        <v>16741.067192572034</v>
      </c>
      <c r="E215" s="177">
        <v>17422.74857075941</v>
      </c>
      <c r="F215" s="178">
        <v>104.07191112935641</v>
      </c>
      <c r="G215" s="8"/>
      <c r="H215" s="177">
        <v>20784.493429498183</v>
      </c>
      <c r="I215" s="177">
        <v>20001.129740587785</v>
      </c>
      <c r="J215" s="177">
        <v>18405.300615834192</v>
      </c>
      <c r="K215" s="177">
        <v>17422.74857075941</v>
      </c>
      <c r="L215" s="177">
        <v>16246.485453625275</v>
      </c>
      <c r="M215" s="171"/>
      <c r="N215" s="90"/>
      <c r="O215" s="90"/>
      <c r="P215" s="162">
        <v>119.29514648670754</v>
      </c>
      <c r="Q215" s="162">
        <v>114.79893461905127</v>
      </c>
      <c r="R215" s="162">
        <v>105.63947784176717</v>
      </c>
      <c r="S215" s="162">
        <v>100</v>
      </c>
      <c r="T215" s="162">
        <v>93.248693727301685</v>
      </c>
      <c r="U215" s="84"/>
      <c r="V215" s="398"/>
      <c r="W215" s="398"/>
      <c r="X215" s="398"/>
      <c r="Y215" s="398"/>
      <c r="Z215" s="398"/>
      <c r="AA215" s="398"/>
      <c r="AB215" s="398"/>
      <c r="AC215" s="398"/>
      <c r="AD215" s="398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R215" s="34"/>
      <c r="AS215" s="34"/>
      <c r="AV215" s="3"/>
      <c r="AW215" s="3"/>
      <c r="AX215" s="8"/>
      <c r="AY215" s="8"/>
      <c r="AZ215" s="95"/>
      <c r="BA215" s="69"/>
      <c r="BB215" s="8"/>
      <c r="BC215" s="8"/>
      <c r="BD215" s="8"/>
      <c r="BE215" s="8"/>
      <c r="BF215" s="8"/>
      <c r="BG215" s="8"/>
      <c r="BH215" s="8"/>
      <c r="BI215" s="398"/>
    </row>
    <row r="216" spans="1:61" s="5" customFormat="1" ht="11.25" customHeight="1" x14ac:dyDescent="0.2">
      <c r="A216" s="239" t="s">
        <v>228</v>
      </c>
      <c r="B216" s="160" t="s">
        <v>33</v>
      </c>
      <c r="C216" s="183" t="s">
        <v>31</v>
      </c>
      <c r="D216" s="184">
        <v>0.41852667981430086</v>
      </c>
      <c r="E216" s="400">
        <v>0.43556871426898525</v>
      </c>
      <c r="F216" s="178">
        <v>104.07191112935641</v>
      </c>
      <c r="G216" s="8"/>
      <c r="H216" s="184">
        <v>0.34640822382496972</v>
      </c>
      <c r="I216" s="184">
        <v>0.36365690437432335</v>
      </c>
      <c r="J216" s="184">
        <v>0.40900668035187093</v>
      </c>
      <c r="K216" s="400">
        <v>0.43556871426898525</v>
      </c>
      <c r="L216" s="184">
        <v>0.46418529867500785</v>
      </c>
      <c r="M216" s="255"/>
      <c r="N216" s="22"/>
      <c r="O216" s="49"/>
      <c r="P216" s="164">
        <v>79.53009765780503</v>
      </c>
      <c r="Q216" s="164">
        <v>83.490134268400922</v>
      </c>
      <c r="R216" s="164">
        <v>93.901758081570804</v>
      </c>
      <c r="S216" s="164">
        <v>100</v>
      </c>
      <c r="T216" s="164">
        <v>106.56993568834478</v>
      </c>
      <c r="U216" s="84"/>
      <c r="V216" s="398"/>
      <c r="W216" s="398"/>
      <c r="X216" s="398"/>
      <c r="Y216" s="398"/>
      <c r="Z216" s="398"/>
      <c r="AA216" s="398"/>
      <c r="AB216" s="398"/>
      <c r="AC216" s="398"/>
      <c r="AD216" s="398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R216" s="34"/>
      <c r="AS216" s="34"/>
      <c r="AV216" s="17"/>
      <c r="AW216" s="17"/>
      <c r="AX216" s="16"/>
      <c r="AY216" s="16"/>
      <c r="AZ216" s="95"/>
      <c r="BA216" s="75"/>
      <c r="BB216" s="15"/>
      <c r="BC216" s="16"/>
      <c r="BD216" s="16"/>
      <c r="BE216" s="16"/>
      <c r="BF216" s="16"/>
      <c r="BG216" s="16"/>
      <c r="BH216" s="16"/>
      <c r="BI216" s="29"/>
    </row>
    <row r="217" spans="1:61" s="5" customFormat="1" ht="11.25" customHeight="1" x14ac:dyDescent="0.2">
      <c r="A217" s="239" t="s">
        <v>228</v>
      </c>
      <c r="B217" s="89" t="s">
        <v>32</v>
      </c>
      <c r="C217" s="185" t="s">
        <v>31</v>
      </c>
      <c r="D217" s="186">
        <v>0.33800000000000002</v>
      </c>
      <c r="E217" s="186">
        <v>0.49099999999999999</v>
      </c>
      <c r="F217" s="172">
        <v>145.26627218934911</v>
      </c>
      <c r="G217" s="8"/>
      <c r="H217" s="186">
        <v>0.49099999999999999</v>
      </c>
      <c r="I217" s="186">
        <v>0.49099999999999999</v>
      </c>
      <c r="J217" s="186">
        <v>0.49099999999999999</v>
      </c>
      <c r="K217" s="186">
        <v>0.49099999999999999</v>
      </c>
      <c r="L217" s="186">
        <v>0.49099999999999999</v>
      </c>
      <c r="M217" s="186"/>
      <c r="N217" s="22"/>
      <c r="O217" s="49"/>
      <c r="P217" s="73">
        <v>100</v>
      </c>
      <c r="Q217" s="73">
        <v>100</v>
      </c>
      <c r="R217" s="73">
        <v>100</v>
      </c>
      <c r="S217" s="73">
        <v>100</v>
      </c>
      <c r="T217" s="73">
        <v>100</v>
      </c>
      <c r="U217" s="84"/>
      <c r="V217" s="398"/>
      <c r="W217" s="398"/>
      <c r="X217" s="398"/>
      <c r="Y217" s="398"/>
      <c r="Z217" s="398"/>
      <c r="AA217" s="398"/>
      <c r="AB217" s="398"/>
      <c r="AC217" s="398"/>
      <c r="AD217" s="398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R217" s="34"/>
      <c r="AS217" s="34"/>
      <c r="AV217" s="17"/>
      <c r="AW217" s="17"/>
      <c r="AX217" s="74"/>
      <c r="AY217" s="74"/>
      <c r="AZ217" s="95"/>
      <c r="BA217" s="75"/>
      <c r="BB217" s="6"/>
      <c r="BC217" s="16"/>
      <c r="BD217" s="74"/>
      <c r="BE217" s="74"/>
      <c r="BF217" s="74"/>
      <c r="BG217" s="74"/>
      <c r="BH217" s="74"/>
      <c r="BI217" s="29"/>
    </row>
    <row r="218" spans="1:61" s="5" customFormat="1" ht="11.25" customHeight="1" x14ac:dyDescent="0.2">
      <c r="A218" s="239" t="s">
        <v>228</v>
      </c>
      <c r="B218" s="90" t="s">
        <v>30</v>
      </c>
      <c r="C218" s="166" t="s">
        <v>20</v>
      </c>
      <c r="D218" s="171">
        <v>13900.998439999999</v>
      </c>
      <c r="E218" s="171">
        <v>20013.901393</v>
      </c>
      <c r="F218" s="172">
        <v>143.97456038416763</v>
      </c>
      <c r="G218" s="8"/>
      <c r="H218" s="171">
        <v>29833.901393</v>
      </c>
      <c r="I218" s="171">
        <v>27378.901393</v>
      </c>
      <c r="J218" s="171">
        <v>22468.901393</v>
      </c>
      <c r="K218" s="171">
        <v>20013.901393</v>
      </c>
      <c r="L218" s="171">
        <v>17550.845501056378</v>
      </c>
      <c r="M218" s="171"/>
      <c r="N218" s="22"/>
      <c r="O218" s="41"/>
      <c r="P218" s="8">
        <v>149.06589578498978</v>
      </c>
      <c r="Q218" s="8">
        <v>136.79942183874235</v>
      </c>
      <c r="R218" s="8">
        <v>112.26647394624744</v>
      </c>
      <c r="S218" s="8">
        <v>100</v>
      </c>
      <c r="T218" s="8">
        <v>87.693274571618048</v>
      </c>
      <c r="U218" s="84"/>
      <c r="V218" s="8"/>
      <c r="W218" s="8"/>
      <c r="X218" s="8"/>
      <c r="Y218" s="8"/>
      <c r="Z218" s="8"/>
      <c r="AA218" s="8"/>
      <c r="AB218" s="8"/>
      <c r="AC218" s="8"/>
      <c r="AD218" s="8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R218" s="34"/>
      <c r="AS218" s="34"/>
      <c r="AV218" s="9"/>
      <c r="AW218" s="9"/>
      <c r="AX218" s="8"/>
      <c r="AY218" s="8"/>
      <c r="AZ218" s="95"/>
      <c r="BA218" s="69"/>
      <c r="BB218" s="8"/>
      <c r="BC218" s="8"/>
      <c r="BD218" s="8"/>
      <c r="BE218" s="8"/>
      <c r="BF218" s="8"/>
      <c r="BG218" s="8"/>
      <c r="BH218" s="8"/>
      <c r="BI218" s="8"/>
    </row>
    <row r="219" spans="1:61" s="5" customFormat="1" ht="11.25" customHeight="1" x14ac:dyDescent="0.2">
      <c r="A219" s="239" t="s">
        <v>228</v>
      </c>
      <c r="B219" s="22" t="s">
        <v>29</v>
      </c>
      <c r="C219" s="169" t="s">
        <v>20</v>
      </c>
      <c r="D219" s="187">
        <v>0</v>
      </c>
      <c r="E219" s="187">
        <v>0</v>
      </c>
      <c r="F219" s="172"/>
      <c r="G219" s="8"/>
      <c r="H219" s="187">
        <v>0</v>
      </c>
      <c r="I219" s="187">
        <v>0</v>
      </c>
      <c r="J219" s="187">
        <v>0</v>
      </c>
      <c r="K219" s="187">
        <v>0</v>
      </c>
      <c r="L219" s="187">
        <v>0</v>
      </c>
      <c r="M219" s="187"/>
      <c r="N219" s="22"/>
      <c r="O219" s="22"/>
      <c r="P219" s="398"/>
      <c r="Q219" s="398"/>
      <c r="R219" s="398"/>
      <c r="S219" s="398"/>
      <c r="T219" s="398"/>
      <c r="U219" s="84"/>
      <c r="V219" s="398"/>
      <c r="W219" s="398"/>
      <c r="X219" s="398"/>
      <c r="Y219" s="398"/>
      <c r="Z219" s="398"/>
      <c r="AA219" s="398"/>
      <c r="AB219" s="398"/>
      <c r="AC219" s="398"/>
      <c r="AD219" s="398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R219" s="34"/>
      <c r="AS219" s="34"/>
      <c r="AV219" s="3"/>
      <c r="AW219" s="3"/>
      <c r="AX219" s="398"/>
      <c r="AY219" s="398"/>
      <c r="AZ219" s="95"/>
      <c r="BA219" s="68"/>
      <c r="BB219" s="398"/>
      <c r="BC219" s="8"/>
      <c r="BD219" s="398"/>
      <c r="BE219" s="398"/>
      <c r="BF219" s="398"/>
      <c r="BG219" s="398"/>
      <c r="BH219" s="398"/>
      <c r="BI219" s="398"/>
    </row>
    <row r="220" spans="1:61" s="5" customFormat="1" ht="11.25" customHeight="1" x14ac:dyDescent="0.2">
      <c r="A220" s="239" t="s">
        <v>228</v>
      </c>
      <c r="B220" s="158" t="s">
        <v>28</v>
      </c>
      <c r="C220" s="173"/>
      <c r="D220" s="182"/>
      <c r="E220" s="182"/>
      <c r="F220" s="178"/>
      <c r="G220" s="8"/>
      <c r="H220" s="182"/>
      <c r="I220" s="182"/>
      <c r="J220" s="182"/>
      <c r="K220" s="182"/>
      <c r="L220" s="182"/>
      <c r="M220" s="187"/>
      <c r="N220" s="22"/>
      <c r="O220" s="22"/>
      <c r="P220" s="163"/>
      <c r="Q220" s="163"/>
      <c r="R220" s="163"/>
      <c r="S220" s="163"/>
      <c r="T220" s="163"/>
      <c r="U220" s="84"/>
      <c r="V220" s="398"/>
      <c r="W220" s="398"/>
      <c r="X220" s="398"/>
      <c r="Y220" s="398"/>
      <c r="Z220" s="398"/>
      <c r="AA220" s="398"/>
      <c r="AB220" s="398"/>
      <c r="AC220" s="398"/>
      <c r="AD220" s="398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R220" s="34"/>
      <c r="AS220" s="34"/>
      <c r="AV220" s="9"/>
      <c r="AW220" s="3"/>
      <c r="AX220" s="398"/>
      <c r="AY220" s="398"/>
      <c r="AZ220" s="95"/>
      <c r="BA220" s="68"/>
      <c r="BB220" s="398"/>
      <c r="BC220" s="8"/>
      <c r="BD220" s="398"/>
      <c r="BE220" s="398"/>
      <c r="BF220" s="398"/>
      <c r="BG220" s="398"/>
      <c r="BH220" s="398"/>
      <c r="BI220" s="398"/>
    </row>
    <row r="221" spans="1:61" s="5" customFormat="1" ht="11.25" customHeight="1" x14ac:dyDescent="0.2">
      <c r="A221" s="239" t="s">
        <v>228</v>
      </c>
      <c r="B221" s="159" t="s">
        <v>27</v>
      </c>
      <c r="C221" s="173" t="s">
        <v>20</v>
      </c>
      <c r="D221" s="179">
        <v>13900.998439999999</v>
      </c>
      <c r="E221" s="179">
        <v>20013.901393</v>
      </c>
      <c r="F221" s="180">
        <v>143.97456038416763</v>
      </c>
      <c r="G221" s="8"/>
      <c r="H221" s="179">
        <v>29833.901393</v>
      </c>
      <c r="I221" s="179">
        <v>27378.901393</v>
      </c>
      <c r="J221" s="179">
        <v>22468.901393</v>
      </c>
      <c r="K221" s="179">
        <v>20013.901393</v>
      </c>
      <c r="L221" s="179">
        <v>17550.845501056378</v>
      </c>
      <c r="M221" s="256"/>
      <c r="N221" s="22"/>
      <c r="O221" s="22"/>
      <c r="P221" s="163">
        <v>149.06589578498978</v>
      </c>
      <c r="Q221" s="163">
        <v>136.79942183874235</v>
      </c>
      <c r="R221" s="163">
        <v>112.26647394624744</v>
      </c>
      <c r="S221" s="163">
        <v>100</v>
      </c>
      <c r="T221" s="163">
        <v>87.693274571618048</v>
      </c>
      <c r="U221" s="84"/>
      <c r="V221" s="398"/>
      <c r="W221" s="398"/>
      <c r="X221" s="398"/>
      <c r="Y221" s="398"/>
      <c r="Z221" s="398"/>
      <c r="AA221" s="398"/>
      <c r="AB221" s="398"/>
      <c r="AC221" s="398"/>
      <c r="AD221" s="398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R221" s="34"/>
      <c r="AS221" s="34"/>
      <c r="AV221" s="3"/>
      <c r="AW221" s="3"/>
      <c r="AX221" s="37"/>
      <c r="AY221" s="37"/>
      <c r="AZ221" s="95"/>
      <c r="BA221" s="68"/>
      <c r="BB221" s="37"/>
      <c r="BC221" s="398"/>
      <c r="BD221" s="37"/>
      <c r="BE221" s="37"/>
      <c r="BF221" s="37"/>
      <c r="BG221" s="37"/>
      <c r="BH221" s="37"/>
      <c r="BI221" s="398"/>
    </row>
    <row r="222" spans="1:61" s="5" customFormat="1" ht="11.25" customHeight="1" x14ac:dyDescent="0.2">
      <c r="A222" s="239" t="s">
        <v>228</v>
      </c>
      <c r="B222" s="159" t="s">
        <v>26</v>
      </c>
      <c r="C222" s="173" t="s">
        <v>20</v>
      </c>
      <c r="D222" s="179">
        <v>17122.06563257203</v>
      </c>
      <c r="E222" s="179">
        <v>17796.649963759406</v>
      </c>
      <c r="F222" s="180">
        <v>103.93985366989884</v>
      </c>
      <c r="G222" s="8"/>
      <c r="H222" s="179">
        <v>21158.394822498187</v>
      </c>
      <c r="I222" s="179">
        <v>20375.031133587781</v>
      </c>
      <c r="J222" s="179">
        <v>18779.202008834189</v>
      </c>
      <c r="K222" s="179">
        <v>17796.649963759406</v>
      </c>
      <c r="L222" s="179">
        <v>16612.330954681653</v>
      </c>
      <c r="M222" s="256"/>
      <c r="N222" s="22"/>
      <c r="O222" s="22"/>
      <c r="P222" s="163">
        <v>118.88976220572154</v>
      </c>
      <c r="Q222" s="163">
        <v>114.48801417726887</v>
      </c>
      <c r="R222" s="163">
        <v>105.52099438419941</v>
      </c>
      <c r="S222" s="163">
        <v>100</v>
      </c>
      <c r="T222" s="163">
        <v>93.345269972216869</v>
      </c>
      <c r="U222" s="84"/>
      <c r="V222" s="398"/>
      <c r="W222" s="398"/>
      <c r="X222" s="398"/>
      <c r="Y222" s="398"/>
      <c r="Z222" s="398"/>
      <c r="AA222" s="398"/>
      <c r="AB222" s="398"/>
      <c r="AC222" s="398"/>
      <c r="AD222" s="398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R222" s="34"/>
      <c r="AS222" s="34"/>
      <c r="AV222" s="3"/>
      <c r="AW222" s="3"/>
      <c r="AX222" s="7"/>
      <c r="AY222" s="7"/>
      <c r="AZ222" s="95"/>
      <c r="BA222" s="68"/>
      <c r="BB222" s="7"/>
      <c r="BC222" s="398"/>
      <c r="BD222" s="7"/>
      <c r="BE222" s="7"/>
      <c r="BF222" s="7"/>
      <c r="BG222" s="7"/>
      <c r="BH222" s="7"/>
      <c r="BI222" s="398"/>
    </row>
    <row r="223" spans="1:61" s="5" customFormat="1" ht="11.25" customHeight="1" x14ac:dyDescent="0.2">
      <c r="A223" s="239" t="s">
        <v>228</v>
      </c>
      <c r="B223" s="159" t="s">
        <v>25</v>
      </c>
      <c r="C223" s="173" t="s">
        <v>20</v>
      </c>
      <c r="D223" s="179">
        <v>7698.6833679162546</v>
      </c>
      <c r="E223" s="179">
        <v>7987.2474832792677</v>
      </c>
      <c r="F223" s="180">
        <v>103.74822682753242</v>
      </c>
      <c r="G223" s="8"/>
      <c r="H223" s="179">
        <v>10045.565844966593</v>
      </c>
      <c r="I223" s="179">
        <v>9587.1472232947617</v>
      </c>
      <c r="J223" s="179">
        <v>8641.6661049510985</v>
      </c>
      <c r="K223" s="179">
        <v>7987.2474832792677</v>
      </c>
      <c r="L223" s="179">
        <v>7219.3899292050373</v>
      </c>
      <c r="M223" s="256"/>
      <c r="N223" s="22"/>
      <c r="O223" s="22"/>
      <c r="P223" s="163">
        <v>125.7700586590846</v>
      </c>
      <c r="Q223" s="163">
        <v>120.03067694302412</v>
      </c>
      <c r="R223" s="163">
        <v>108.19329340979868</v>
      </c>
      <c r="S223" s="163">
        <v>100</v>
      </c>
      <c r="T223" s="163">
        <v>90.386455963938943</v>
      </c>
      <c r="U223" s="84"/>
      <c r="V223" s="398"/>
      <c r="W223" s="398"/>
      <c r="X223" s="398"/>
      <c r="Y223" s="398"/>
      <c r="Z223" s="398"/>
      <c r="AA223" s="398"/>
      <c r="AB223" s="398"/>
      <c r="AC223" s="398"/>
      <c r="AD223" s="398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R223" s="34"/>
      <c r="AS223" s="34"/>
      <c r="AV223" s="3"/>
      <c r="AW223" s="3"/>
      <c r="AX223" s="7"/>
      <c r="AY223" s="7"/>
      <c r="AZ223" s="95"/>
      <c r="BA223" s="68"/>
      <c r="BB223" s="7"/>
      <c r="BC223" s="398"/>
      <c r="BD223" s="7"/>
      <c r="BE223" s="7"/>
      <c r="BF223" s="7"/>
      <c r="BG223" s="7"/>
      <c r="BH223" s="7"/>
      <c r="BI223" s="398"/>
    </row>
    <row r="224" spans="1:61" s="5" customFormat="1" ht="11.25" customHeight="1" x14ac:dyDescent="0.2">
      <c r="A224" s="239" t="s">
        <v>228</v>
      </c>
      <c r="B224" s="159" t="s">
        <v>24</v>
      </c>
      <c r="C224" s="173" t="s">
        <v>20</v>
      </c>
      <c r="D224" s="179">
        <v>3071.6443958141367</v>
      </c>
      <c r="E224" s="179">
        <v>3220.3361767850065</v>
      </c>
      <c r="F224" s="180">
        <v>104.84078759811841</v>
      </c>
      <c r="G224" s="8"/>
      <c r="H224" s="179">
        <v>3539.3728483267992</v>
      </c>
      <c r="I224" s="179">
        <v>3459.6136804413509</v>
      </c>
      <c r="J224" s="179">
        <v>3300.0953446704552</v>
      </c>
      <c r="K224" s="179">
        <v>3220.3361767850065</v>
      </c>
      <c r="L224" s="179">
        <v>3116.2344494182548</v>
      </c>
      <c r="M224" s="256"/>
      <c r="N224" s="22"/>
      <c r="O224" s="22"/>
      <c r="P224" s="163">
        <v>109.90693685465783</v>
      </c>
      <c r="Q224" s="163">
        <v>107.43020264099337</v>
      </c>
      <c r="R224" s="163">
        <v>102.47673421366447</v>
      </c>
      <c r="S224" s="163">
        <v>100</v>
      </c>
      <c r="T224" s="163">
        <v>96.767364596367059</v>
      </c>
      <c r="U224" s="84"/>
      <c r="V224" s="398"/>
      <c r="W224" s="398"/>
      <c r="X224" s="398"/>
      <c r="Y224" s="398"/>
      <c r="Z224" s="398"/>
      <c r="AA224" s="398"/>
      <c r="AB224" s="398"/>
      <c r="AC224" s="398"/>
      <c r="AD224" s="398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R224" s="34"/>
      <c r="AS224" s="34"/>
      <c r="AV224" s="3"/>
      <c r="AW224" s="3"/>
      <c r="AX224" s="37"/>
      <c r="AY224" s="37"/>
      <c r="AZ224" s="95"/>
      <c r="BA224" s="68"/>
      <c r="BB224" s="37"/>
      <c r="BC224" s="398"/>
      <c r="BD224" s="37"/>
      <c r="BE224" s="37"/>
      <c r="BF224" s="37"/>
      <c r="BG224" s="37"/>
      <c r="BH224" s="37"/>
      <c r="BI224" s="398"/>
    </row>
    <row r="225" spans="1:61" s="5" customFormat="1" ht="11.25" customHeight="1" x14ac:dyDescent="0.2">
      <c r="A225" s="239" t="s">
        <v>228</v>
      </c>
      <c r="B225" s="158" t="s">
        <v>23</v>
      </c>
      <c r="C225" s="176" t="s">
        <v>20</v>
      </c>
      <c r="D225" s="177">
        <v>6351.7378688416375</v>
      </c>
      <c r="E225" s="177">
        <v>6589.066303695131</v>
      </c>
      <c r="F225" s="178">
        <v>103.73643307948373</v>
      </c>
      <c r="G225" s="8"/>
      <c r="H225" s="177">
        <v>7573.4561292047947</v>
      </c>
      <c r="I225" s="177">
        <v>7328.2702298516688</v>
      </c>
      <c r="J225" s="177">
        <v>6837.440559212635</v>
      </c>
      <c r="K225" s="177">
        <v>6589.066303695131</v>
      </c>
      <c r="L225" s="177">
        <v>6276.706576058361</v>
      </c>
      <c r="M225" s="171"/>
      <c r="N225" s="22"/>
      <c r="O225" s="41"/>
      <c r="P225" s="162">
        <v>114.93974684937713</v>
      </c>
      <c r="Q225" s="162">
        <v>111.21864452543137</v>
      </c>
      <c r="R225" s="162">
        <v>103.76949091221341</v>
      </c>
      <c r="S225" s="162">
        <v>100</v>
      </c>
      <c r="T225" s="162">
        <v>95.25942351708315</v>
      </c>
      <c r="U225" s="84"/>
      <c r="V225" s="8"/>
      <c r="W225" s="8"/>
      <c r="X225" s="8"/>
      <c r="Y225" s="8"/>
      <c r="Z225" s="8"/>
      <c r="AA225" s="8"/>
      <c r="AB225" s="8"/>
      <c r="AC225" s="8"/>
      <c r="AD225" s="8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R225" s="34"/>
      <c r="AS225" s="34"/>
      <c r="AV225" s="9"/>
      <c r="AW225" s="9"/>
      <c r="AX225" s="8"/>
      <c r="AY225" s="8"/>
      <c r="AZ225" s="95"/>
      <c r="BA225" s="69"/>
      <c r="BB225" s="8"/>
      <c r="BC225" s="8"/>
      <c r="BD225" s="8"/>
      <c r="BE225" s="8"/>
      <c r="BF225" s="8"/>
      <c r="BG225" s="8"/>
      <c r="BH225" s="8"/>
      <c r="BI225" s="8"/>
    </row>
    <row r="226" spans="1:61" s="5" customFormat="1" ht="11.25" customHeight="1" x14ac:dyDescent="0.2">
      <c r="A226" s="239" t="s">
        <v>228</v>
      </c>
      <c r="B226" s="159" t="s">
        <v>22</v>
      </c>
      <c r="C226" s="173" t="s">
        <v>20</v>
      </c>
      <c r="D226" s="182">
        <v>6202.3150720837448</v>
      </c>
      <c r="E226" s="182">
        <v>12026.653909720731</v>
      </c>
      <c r="F226" s="180">
        <v>193.90588465671462</v>
      </c>
      <c r="G226" s="8"/>
      <c r="H226" s="182">
        <v>19788.335548033407</v>
      </c>
      <c r="I226" s="182">
        <v>17791.754169705237</v>
      </c>
      <c r="J226" s="182">
        <v>13827.235288048902</v>
      </c>
      <c r="K226" s="182">
        <v>12026.653909720731</v>
      </c>
      <c r="L226" s="182">
        <v>10331.45557185134</v>
      </c>
      <c r="M226" s="187"/>
      <c r="N226" s="22"/>
      <c r="O226" s="22"/>
      <c r="P226" s="163">
        <v>164.53733263280466</v>
      </c>
      <c r="Q226" s="163">
        <v>147.93602861827407</v>
      </c>
      <c r="R226" s="163">
        <v>114.97159053419523</v>
      </c>
      <c r="S226" s="163">
        <v>100</v>
      </c>
      <c r="T226" s="163">
        <v>85.90465518842926</v>
      </c>
      <c r="U226" s="84"/>
      <c r="V226" s="398"/>
      <c r="W226" s="398"/>
      <c r="X226" s="398"/>
      <c r="Y226" s="398"/>
      <c r="Z226" s="398"/>
      <c r="AA226" s="398"/>
      <c r="AB226" s="398"/>
      <c r="AC226" s="398"/>
      <c r="AD226" s="398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R226" s="34"/>
      <c r="AS226" s="34"/>
      <c r="AV226" s="3"/>
      <c r="AW226" s="3"/>
      <c r="AX226" s="398"/>
      <c r="AY226" s="398"/>
      <c r="AZ226" s="95"/>
      <c r="BA226" s="68"/>
      <c r="BB226" s="398"/>
      <c r="BC226" s="398"/>
      <c r="BD226" s="398"/>
      <c r="BE226" s="398"/>
      <c r="BF226" s="398"/>
      <c r="BG226" s="398"/>
      <c r="BH226" s="398"/>
      <c r="BI226" s="398"/>
    </row>
    <row r="227" spans="1:61" s="5" customFormat="1" ht="11.25" customHeight="1" x14ac:dyDescent="0.2">
      <c r="A227" s="239" t="s">
        <v>228</v>
      </c>
      <c r="B227" s="158" t="s">
        <v>21</v>
      </c>
      <c r="C227" s="176" t="s">
        <v>20</v>
      </c>
      <c r="D227" s="177">
        <v>3130.6706762696081</v>
      </c>
      <c r="E227" s="177">
        <v>8806.3177329357241</v>
      </c>
      <c r="F227" s="178">
        <v>281.29173086416768</v>
      </c>
      <c r="G227" s="8"/>
      <c r="H227" s="177">
        <v>16248.962699706608</v>
      </c>
      <c r="I227" s="177">
        <v>14332.140489263886</v>
      </c>
      <c r="J227" s="177">
        <v>10527.139943378446</v>
      </c>
      <c r="K227" s="177">
        <v>8806.3177329357241</v>
      </c>
      <c r="L227" s="177">
        <v>7215.2211224330858</v>
      </c>
      <c r="M227" s="171"/>
      <c r="N227" s="22"/>
      <c r="O227" s="41"/>
      <c r="P227" s="162">
        <v>184.51483574042885</v>
      </c>
      <c r="Q227" s="162">
        <v>162.7483918239916</v>
      </c>
      <c r="R227" s="162">
        <v>119.54076905500273</v>
      </c>
      <c r="S227" s="162">
        <v>100</v>
      </c>
      <c r="T227" s="162">
        <v>81.932327917809289</v>
      </c>
      <c r="U227" s="84"/>
      <c r="V227" s="8"/>
      <c r="W227" s="8"/>
      <c r="X227" s="8"/>
      <c r="Y227" s="8"/>
      <c r="Z227" s="8"/>
      <c r="AA227" s="8"/>
      <c r="AB227" s="8"/>
      <c r="AC227" s="8"/>
      <c r="AD227" s="8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R227" s="34"/>
      <c r="AS227" s="34"/>
      <c r="AV227" s="9"/>
      <c r="AW227" s="9"/>
      <c r="AX227" s="8"/>
      <c r="AY227" s="8"/>
      <c r="AZ227" s="95"/>
      <c r="BA227" s="69"/>
      <c r="BB227" s="8"/>
      <c r="BC227" s="8"/>
      <c r="BD227" s="8"/>
      <c r="BE227" s="8"/>
      <c r="BF227" s="8"/>
      <c r="BG227" s="8"/>
      <c r="BH227" s="8"/>
      <c r="BI227" s="8"/>
    </row>
    <row r="228" spans="1:61" s="5" customFormat="1" ht="11.25" customHeight="1" x14ac:dyDescent="0.2">
      <c r="A228" s="239" t="s">
        <v>228</v>
      </c>
      <c r="B228" s="159" t="s">
        <v>19</v>
      </c>
      <c r="C228" s="175" t="s">
        <v>18</v>
      </c>
      <c r="D228" s="179">
        <v>6.4115357506257498</v>
      </c>
      <c r="E228" s="179">
        <v>18.035624990481232</v>
      </c>
      <c r="F228" s="180">
        <v>281.29960889200379</v>
      </c>
      <c r="G228" s="8"/>
      <c r="H228" s="179">
        <v>28.672884313002967</v>
      </c>
      <c r="I228" s="179">
        <v>26.196832776423683</v>
      </c>
      <c r="J228" s="179">
        <v>20.727593684297748</v>
      </c>
      <c r="K228" s="179">
        <v>18.035624990481232</v>
      </c>
      <c r="L228" s="179">
        <v>15.556271734436287</v>
      </c>
      <c r="M228" s="256"/>
      <c r="N228" s="22"/>
      <c r="O228" s="22"/>
      <c r="P228" s="163">
        <v>158.97915557756289</v>
      </c>
      <c r="Q228" s="163">
        <v>145.25048502754819</v>
      </c>
      <c r="R228" s="163">
        <v>114.9258409133993</v>
      </c>
      <c r="S228" s="163">
        <v>100</v>
      </c>
      <c r="T228" s="163">
        <v>86.253022795974701</v>
      </c>
      <c r="U228" s="84"/>
      <c r="V228" s="398"/>
      <c r="W228" s="398"/>
      <c r="X228" s="402" t="s">
        <v>212</v>
      </c>
      <c r="Y228" s="403"/>
      <c r="Z228" s="403"/>
      <c r="AA228" s="403"/>
      <c r="AB228" s="403"/>
      <c r="AC228" s="403"/>
      <c r="AD228" s="403"/>
      <c r="AE228" s="403"/>
      <c r="AF228" s="403"/>
      <c r="AG228" s="1"/>
      <c r="AH228" s="1"/>
      <c r="AI228" s="1"/>
      <c r="AJ228" s="1"/>
      <c r="AK228" s="1"/>
      <c r="AL228" s="1"/>
      <c r="AM228" s="1"/>
      <c r="AN228" s="1"/>
      <c r="AR228" s="34"/>
      <c r="AS228" s="34"/>
      <c r="AV228" s="3"/>
      <c r="AW228" s="20"/>
      <c r="AX228" s="37"/>
      <c r="AY228" s="37"/>
      <c r="AZ228" s="95"/>
      <c r="BA228" s="68"/>
      <c r="BB228" s="37"/>
      <c r="BC228" s="398"/>
      <c r="BD228" s="37"/>
      <c r="BE228" s="37"/>
      <c r="BF228" s="37"/>
      <c r="BG228" s="37"/>
      <c r="BH228" s="37"/>
      <c r="BI228" s="398"/>
    </row>
    <row r="229" spans="1:61" s="5" customFormat="1" ht="11.25" customHeight="1" x14ac:dyDescent="0.2">
      <c r="A229" s="239" t="s">
        <v>228</v>
      </c>
      <c r="B229" s="22"/>
      <c r="C229" s="88"/>
      <c r="D229" s="33">
        <v>0</v>
      </c>
      <c r="E229" s="33">
        <v>0</v>
      </c>
      <c r="F229" s="32"/>
      <c r="G229" s="32"/>
      <c r="H229" s="31">
        <v>0</v>
      </c>
      <c r="I229" s="31">
        <v>0</v>
      </c>
      <c r="J229" s="31">
        <v>0</v>
      </c>
      <c r="K229" s="31">
        <v>0</v>
      </c>
      <c r="L229" s="31"/>
      <c r="M229" s="31"/>
      <c r="N229" s="31"/>
      <c r="O229" s="22"/>
      <c r="P229" s="398"/>
      <c r="Q229" s="398"/>
      <c r="R229" s="398"/>
      <c r="S229" s="398"/>
      <c r="T229" s="398"/>
      <c r="U229" s="84"/>
      <c r="V229" s="398"/>
      <c r="W229" s="398"/>
      <c r="X229" s="204">
        <v>2019</v>
      </c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V229" s="3"/>
      <c r="AW229" s="20"/>
      <c r="AX229" s="33"/>
      <c r="AY229" s="33"/>
      <c r="AZ229" s="95"/>
      <c r="BA229" s="33"/>
      <c r="BB229" s="32"/>
      <c r="BC229" s="32"/>
      <c r="BD229" s="31"/>
      <c r="BE229" s="31"/>
      <c r="BF229" s="31"/>
      <c r="BG229" s="31"/>
      <c r="BH229" s="31"/>
      <c r="BI229" s="398"/>
    </row>
    <row r="230" spans="1:61" s="5" customFormat="1" x14ac:dyDescent="0.2">
      <c r="A230" s="239" t="s">
        <v>229</v>
      </c>
      <c r="B230" s="147" t="s">
        <v>131</v>
      </c>
      <c r="C230" s="146"/>
      <c r="D230" s="146"/>
      <c r="E230" s="146"/>
      <c r="F230" s="146"/>
      <c r="G230" s="146"/>
      <c r="H230" s="146"/>
      <c r="I230" s="146"/>
      <c r="J230" s="146"/>
      <c r="K230" s="146"/>
      <c r="L230" s="146"/>
      <c r="M230" s="146"/>
      <c r="N230" s="146"/>
      <c r="O230" s="146"/>
      <c r="P230" s="146"/>
      <c r="Q230" s="146"/>
      <c r="R230" s="146"/>
      <c r="S230" s="146"/>
      <c r="T230" s="146"/>
      <c r="U230" s="146"/>
      <c r="V230" s="146"/>
      <c r="W230" s="146"/>
      <c r="X230" s="146"/>
      <c r="Y230" s="146"/>
      <c r="Z230" s="146"/>
      <c r="AA230" s="146"/>
      <c r="AB230" s="146"/>
      <c r="AC230" s="146"/>
      <c r="AD230" s="146"/>
      <c r="AE230" s="146"/>
      <c r="AF230" s="146"/>
      <c r="AG230" s="1"/>
      <c r="AH230" s="1"/>
      <c r="AI230" s="1"/>
      <c r="AJ230" s="1"/>
      <c r="AK230" s="1"/>
      <c r="AL230" s="1"/>
      <c r="AM230" s="1"/>
      <c r="AN230" s="1"/>
      <c r="AV230" s="13"/>
      <c r="AW230" s="25"/>
      <c r="AX230" s="66"/>
      <c r="AY230" s="66"/>
      <c r="AZ230" s="95"/>
      <c r="BA230" s="26"/>
      <c r="BB230" s="25"/>
      <c r="BC230" s="66"/>
      <c r="BD230" s="66"/>
      <c r="BE230" s="66"/>
      <c r="BF230" s="66"/>
      <c r="BG230" s="66"/>
      <c r="BH230" s="25"/>
      <c r="BI230" s="25"/>
    </row>
    <row r="231" spans="1:61" s="5" customFormat="1" x14ac:dyDescent="0.2">
      <c r="A231" s="239" t="s">
        <v>229</v>
      </c>
      <c r="B231" s="147" t="s">
        <v>132</v>
      </c>
      <c r="C231" s="146"/>
      <c r="D231" s="206" t="s">
        <v>105</v>
      </c>
      <c r="E231" s="206" t="s">
        <v>105</v>
      </c>
      <c r="F231" s="146"/>
      <c r="G231" s="146"/>
      <c r="H231" s="149" t="s">
        <v>121</v>
      </c>
      <c r="I231" s="149" t="s">
        <v>191</v>
      </c>
      <c r="J231" s="149" t="s">
        <v>192</v>
      </c>
      <c r="K231" s="149" t="s">
        <v>120</v>
      </c>
      <c r="L231" s="149" t="s">
        <v>193</v>
      </c>
      <c r="M231" s="206"/>
      <c r="N231" s="146"/>
      <c r="O231" s="146"/>
      <c r="P231" s="146"/>
      <c r="Q231" s="146"/>
      <c r="R231" s="146"/>
      <c r="S231" s="146"/>
      <c r="T231" s="146"/>
      <c r="U231" s="146"/>
      <c r="V231" s="146"/>
      <c r="W231" s="146"/>
      <c r="X231" s="146"/>
      <c r="Y231" s="146"/>
      <c r="Z231" s="146"/>
      <c r="AA231" s="146"/>
      <c r="AB231" s="146"/>
      <c r="AC231" s="146"/>
      <c r="AD231" s="146"/>
      <c r="AE231" s="146"/>
      <c r="AF231" s="146"/>
      <c r="AG231" s="1"/>
      <c r="AH231" s="1"/>
      <c r="AI231" s="1"/>
      <c r="AJ231" s="1"/>
      <c r="AK231" s="1"/>
      <c r="AL231" s="1"/>
      <c r="AM231" s="1"/>
      <c r="AN231" s="1"/>
      <c r="AV231" s="13"/>
      <c r="AW231" s="66"/>
      <c r="AX231" s="12"/>
      <c r="AY231" s="12"/>
      <c r="AZ231" s="95"/>
      <c r="BA231" s="65"/>
      <c r="BB231" s="65"/>
      <c r="BC231" s="65"/>
      <c r="BD231" s="12"/>
      <c r="BE231" s="12"/>
      <c r="BF231" s="12"/>
      <c r="BG231" s="66"/>
      <c r="BH231" s="66"/>
      <c r="BI231" s="66"/>
    </row>
    <row r="232" spans="1:61" s="5" customFormat="1" ht="12.75" customHeight="1" x14ac:dyDescent="0.2">
      <c r="A232" s="239" t="s">
        <v>229</v>
      </c>
      <c r="B232" s="156" t="s">
        <v>229</v>
      </c>
      <c r="C232" s="165"/>
      <c r="D232" s="195">
        <v>2018</v>
      </c>
      <c r="E232" s="195">
        <v>2019</v>
      </c>
      <c r="F232" s="404" t="s">
        <v>226</v>
      </c>
      <c r="G232" s="196"/>
      <c r="H232" s="189"/>
      <c r="I232" s="189">
        <v>2019</v>
      </c>
      <c r="J232" s="189"/>
      <c r="K232" s="189"/>
      <c r="L232" s="189"/>
      <c r="M232" s="189"/>
      <c r="N232" s="148"/>
      <c r="O232" s="148"/>
      <c r="P232" s="189"/>
      <c r="Q232" s="189"/>
      <c r="R232" s="189" t="s">
        <v>200</v>
      </c>
      <c r="S232" s="189"/>
      <c r="T232" s="189"/>
      <c r="U232" s="189"/>
      <c r="V232" s="62"/>
      <c r="W232" s="62"/>
      <c r="X232" s="62"/>
      <c r="Y232" s="62"/>
      <c r="Z232" s="62"/>
      <c r="AA232" s="62"/>
      <c r="AB232" s="62"/>
      <c r="AC232" s="62"/>
      <c r="AD232" s="62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V232" s="106"/>
      <c r="AW232" s="3"/>
      <c r="AX232" s="62"/>
      <c r="AY232" s="62"/>
      <c r="AZ232" s="95"/>
      <c r="BA232" s="30"/>
      <c r="BB232" s="64"/>
      <c r="BC232" s="30"/>
      <c r="BD232" s="62"/>
      <c r="BE232" s="62"/>
      <c r="BF232" s="62"/>
      <c r="BG232" s="62"/>
      <c r="BH232" s="62"/>
      <c r="BI232" s="62"/>
    </row>
    <row r="233" spans="1:61" s="5" customFormat="1" ht="12" x14ac:dyDescent="0.2">
      <c r="A233" s="239" t="s">
        <v>229</v>
      </c>
      <c r="B233" s="157" t="s">
        <v>68</v>
      </c>
      <c r="C233" s="165"/>
      <c r="D233" s="195"/>
      <c r="E233" s="195"/>
      <c r="F233" s="405"/>
      <c r="G233" s="196"/>
      <c r="H233" s="197" t="s">
        <v>67</v>
      </c>
      <c r="I233" s="195" t="s">
        <v>66</v>
      </c>
      <c r="J233" s="195" t="s">
        <v>65</v>
      </c>
      <c r="K233" s="245" t="s">
        <v>64</v>
      </c>
      <c r="L233" s="195" t="s">
        <v>63</v>
      </c>
      <c r="M233" s="227"/>
      <c r="N233" s="203"/>
      <c r="O233" s="203"/>
      <c r="P233" s="198" t="s">
        <v>67</v>
      </c>
      <c r="Q233" s="195" t="s">
        <v>66</v>
      </c>
      <c r="R233" s="195" t="s">
        <v>65</v>
      </c>
      <c r="S233" s="245" t="s">
        <v>64</v>
      </c>
      <c r="T233" s="195" t="s">
        <v>63</v>
      </c>
      <c r="U233" s="198"/>
      <c r="V233" s="62"/>
      <c r="W233" s="62"/>
      <c r="X233" s="62"/>
      <c r="Y233" s="62"/>
      <c r="Z233" s="62"/>
      <c r="AA233" s="62"/>
      <c r="AB233" s="62"/>
      <c r="AC233" s="62"/>
      <c r="AD233" s="62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V233" s="9"/>
      <c r="AW233" s="9"/>
      <c r="AX233" s="63"/>
      <c r="AY233" s="63"/>
      <c r="AZ233" s="95"/>
      <c r="BA233" s="30"/>
      <c r="BB233" s="62"/>
      <c r="BC233" s="62"/>
      <c r="BD233" s="63"/>
      <c r="BE233" s="63"/>
      <c r="BF233" s="63"/>
      <c r="BG233" s="63"/>
      <c r="BH233" s="63"/>
      <c r="BI233" s="62"/>
    </row>
    <row r="234" spans="1:61" s="5" customFormat="1" x14ac:dyDescent="0.2">
      <c r="A234" s="239" t="s">
        <v>229</v>
      </c>
      <c r="B234" s="90" t="s">
        <v>8</v>
      </c>
      <c r="C234" s="166" t="s">
        <v>7</v>
      </c>
      <c r="D234" s="167">
        <v>25000</v>
      </c>
      <c r="E234" s="167">
        <v>25000</v>
      </c>
      <c r="F234" s="167"/>
      <c r="G234" s="78"/>
      <c r="H234" s="188">
        <v>40000</v>
      </c>
      <c r="I234" s="188">
        <v>35000</v>
      </c>
      <c r="J234" s="188">
        <v>30000</v>
      </c>
      <c r="K234" s="188">
        <v>25000</v>
      </c>
      <c r="L234" s="188">
        <v>20000</v>
      </c>
      <c r="M234" s="188"/>
      <c r="N234" s="2"/>
      <c r="O234" s="2"/>
      <c r="P234" s="8">
        <v>160</v>
      </c>
      <c r="Q234" s="8">
        <v>140</v>
      </c>
      <c r="R234" s="8">
        <v>120</v>
      </c>
      <c r="S234" s="8">
        <v>100</v>
      </c>
      <c r="T234" s="8">
        <v>80</v>
      </c>
      <c r="U234" s="58"/>
      <c r="V234" s="82"/>
      <c r="W234" s="82"/>
      <c r="X234" s="82"/>
      <c r="Y234" s="82"/>
      <c r="Z234" s="82"/>
      <c r="AA234" s="82"/>
      <c r="AB234" s="82"/>
      <c r="AC234" s="82"/>
      <c r="AD234" s="82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V234" s="9"/>
      <c r="AW234" s="9"/>
      <c r="AX234" s="11"/>
      <c r="AY234" s="11"/>
      <c r="AZ234" s="95"/>
      <c r="BA234" s="80"/>
      <c r="BB234" s="78"/>
      <c r="BC234" s="78"/>
      <c r="BD234" s="11"/>
      <c r="BE234" s="11"/>
      <c r="BF234" s="11"/>
      <c r="BG234" s="11"/>
      <c r="BH234" s="78"/>
      <c r="BI234" s="62"/>
    </row>
    <row r="235" spans="1:61" s="5" customFormat="1" x14ac:dyDescent="0.2">
      <c r="A235" s="239" t="s">
        <v>229</v>
      </c>
      <c r="B235" s="90" t="s">
        <v>190</v>
      </c>
      <c r="C235" s="166" t="s">
        <v>189</v>
      </c>
      <c r="D235" s="167">
        <v>2200</v>
      </c>
      <c r="E235" s="167">
        <v>2200</v>
      </c>
      <c r="F235" s="167"/>
      <c r="G235" s="78"/>
      <c r="H235" s="168">
        <v>2200</v>
      </c>
      <c r="I235" s="168">
        <v>2200</v>
      </c>
      <c r="J235" s="168">
        <v>2200</v>
      </c>
      <c r="K235" s="168">
        <v>2200</v>
      </c>
      <c r="L235" s="168">
        <v>2200</v>
      </c>
      <c r="M235" s="250"/>
      <c r="N235" s="90"/>
      <c r="O235" s="90"/>
      <c r="P235" s="8">
        <v>100</v>
      </c>
      <c r="Q235" s="8">
        <v>100</v>
      </c>
      <c r="R235" s="8">
        <v>100</v>
      </c>
      <c r="S235" s="8">
        <v>100</v>
      </c>
      <c r="T235" s="8">
        <v>100</v>
      </c>
      <c r="U235" s="82"/>
      <c r="V235" s="82"/>
      <c r="W235" s="82"/>
      <c r="X235" s="82"/>
      <c r="Y235" s="82"/>
      <c r="Z235" s="82"/>
      <c r="AA235" s="82"/>
      <c r="AB235" s="82"/>
      <c r="AC235" s="82"/>
      <c r="AD235" s="82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V235" s="9"/>
      <c r="AW235" s="9"/>
      <c r="AX235" s="11"/>
      <c r="AY235" s="11"/>
      <c r="AZ235" s="95"/>
      <c r="BA235" s="80"/>
      <c r="BB235" s="78"/>
      <c r="BC235" s="78"/>
      <c r="BD235" s="11"/>
      <c r="BE235" s="11"/>
      <c r="BF235" s="11"/>
      <c r="BG235" s="11"/>
      <c r="BH235" s="78"/>
      <c r="BI235" s="62"/>
    </row>
    <row r="236" spans="1:61" s="5" customFormat="1" ht="6" customHeight="1" x14ac:dyDescent="0.2">
      <c r="A236" s="239" t="s">
        <v>229</v>
      </c>
      <c r="B236" s="90"/>
      <c r="C236" s="169"/>
      <c r="D236" s="170"/>
      <c r="E236" s="170"/>
      <c r="F236" s="170"/>
      <c r="G236" s="142"/>
      <c r="H236" s="170"/>
      <c r="I236" s="170"/>
      <c r="J236" s="170"/>
      <c r="K236" s="170"/>
      <c r="L236" s="170"/>
      <c r="M236" s="170"/>
      <c r="N236" s="22"/>
      <c r="O236" s="22"/>
      <c r="P236" s="84"/>
      <c r="Q236" s="192"/>
      <c r="R236" s="192"/>
      <c r="S236" s="192"/>
      <c r="T236" s="192"/>
      <c r="U236" s="84"/>
      <c r="V236" s="82"/>
      <c r="W236" s="82"/>
      <c r="X236" s="82"/>
      <c r="Y236" s="82"/>
      <c r="Z236" s="82"/>
      <c r="AA236" s="82"/>
      <c r="AB236" s="82"/>
      <c r="AC236" s="82"/>
      <c r="AD236" s="82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V236" s="9"/>
      <c r="AW236" s="9"/>
      <c r="AX236" s="78"/>
      <c r="AY236" s="78"/>
      <c r="AZ236" s="95"/>
      <c r="BA236" s="80"/>
      <c r="BB236" s="78"/>
      <c r="BC236" s="78"/>
      <c r="BD236" s="78"/>
      <c r="BE236" s="78"/>
      <c r="BF236" s="78"/>
      <c r="BG236" s="78"/>
      <c r="BH236" s="78"/>
      <c r="BI236" s="62"/>
    </row>
    <row r="237" spans="1:61" s="5" customFormat="1" ht="6" customHeight="1" x14ac:dyDescent="0.2">
      <c r="A237" s="239" t="s">
        <v>229</v>
      </c>
      <c r="B237" s="90"/>
      <c r="C237" s="166"/>
      <c r="D237" s="171"/>
      <c r="E237" s="171"/>
      <c r="F237" s="172"/>
      <c r="G237" s="8"/>
      <c r="H237" s="256"/>
      <c r="I237" s="256"/>
      <c r="J237" s="256"/>
      <c r="K237" s="256"/>
      <c r="L237" s="256"/>
      <c r="M237" s="256"/>
      <c r="N237" s="22"/>
      <c r="O237" s="22"/>
      <c r="P237" s="84"/>
      <c r="Q237" s="192"/>
      <c r="R237" s="192"/>
      <c r="S237" s="192"/>
      <c r="T237" s="192"/>
      <c r="U237" s="84"/>
      <c r="V237" s="24"/>
      <c r="W237" s="24"/>
      <c r="X237" s="24"/>
      <c r="Y237" s="24"/>
      <c r="Z237" s="24"/>
      <c r="AA237" s="24"/>
      <c r="AB237" s="24"/>
      <c r="AC237" s="24"/>
      <c r="AD237" s="24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V237" s="9"/>
      <c r="AW237" s="9"/>
      <c r="AX237" s="86"/>
      <c r="AY237" s="86"/>
      <c r="AZ237" s="95"/>
      <c r="BA237" s="87"/>
      <c r="BB237" s="62"/>
      <c r="BC237" s="62"/>
      <c r="BD237" s="86"/>
      <c r="BE237" s="86"/>
      <c r="BF237" s="86"/>
      <c r="BG237" s="86"/>
      <c r="BH237" s="86"/>
      <c r="BI237" s="28"/>
    </row>
    <row r="238" spans="1:61" s="5" customFormat="1" ht="11.25" customHeight="1" x14ac:dyDescent="0.2">
      <c r="A238" s="239" t="s">
        <v>229</v>
      </c>
      <c r="B238" s="158" t="s">
        <v>47</v>
      </c>
      <c r="C238" s="173"/>
      <c r="D238" s="174"/>
      <c r="E238" s="174"/>
      <c r="F238" s="175"/>
      <c r="G238" s="22"/>
      <c r="H238" s="174"/>
      <c r="I238" s="174"/>
      <c r="J238" s="174"/>
      <c r="K238" s="174"/>
      <c r="L238" s="174"/>
      <c r="M238" s="174"/>
      <c r="N238" s="22"/>
      <c r="O238" s="22"/>
      <c r="P238" s="161"/>
      <c r="Q238" s="161"/>
      <c r="R238" s="161"/>
      <c r="S238" s="161"/>
      <c r="T238" s="161"/>
      <c r="U238" s="76"/>
      <c r="V238" s="76"/>
      <c r="W238" s="76"/>
      <c r="X238" s="76"/>
      <c r="Y238" s="76"/>
      <c r="Z238" s="76"/>
      <c r="AA238" s="76"/>
      <c r="AB238" s="76"/>
      <c r="AC238" s="76"/>
      <c r="AD238" s="76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V238" s="9"/>
      <c r="AW238" s="3"/>
      <c r="AX238" s="77"/>
      <c r="AY238" s="77"/>
      <c r="AZ238" s="95"/>
      <c r="BA238" s="23"/>
      <c r="BB238" s="3"/>
      <c r="BC238" s="3"/>
      <c r="BD238" s="77"/>
      <c r="BE238" s="77"/>
      <c r="BF238" s="77"/>
      <c r="BG238" s="77"/>
      <c r="BH238" s="77"/>
      <c r="BI238" s="76"/>
    </row>
    <row r="239" spans="1:61" s="5" customFormat="1" ht="11.25" customHeight="1" x14ac:dyDescent="0.2">
      <c r="A239" s="239" t="s">
        <v>229</v>
      </c>
      <c r="B239" s="158" t="s">
        <v>46</v>
      </c>
      <c r="C239" s="176" t="s">
        <v>20</v>
      </c>
      <c r="D239" s="177">
        <v>6687.6746503772865</v>
      </c>
      <c r="E239" s="177">
        <v>6931.3710255700644</v>
      </c>
      <c r="F239" s="178">
        <v>103.64396278127899</v>
      </c>
      <c r="G239" s="8"/>
      <c r="H239" s="177">
        <v>9280.5422153772961</v>
      </c>
      <c r="I239" s="177">
        <v>8715.1665579223536</v>
      </c>
      <c r="J239" s="177">
        <v>7859.5302187150073</v>
      </c>
      <c r="K239" s="177">
        <v>6931.3710255700644</v>
      </c>
      <c r="L239" s="177">
        <v>5866.9471582351189</v>
      </c>
      <c r="M239" s="177"/>
      <c r="N239" s="22"/>
      <c r="O239" s="41"/>
      <c r="P239" s="162">
        <v>133.89186902765786</v>
      </c>
      <c r="Q239" s="162">
        <v>125.73510385999836</v>
      </c>
      <c r="R239" s="162">
        <v>113.39070134495661</v>
      </c>
      <c r="S239" s="162">
        <v>100</v>
      </c>
      <c r="T239" s="162">
        <v>84.643386374668879</v>
      </c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41"/>
      <c r="AF239" s="41"/>
      <c r="AG239" s="1"/>
      <c r="AH239" s="1"/>
      <c r="AI239" s="1"/>
      <c r="AJ239" s="1"/>
      <c r="AK239" s="1"/>
      <c r="AL239" s="1"/>
      <c r="AM239" s="1"/>
      <c r="AN239" s="1"/>
      <c r="AR239" s="34"/>
      <c r="AS239" s="34"/>
      <c r="AV239" s="9"/>
      <c r="AW239" s="9"/>
      <c r="AX239" s="19"/>
      <c r="AY239" s="19"/>
      <c r="AZ239" s="95"/>
      <c r="BA239" s="19"/>
      <c r="BB239" s="19"/>
      <c r="BC239" s="19"/>
      <c r="BD239" s="19"/>
      <c r="BE239" s="19"/>
      <c r="BF239" s="19"/>
      <c r="BG239" s="19"/>
      <c r="BH239" s="19"/>
      <c r="BI239" s="8"/>
    </row>
    <row r="240" spans="1:61" s="5" customFormat="1" ht="11.25" customHeight="1" x14ac:dyDescent="0.2">
      <c r="A240" s="239" t="s">
        <v>229</v>
      </c>
      <c r="B240" s="159" t="s">
        <v>45</v>
      </c>
      <c r="C240" s="173" t="s">
        <v>20</v>
      </c>
      <c r="D240" s="179">
        <v>0</v>
      </c>
      <c r="E240" s="179">
        <v>0</v>
      </c>
      <c r="F240" s="180"/>
      <c r="G240" s="8"/>
      <c r="H240" s="179">
        <v>0</v>
      </c>
      <c r="I240" s="179">
        <v>0</v>
      </c>
      <c r="J240" s="179">
        <v>0</v>
      </c>
      <c r="K240" s="179">
        <v>0</v>
      </c>
      <c r="L240" s="179">
        <v>0</v>
      </c>
      <c r="M240" s="179"/>
      <c r="N240" s="179"/>
      <c r="O240" s="179"/>
      <c r="P240" s="163"/>
      <c r="Q240" s="163"/>
      <c r="R240" s="163"/>
      <c r="S240" s="163"/>
      <c r="T240" s="163"/>
      <c r="U240" s="256"/>
      <c r="V240" s="398"/>
      <c r="W240" s="398"/>
      <c r="X240" s="398"/>
      <c r="Y240" s="398"/>
      <c r="Z240" s="398"/>
      <c r="AA240" s="398"/>
      <c r="AB240" s="398"/>
      <c r="AC240" s="398"/>
      <c r="AD240" s="398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R240" s="34"/>
      <c r="AS240" s="34"/>
      <c r="AV240" s="3"/>
      <c r="AW240" s="3"/>
      <c r="AX240" s="7"/>
      <c r="AY240" s="7"/>
      <c r="AZ240" s="95"/>
      <c r="BA240" s="68"/>
      <c r="BB240" s="7"/>
      <c r="BC240" s="398"/>
      <c r="BD240" s="7"/>
      <c r="BE240" s="7"/>
      <c r="BF240" s="7"/>
      <c r="BG240" s="7"/>
      <c r="BH240" s="7"/>
      <c r="BI240" s="398"/>
    </row>
    <row r="241" spans="1:61" s="5" customFormat="1" ht="11.25" customHeight="1" x14ac:dyDescent="0.2">
      <c r="A241" s="239" t="s">
        <v>229</v>
      </c>
      <c r="B241" s="159" t="s">
        <v>44</v>
      </c>
      <c r="C241" s="173" t="s">
        <v>20</v>
      </c>
      <c r="D241" s="179">
        <v>92.176062943852841</v>
      </c>
      <c r="E241" s="179">
        <v>103.55969608827921</v>
      </c>
      <c r="F241" s="180">
        <v>112.34987998061979</v>
      </c>
      <c r="G241" s="8"/>
      <c r="H241" s="179">
        <v>148.27723091667607</v>
      </c>
      <c r="I241" s="179">
        <v>133.37138597387712</v>
      </c>
      <c r="J241" s="179">
        <v>118.46554103107817</v>
      </c>
      <c r="K241" s="179">
        <v>103.55969608827921</v>
      </c>
      <c r="L241" s="179">
        <v>88.653851145480289</v>
      </c>
      <c r="M241" s="179"/>
      <c r="N241" s="22"/>
      <c r="O241" s="22"/>
      <c r="P241" s="163">
        <v>143.18044231249723</v>
      </c>
      <c r="Q241" s="163">
        <v>128.78696154166482</v>
      </c>
      <c r="R241" s="163">
        <v>114.39348077083243</v>
      </c>
      <c r="S241" s="163">
        <v>100</v>
      </c>
      <c r="T241" s="163">
        <v>85.606519229167617</v>
      </c>
      <c r="U241" s="398"/>
      <c r="V241" s="398"/>
      <c r="W241" s="398"/>
      <c r="X241" s="398"/>
      <c r="Y241" s="398"/>
      <c r="Z241" s="398"/>
      <c r="AA241" s="398"/>
      <c r="AB241" s="398"/>
      <c r="AC241" s="398"/>
      <c r="AD241" s="398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R241" s="34"/>
      <c r="AS241" s="34"/>
      <c r="AV241" s="3"/>
      <c r="AW241" s="3"/>
      <c r="AX241" s="7"/>
      <c r="AY241" s="7"/>
      <c r="AZ241" s="95"/>
      <c r="BA241" s="68"/>
      <c r="BB241" s="7"/>
      <c r="BC241" s="398"/>
      <c r="BD241" s="7"/>
      <c r="BE241" s="7"/>
      <c r="BF241" s="7"/>
      <c r="BG241" s="7"/>
      <c r="BH241" s="7"/>
      <c r="BI241" s="398"/>
    </row>
    <row r="242" spans="1:61" s="5" customFormat="1" ht="11.25" customHeight="1" x14ac:dyDescent="0.2">
      <c r="A242" s="239" t="s">
        <v>229</v>
      </c>
      <c r="B242" s="159" t="s">
        <v>43</v>
      </c>
      <c r="C242" s="173" t="s">
        <v>20</v>
      </c>
      <c r="D242" s="179">
        <v>1302.8340660000001</v>
      </c>
      <c r="E242" s="179">
        <v>1331.3048840000001</v>
      </c>
      <c r="F242" s="180">
        <v>102.18529886061485</v>
      </c>
      <c r="G242" s="8"/>
      <c r="H242" s="179">
        <v>1440.9915530000001</v>
      </c>
      <c r="I242" s="179">
        <v>1440.9915530000001</v>
      </c>
      <c r="J242" s="179">
        <v>1440.9915530000001</v>
      </c>
      <c r="K242" s="179">
        <v>1331.3048840000001</v>
      </c>
      <c r="L242" s="179">
        <v>1086.7026960000001</v>
      </c>
      <c r="M242" s="179"/>
      <c r="N242" s="22"/>
      <c r="O242" s="22"/>
      <c r="P242" s="163">
        <v>108.23903452306421</v>
      </c>
      <c r="Q242" s="163">
        <v>108.23903452306421</v>
      </c>
      <c r="R242" s="163">
        <v>108.23903452306421</v>
      </c>
      <c r="S242" s="163">
        <v>100</v>
      </c>
      <c r="T242" s="163">
        <v>81.626884199126849</v>
      </c>
      <c r="U242" s="398"/>
      <c r="V242" s="398"/>
      <c r="W242" s="398"/>
      <c r="X242" s="398"/>
      <c r="Y242" s="398"/>
      <c r="Z242" s="398"/>
      <c r="AA242" s="398"/>
      <c r="AB242" s="398"/>
      <c r="AC242" s="398"/>
      <c r="AD242" s="398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R242" s="34"/>
      <c r="AS242" s="34"/>
      <c r="AV242" s="3"/>
      <c r="AW242" s="3"/>
      <c r="AX242" s="7"/>
      <c r="AY242" s="7"/>
      <c r="AZ242" s="95"/>
      <c r="BA242" s="68"/>
      <c r="BB242" s="7"/>
      <c r="BC242" s="398"/>
      <c r="BD242" s="7"/>
      <c r="BE242" s="7"/>
      <c r="BF242" s="7"/>
      <c r="BG242" s="7"/>
      <c r="BH242" s="7"/>
      <c r="BI242" s="398"/>
    </row>
    <row r="243" spans="1:61" s="5" customFormat="1" ht="11.25" customHeight="1" x14ac:dyDescent="0.2">
      <c r="A243" s="239" t="s">
        <v>229</v>
      </c>
      <c r="B243" s="159" t="s">
        <v>42</v>
      </c>
      <c r="C243" s="173" t="s">
        <v>20</v>
      </c>
      <c r="D243" s="179">
        <v>1251.2686781609195</v>
      </c>
      <c r="E243" s="179">
        <v>1316.356800766283</v>
      </c>
      <c r="F243" s="180">
        <v>105.20177031051621</v>
      </c>
      <c r="G243" s="8"/>
      <c r="H243" s="179">
        <v>1966.0425766283515</v>
      </c>
      <c r="I243" s="179">
        <v>1749.4806513409953</v>
      </c>
      <c r="J243" s="179">
        <v>1532.9187260536391</v>
      </c>
      <c r="K243" s="179">
        <v>1316.356800766283</v>
      </c>
      <c r="L243" s="179">
        <v>1099.7948754789268</v>
      </c>
      <c r="M243" s="179"/>
      <c r="N243" s="22"/>
      <c r="O243" s="22"/>
      <c r="P243" s="163">
        <v>149.35483870967741</v>
      </c>
      <c r="Q243" s="163">
        <v>132.90322580645159</v>
      </c>
      <c r="R243" s="163">
        <v>116.45161290322581</v>
      </c>
      <c r="S243" s="163">
        <v>100</v>
      </c>
      <c r="T243" s="163">
        <v>83.548387096774206</v>
      </c>
      <c r="U243" s="398"/>
      <c r="V243" s="398"/>
      <c r="W243" s="398"/>
      <c r="X243" s="398"/>
      <c r="Y243" s="398"/>
      <c r="Z243" s="398"/>
      <c r="AA243" s="398"/>
      <c r="AB243" s="398"/>
      <c r="AC243" s="398"/>
      <c r="AD243" s="398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R243" s="34"/>
      <c r="AS243" s="34"/>
      <c r="AV243" s="3"/>
      <c r="AW243" s="3"/>
      <c r="AX243" s="7"/>
      <c r="AY243" s="7"/>
      <c r="AZ243" s="95"/>
      <c r="BA243" s="68"/>
      <c r="BB243" s="7"/>
      <c r="BC243" s="398"/>
      <c r="BD243" s="7"/>
      <c r="BE243" s="7"/>
      <c r="BF243" s="7"/>
      <c r="BG243" s="7"/>
      <c r="BH243" s="7"/>
      <c r="BI243" s="398"/>
    </row>
    <row r="244" spans="1:61" s="5" customFormat="1" ht="11.25" customHeight="1" x14ac:dyDescent="0.2">
      <c r="A244" s="239" t="s">
        <v>229</v>
      </c>
      <c r="B244" s="159" t="s">
        <v>41</v>
      </c>
      <c r="C244" s="173" t="s">
        <v>20</v>
      </c>
      <c r="D244" s="179">
        <v>1519.4649999999999</v>
      </c>
      <c r="E244" s="179">
        <v>1581.9649999999999</v>
      </c>
      <c r="F244" s="180">
        <v>104.1132898750547</v>
      </c>
      <c r="G244" s="8"/>
      <c r="H244" s="179">
        <v>2279.1439999999998</v>
      </c>
      <c r="I244" s="179">
        <v>2214.7510000000002</v>
      </c>
      <c r="J244" s="179">
        <v>1898.3579999999999</v>
      </c>
      <c r="K244" s="179">
        <v>1581.9649999999999</v>
      </c>
      <c r="L244" s="179">
        <v>1265.5719999999999</v>
      </c>
      <c r="M244" s="179"/>
      <c r="N244" s="22"/>
      <c r="O244" s="22"/>
      <c r="P244" s="163">
        <v>144.07044403637249</v>
      </c>
      <c r="Q244" s="163">
        <v>140</v>
      </c>
      <c r="R244" s="163">
        <v>120</v>
      </c>
      <c r="S244" s="163">
        <v>100</v>
      </c>
      <c r="T244" s="163">
        <v>80</v>
      </c>
      <c r="U244" s="398"/>
      <c r="V244" s="398"/>
      <c r="W244" s="398"/>
      <c r="X244" s="398"/>
      <c r="Y244" s="398"/>
      <c r="Z244" s="398"/>
      <c r="AA244" s="398"/>
      <c r="AB244" s="398"/>
      <c r="AC244" s="398"/>
      <c r="AD244" s="398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R244" s="34"/>
      <c r="AS244" s="34"/>
      <c r="AV244" s="3"/>
      <c r="AW244" s="3"/>
      <c r="AX244" s="7"/>
      <c r="AY244" s="7"/>
      <c r="AZ244" s="95"/>
      <c r="BA244" s="68"/>
      <c r="BB244" s="7"/>
      <c r="BC244" s="398"/>
      <c r="BD244" s="7"/>
      <c r="BE244" s="7"/>
      <c r="BF244" s="7"/>
      <c r="BG244" s="7"/>
      <c r="BH244" s="7"/>
      <c r="BI244" s="398"/>
    </row>
    <row r="245" spans="1:61" s="5" customFormat="1" ht="11.25" customHeight="1" x14ac:dyDescent="0.2">
      <c r="A245" s="239" t="s">
        <v>229</v>
      </c>
      <c r="B245" s="159" t="s">
        <v>40</v>
      </c>
      <c r="C245" s="173" t="s">
        <v>20</v>
      </c>
      <c r="D245" s="179">
        <v>967.39292541758869</v>
      </c>
      <c r="E245" s="179">
        <v>972.062327451084</v>
      </c>
      <c r="F245" s="180">
        <v>100.48267895193463</v>
      </c>
      <c r="G245" s="8"/>
      <c r="H245" s="179">
        <v>1051.3587580050607</v>
      </c>
      <c r="I245" s="179">
        <v>1037.1851814619108</v>
      </c>
      <c r="J245" s="179">
        <v>986.23590399423415</v>
      </c>
      <c r="K245" s="179">
        <v>972.062327451084</v>
      </c>
      <c r="L245" s="179">
        <v>957.88875090793397</v>
      </c>
      <c r="M245" s="179"/>
      <c r="N245" s="22"/>
      <c r="O245" s="22"/>
      <c r="P245" s="163">
        <v>108.15754590159932</v>
      </c>
      <c r="Q245" s="163">
        <v>106.69945251160901</v>
      </c>
      <c r="R245" s="163">
        <v>101.4580933899903</v>
      </c>
      <c r="S245" s="163">
        <v>100</v>
      </c>
      <c r="T245" s="163">
        <v>98.541906610009704</v>
      </c>
      <c r="U245" s="398"/>
      <c r="V245" s="398"/>
      <c r="W245" s="398"/>
      <c r="X245" s="398"/>
      <c r="Y245" s="398"/>
      <c r="Z245" s="398"/>
      <c r="AA245" s="398"/>
      <c r="AB245" s="398"/>
      <c r="AC245" s="398"/>
      <c r="AD245" s="398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R245" s="34"/>
      <c r="AS245" s="34"/>
      <c r="AV245" s="3"/>
      <c r="AW245" s="3"/>
      <c r="AX245" s="7"/>
      <c r="AY245" s="7"/>
      <c r="AZ245" s="95"/>
      <c r="BA245" s="68"/>
      <c r="BB245" s="7"/>
      <c r="BC245" s="398"/>
      <c r="BD245" s="7"/>
      <c r="BE245" s="7"/>
      <c r="BF245" s="7"/>
      <c r="BG245" s="7"/>
      <c r="BH245" s="7"/>
      <c r="BI245" s="398"/>
    </row>
    <row r="246" spans="1:61" s="5" customFormat="1" ht="11.25" customHeight="1" x14ac:dyDescent="0.2">
      <c r="A246" s="239" t="s">
        <v>229</v>
      </c>
      <c r="B246" s="159" t="s">
        <v>11</v>
      </c>
      <c r="C246" s="173" t="s">
        <v>20</v>
      </c>
      <c r="D246" s="179">
        <v>2138.2549019607845</v>
      </c>
      <c r="E246" s="179">
        <v>2184.1878755599168</v>
      </c>
      <c r="F246" s="180">
        <v>102.14815238150567</v>
      </c>
      <c r="G246" s="8"/>
      <c r="H246" s="179">
        <v>2359.1878755599168</v>
      </c>
      <c r="I246" s="179">
        <v>2300.8545422265834</v>
      </c>
      <c r="J246" s="179">
        <v>2242.5212088932503</v>
      </c>
      <c r="K246" s="179">
        <v>2184.1878755599168</v>
      </c>
      <c r="L246" s="179">
        <v>2125.8545422265834</v>
      </c>
      <c r="M246" s="179"/>
      <c r="N246" s="22"/>
      <c r="O246" s="22"/>
      <c r="P246" s="163">
        <v>108.01213128037983</v>
      </c>
      <c r="Q246" s="163">
        <v>105.34142085358656</v>
      </c>
      <c r="R246" s="163">
        <v>102.67071042679328</v>
      </c>
      <c r="S246" s="163">
        <v>100</v>
      </c>
      <c r="T246" s="163">
        <v>97.329289573206708</v>
      </c>
      <c r="U246" s="398"/>
      <c r="V246" s="398"/>
      <c r="W246" s="398"/>
      <c r="X246" s="398"/>
      <c r="Y246" s="398"/>
      <c r="Z246" s="398"/>
      <c r="AA246" s="398"/>
      <c r="AB246" s="398"/>
      <c r="AC246" s="398"/>
      <c r="AD246" s="398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R246" s="34"/>
      <c r="AS246" s="34"/>
      <c r="AV246" s="3"/>
      <c r="AW246" s="3"/>
      <c r="AX246" s="7"/>
      <c r="AY246" s="7"/>
      <c r="AZ246" s="95"/>
      <c r="BA246" s="68"/>
      <c r="BB246" s="7"/>
      <c r="BC246" s="398"/>
      <c r="BD246" s="7"/>
      <c r="BE246" s="7"/>
      <c r="BF246" s="7"/>
      <c r="BG246" s="7"/>
      <c r="BH246" s="7"/>
      <c r="BI246" s="398"/>
    </row>
    <row r="247" spans="1:61" s="5" customFormat="1" ht="11.25" customHeight="1" x14ac:dyDescent="0.2">
      <c r="A247" s="239" t="s">
        <v>229</v>
      </c>
      <c r="B247" s="158" t="s">
        <v>39</v>
      </c>
      <c r="C247" s="176" t="s">
        <v>20</v>
      </c>
      <c r="D247" s="181">
        <v>4721.7128930173521</v>
      </c>
      <c r="E247" s="181">
        <v>4888.7565866339701</v>
      </c>
      <c r="F247" s="178">
        <v>103.53777744224237</v>
      </c>
      <c r="G247" s="8"/>
      <c r="H247" s="181">
        <v>5640.1921298167845</v>
      </c>
      <c r="I247" s="181">
        <v>5401.6759044191467</v>
      </c>
      <c r="J247" s="181">
        <v>5132.4266515596</v>
      </c>
      <c r="K247" s="181">
        <v>4888.7565866339701</v>
      </c>
      <c r="L247" s="181">
        <v>4643.4019951845539</v>
      </c>
      <c r="M247" s="181"/>
      <c r="N247" s="22"/>
      <c r="O247" s="41"/>
      <c r="P247" s="162">
        <v>115.37068843307243</v>
      </c>
      <c r="Q247" s="162">
        <v>110.491815427823</v>
      </c>
      <c r="R247" s="162">
        <v>104.98429530305992</v>
      </c>
      <c r="S247" s="162">
        <v>100</v>
      </c>
      <c r="T247" s="162">
        <v>94.981247540116357</v>
      </c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R247" s="34"/>
      <c r="AS247" s="34"/>
      <c r="AV247" s="9"/>
      <c r="AW247" s="9"/>
      <c r="AX247" s="6"/>
      <c r="AY247" s="6"/>
      <c r="AZ247" s="95"/>
      <c r="BA247" s="69"/>
      <c r="BB247" s="6"/>
      <c r="BC247" s="8"/>
      <c r="BD247" s="6"/>
      <c r="BE247" s="6"/>
      <c r="BF247" s="6"/>
      <c r="BG247" s="6"/>
      <c r="BH247" s="6"/>
      <c r="BI247" s="8"/>
    </row>
    <row r="248" spans="1:61" s="5" customFormat="1" ht="11.25" customHeight="1" x14ac:dyDescent="0.2">
      <c r="A248" s="239" t="s">
        <v>229</v>
      </c>
      <c r="B248" s="159" t="s">
        <v>38</v>
      </c>
      <c r="C248" s="173" t="s">
        <v>20</v>
      </c>
      <c r="D248" s="179">
        <v>2243.0192047298087</v>
      </c>
      <c r="E248" s="179">
        <v>2327.2604909619836</v>
      </c>
      <c r="F248" s="180">
        <v>103.75570953893471</v>
      </c>
      <c r="G248" s="8"/>
      <c r="H248" s="179">
        <v>2712.2184523679002</v>
      </c>
      <c r="I248" s="179">
        <v>2588.3307503982569</v>
      </c>
      <c r="J248" s="179">
        <v>2451.1481929316269</v>
      </c>
      <c r="K248" s="179">
        <v>2327.2604909619836</v>
      </c>
      <c r="L248" s="179">
        <v>2203.3727889923407</v>
      </c>
      <c r="M248" s="179"/>
      <c r="N248" s="22"/>
      <c r="O248" s="22"/>
      <c r="P248" s="163">
        <v>116.54124937457226</v>
      </c>
      <c r="Q248" s="163">
        <v>111.21792169162632</v>
      </c>
      <c r="R248" s="163">
        <v>105.32332768294597</v>
      </c>
      <c r="S248" s="163">
        <v>100</v>
      </c>
      <c r="T248" s="163">
        <v>94.676672317054056</v>
      </c>
      <c r="U248" s="398"/>
      <c r="V248" s="398"/>
      <c r="W248" s="398"/>
      <c r="X248" s="398"/>
      <c r="Y248" s="398"/>
      <c r="Z248" s="398"/>
      <c r="AA248" s="398"/>
      <c r="AB248" s="398"/>
      <c r="AC248" s="398"/>
      <c r="AD248" s="398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R248" s="34"/>
      <c r="AS248" s="34"/>
      <c r="AV248" s="3"/>
      <c r="AW248" s="3"/>
      <c r="AX248" s="7"/>
      <c r="AY248" s="7"/>
      <c r="AZ248" s="95"/>
      <c r="BA248" s="68"/>
      <c r="BB248" s="7"/>
      <c r="BC248" s="398"/>
      <c r="BD248" s="7"/>
      <c r="BE248" s="7"/>
      <c r="BF248" s="7"/>
      <c r="BG248" s="7"/>
      <c r="BH248" s="7"/>
      <c r="BI248" s="398"/>
    </row>
    <row r="249" spans="1:61" s="5" customFormat="1" ht="11.25" customHeight="1" x14ac:dyDescent="0.2">
      <c r="A249" s="239" t="s">
        <v>229</v>
      </c>
      <c r="B249" s="158" t="s">
        <v>37</v>
      </c>
      <c r="C249" s="176" t="s">
        <v>20</v>
      </c>
      <c r="D249" s="181">
        <v>13547.642445355423</v>
      </c>
      <c r="E249" s="181">
        <v>14004.315487763952</v>
      </c>
      <c r="F249" s="178">
        <v>103.37086725052367</v>
      </c>
      <c r="G249" s="8"/>
      <c r="H249" s="181">
        <v>17279.922220753997</v>
      </c>
      <c r="I249" s="181">
        <v>16417.697004568083</v>
      </c>
      <c r="J249" s="181">
        <v>15234.478079167857</v>
      </c>
      <c r="K249" s="181">
        <v>14004.315487763952</v>
      </c>
      <c r="L249" s="181">
        <v>12636.203695646256</v>
      </c>
      <c r="M249" s="181"/>
      <c r="N249" s="22"/>
      <c r="O249" s="41"/>
      <c r="P249" s="162">
        <v>123.38998100872587</v>
      </c>
      <c r="Q249" s="162">
        <v>117.23312730931251</v>
      </c>
      <c r="R249" s="162">
        <v>108.78416794079469</v>
      </c>
      <c r="S249" s="162">
        <v>100</v>
      </c>
      <c r="T249" s="162">
        <v>90.230784265656823</v>
      </c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R249" s="34"/>
      <c r="AS249" s="34"/>
      <c r="AV249" s="9"/>
      <c r="AW249" s="9"/>
      <c r="AX249" s="6"/>
      <c r="AY249" s="6"/>
      <c r="AZ249" s="95"/>
      <c r="BA249" s="69"/>
      <c r="BB249" s="6"/>
      <c r="BC249" s="8"/>
      <c r="BD249" s="6"/>
      <c r="BE249" s="6"/>
      <c r="BF249" s="6"/>
      <c r="BG249" s="6"/>
      <c r="BH249" s="6"/>
      <c r="BI249" s="8"/>
    </row>
    <row r="250" spans="1:61" s="5" customFormat="1" ht="11.25" customHeight="1" x14ac:dyDescent="0.2">
      <c r="A250" s="239" t="s">
        <v>229</v>
      </c>
      <c r="B250" s="159" t="s">
        <v>4</v>
      </c>
      <c r="C250" s="173" t="s">
        <v>20</v>
      </c>
      <c r="D250" s="179">
        <v>0</v>
      </c>
      <c r="E250" s="179">
        <v>0</v>
      </c>
      <c r="F250" s="180"/>
      <c r="G250" s="8"/>
      <c r="H250" s="179">
        <v>0</v>
      </c>
      <c r="I250" s="179">
        <v>0</v>
      </c>
      <c r="J250" s="179">
        <v>0</v>
      </c>
      <c r="K250" s="179">
        <v>0</v>
      </c>
      <c r="L250" s="179">
        <v>0</v>
      </c>
      <c r="M250" s="179"/>
      <c r="N250" s="179"/>
      <c r="O250" s="179"/>
      <c r="P250" s="163"/>
      <c r="Q250" s="163"/>
      <c r="R250" s="163"/>
      <c r="S250" s="163"/>
      <c r="T250" s="163"/>
      <c r="U250" s="398"/>
      <c r="V250" s="398"/>
      <c r="W250" s="398"/>
      <c r="X250" s="402" t="s">
        <v>206</v>
      </c>
      <c r="Y250" s="403"/>
      <c r="Z250" s="403"/>
      <c r="AA250" s="403"/>
      <c r="AB250" s="403"/>
      <c r="AC250" s="403"/>
      <c r="AD250" s="403"/>
      <c r="AE250" s="403"/>
      <c r="AF250" s="403"/>
      <c r="AG250" s="1"/>
      <c r="AH250" s="1"/>
      <c r="AI250" s="1"/>
      <c r="AJ250" s="1"/>
      <c r="AK250" s="1"/>
      <c r="AL250" s="1"/>
      <c r="AM250" s="1"/>
      <c r="AN250" s="1"/>
      <c r="AR250" s="34"/>
      <c r="AS250" s="34"/>
      <c r="AV250" s="3"/>
      <c r="AW250" s="3"/>
      <c r="AX250" s="7"/>
      <c r="AY250" s="7"/>
      <c r="AZ250" s="95"/>
      <c r="BA250" s="68"/>
      <c r="BB250" s="7"/>
      <c r="BC250" s="398"/>
      <c r="BD250" s="7"/>
      <c r="BE250" s="7"/>
      <c r="BF250" s="7"/>
      <c r="BG250" s="7"/>
      <c r="BH250" s="7"/>
      <c r="BI250" s="398"/>
    </row>
    <row r="251" spans="1:61" s="5" customFormat="1" ht="11.25" customHeight="1" x14ac:dyDescent="0.2">
      <c r="A251" s="239" t="s">
        <v>229</v>
      </c>
      <c r="B251" s="159" t="s">
        <v>36</v>
      </c>
      <c r="C251" s="173" t="s">
        <v>20</v>
      </c>
      <c r="D251" s="182">
        <v>13547.642445355423</v>
      </c>
      <c r="E251" s="182">
        <v>14004.315487763952</v>
      </c>
      <c r="F251" s="180">
        <v>103.37086725052367</v>
      </c>
      <c r="G251" s="8"/>
      <c r="H251" s="182">
        <v>17279.922220753997</v>
      </c>
      <c r="I251" s="182">
        <v>16417.697004568083</v>
      </c>
      <c r="J251" s="182">
        <v>15234.478079167857</v>
      </c>
      <c r="K251" s="182">
        <v>14004.315487763952</v>
      </c>
      <c r="L251" s="182">
        <v>12636.203695646256</v>
      </c>
      <c r="M251" s="182"/>
      <c r="N251" s="22"/>
      <c r="O251" s="22"/>
      <c r="P251" s="163">
        <v>123.38998100872587</v>
      </c>
      <c r="Q251" s="163">
        <v>117.23312730931251</v>
      </c>
      <c r="R251" s="163">
        <v>108.78416794079469</v>
      </c>
      <c r="S251" s="163">
        <v>100</v>
      </c>
      <c r="T251" s="163">
        <v>90.230784265656823</v>
      </c>
      <c r="U251" s="398"/>
      <c r="V251" s="398"/>
      <c r="W251" s="398"/>
      <c r="X251" s="204" t="s">
        <v>222</v>
      </c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R251" s="34"/>
      <c r="AS251" s="34"/>
      <c r="AV251" s="3"/>
      <c r="AW251" s="3"/>
      <c r="AX251" s="18"/>
      <c r="AY251" s="18"/>
      <c r="AZ251" s="95"/>
      <c r="BA251" s="18"/>
      <c r="BB251" s="18"/>
      <c r="BC251" s="18"/>
      <c r="BD251" s="18"/>
      <c r="BE251" s="18"/>
      <c r="BF251" s="18"/>
      <c r="BG251" s="18"/>
      <c r="BH251" s="18"/>
      <c r="BI251" s="398"/>
    </row>
    <row r="252" spans="1:61" s="5" customFormat="1" ht="11.25" customHeight="1" x14ac:dyDescent="0.2">
      <c r="A252" s="239" t="s">
        <v>229</v>
      </c>
      <c r="B252" s="159" t="s">
        <v>35</v>
      </c>
      <c r="C252" s="173" t="s">
        <v>20</v>
      </c>
      <c r="D252" s="179">
        <v>356.04059177360358</v>
      </c>
      <c r="E252" s="179">
        <v>349.73136341058972</v>
      </c>
      <c r="F252" s="180">
        <v>98.227946894598546</v>
      </c>
      <c r="G252" s="8"/>
      <c r="H252" s="179">
        <v>357.07228213344001</v>
      </c>
      <c r="I252" s="179">
        <v>355.74732840887862</v>
      </c>
      <c r="J252" s="179">
        <v>351.05631713515112</v>
      </c>
      <c r="K252" s="179">
        <v>349.73136341058972</v>
      </c>
      <c r="L252" s="179">
        <v>348.40640968602833</v>
      </c>
      <c r="M252" s="179"/>
      <c r="N252" s="22"/>
      <c r="O252" s="22"/>
      <c r="P252" s="163">
        <v>102.09901641398741</v>
      </c>
      <c r="Q252" s="163">
        <v>101.72016742782833</v>
      </c>
      <c r="R252" s="163">
        <v>100.3788489861591</v>
      </c>
      <c r="S252" s="163">
        <v>100</v>
      </c>
      <c r="T252" s="163">
        <v>99.621151013840901</v>
      </c>
      <c r="U252" s="398"/>
      <c r="V252" s="398"/>
      <c r="W252" s="398"/>
      <c r="X252" s="398"/>
      <c r="Y252" s="398"/>
      <c r="Z252" s="398"/>
      <c r="AA252" s="398"/>
      <c r="AB252" s="398"/>
      <c r="AC252" s="398"/>
      <c r="AD252" s="398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R252" s="34"/>
      <c r="AS252" s="34"/>
      <c r="AV252" s="3"/>
      <c r="AW252" s="3"/>
      <c r="AX252" s="7"/>
      <c r="AY252" s="7"/>
      <c r="AZ252" s="95"/>
      <c r="BA252" s="68"/>
      <c r="BB252" s="6"/>
      <c r="BC252" s="398"/>
      <c r="BD252" s="7"/>
      <c r="BE252" s="7"/>
      <c r="BF252" s="7"/>
      <c r="BG252" s="7"/>
      <c r="BH252" s="7"/>
      <c r="BI252" s="398"/>
    </row>
    <row r="253" spans="1:61" s="5" customFormat="1" ht="11.25" customHeight="1" x14ac:dyDescent="0.2">
      <c r="A253" s="239" t="s">
        <v>229</v>
      </c>
      <c r="B253" s="158" t="s">
        <v>34</v>
      </c>
      <c r="C253" s="176" t="s">
        <v>20</v>
      </c>
      <c r="D253" s="177">
        <v>13191.601853581818</v>
      </c>
      <c r="E253" s="177">
        <v>13654.584124353361</v>
      </c>
      <c r="F253" s="178">
        <v>103.50967438155232</v>
      </c>
      <c r="G253" s="8"/>
      <c r="H253" s="177">
        <v>16922.849938620559</v>
      </c>
      <c r="I253" s="177">
        <v>16061.949676159204</v>
      </c>
      <c r="J253" s="177">
        <v>14883.421762032705</v>
      </c>
      <c r="K253" s="177">
        <v>13654.584124353361</v>
      </c>
      <c r="L253" s="177">
        <v>12287.797285960229</v>
      </c>
      <c r="M253" s="177"/>
      <c r="N253" s="90"/>
      <c r="O253" s="90"/>
      <c r="P253" s="162">
        <v>123.93530102786615</v>
      </c>
      <c r="Q253" s="162">
        <v>117.63045677467565</v>
      </c>
      <c r="R253" s="162">
        <v>108.99945122083707</v>
      </c>
      <c r="S253" s="162">
        <v>100</v>
      </c>
      <c r="T253" s="162">
        <v>89.99027120895299</v>
      </c>
      <c r="U253" s="398"/>
      <c r="V253" s="398"/>
      <c r="W253" s="398"/>
      <c r="X253" s="398"/>
      <c r="Y253" s="398"/>
      <c r="Z253" s="398"/>
      <c r="AA253" s="398"/>
      <c r="AB253" s="398"/>
      <c r="AC253" s="398"/>
      <c r="AD253" s="398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R253" s="34"/>
      <c r="AS253" s="34"/>
      <c r="AV253" s="3"/>
      <c r="AW253" s="3"/>
      <c r="AX253" s="8"/>
      <c r="AY253" s="8"/>
      <c r="AZ253" s="95"/>
      <c r="BA253" s="69"/>
      <c r="BB253" s="8"/>
      <c r="BC253" s="8"/>
      <c r="BD253" s="8"/>
      <c r="BE253" s="8"/>
      <c r="BF253" s="8"/>
      <c r="BG253" s="8"/>
      <c r="BH253" s="8"/>
      <c r="BI253" s="398"/>
    </row>
    <row r="254" spans="1:61" s="5" customFormat="1" ht="11.25" customHeight="1" x14ac:dyDescent="0.2">
      <c r="A254" s="239" t="s">
        <v>229</v>
      </c>
      <c r="B254" s="160" t="s">
        <v>33</v>
      </c>
      <c r="C254" s="183" t="s">
        <v>31</v>
      </c>
      <c r="D254" s="184">
        <v>0.52766407414327277</v>
      </c>
      <c r="E254" s="184">
        <v>0.54618336497413444</v>
      </c>
      <c r="F254" s="178">
        <v>103.50967438155232</v>
      </c>
      <c r="G254" s="8"/>
      <c r="H254" s="184">
        <v>0.42307124846551397</v>
      </c>
      <c r="I254" s="184">
        <v>0.45891284789026299</v>
      </c>
      <c r="J254" s="184">
        <v>0.49611405873442349</v>
      </c>
      <c r="K254" s="184">
        <v>0.54618336497413444</v>
      </c>
      <c r="L254" s="184">
        <v>0.61438986429801146</v>
      </c>
      <c r="M254" s="184"/>
      <c r="N254" s="22"/>
      <c r="O254" s="49"/>
      <c r="P254" s="164">
        <v>77.459563142416343</v>
      </c>
      <c r="Q254" s="164">
        <v>84.02175483905404</v>
      </c>
      <c r="R254" s="164">
        <v>90.832876017364228</v>
      </c>
      <c r="S254" s="164">
        <v>100</v>
      </c>
      <c r="T254" s="164">
        <v>112.48783901119124</v>
      </c>
      <c r="U254" s="73"/>
      <c r="V254" s="398"/>
      <c r="W254" s="398"/>
      <c r="X254" s="398"/>
      <c r="Y254" s="398"/>
      <c r="Z254" s="398"/>
      <c r="AA254" s="398"/>
      <c r="AB254" s="398"/>
      <c r="AC254" s="398"/>
      <c r="AD254" s="398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R254" s="34"/>
      <c r="AS254" s="34"/>
      <c r="AV254" s="17"/>
      <c r="AW254" s="17"/>
      <c r="AX254" s="16"/>
      <c r="AY254" s="16"/>
      <c r="AZ254" s="95"/>
      <c r="BA254" s="75"/>
      <c r="BB254" s="15"/>
      <c r="BC254" s="16"/>
      <c r="BD254" s="16"/>
      <c r="BE254" s="16"/>
      <c r="BF254" s="16"/>
      <c r="BG254" s="16"/>
      <c r="BH254" s="16"/>
      <c r="BI254" s="29"/>
    </row>
    <row r="255" spans="1:61" s="5" customFormat="1" ht="11.25" customHeight="1" x14ac:dyDescent="0.2">
      <c r="A255" s="239" t="s">
        <v>229</v>
      </c>
      <c r="B255" s="89" t="s">
        <v>32</v>
      </c>
      <c r="C255" s="185" t="s">
        <v>31</v>
      </c>
      <c r="D255" s="186">
        <v>0.79</v>
      </c>
      <c r="E255" s="186">
        <v>0.93700000000000006</v>
      </c>
      <c r="F255" s="172">
        <v>118.60759493670886</v>
      </c>
      <c r="G255" s="8"/>
      <c r="H255" s="186">
        <v>0.93700000000000006</v>
      </c>
      <c r="I255" s="186">
        <v>0.93700000000000006</v>
      </c>
      <c r="J255" s="186">
        <v>0.93700000000000006</v>
      </c>
      <c r="K255" s="186">
        <v>0.93700000000000006</v>
      </c>
      <c r="L255" s="186">
        <v>0.93700000000000006</v>
      </c>
      <c r="M255" s="186"/>
      <c r="N255" s="22"/>
      <c r="O255" s="49"/>
      <c r="P255" s="73">
        <v>100</v>
      </c>
      <c r="Q255" s="73">
        <v>100</v>
      </c>
      <c r="R255" s="73">
        <v>100</v>
      </c>
      <c r="S255" s="73">
        <v>100</v>
      </c>
      <c r="T255" s="73">
        <v>100</v>
      </c>
      <c r="U255" s="73"/>
      <c r="V255" s="398"/>
      <c r="W255" s="398"/>
      <c r="X255" s="398"/>
      <c r="Y255" s="398"/>
      <c r="Z255" s="398"/>
      <c r="AA255" s="398"/>
      <c r="AB255" s="398"/>
      <c r="AC255" s="398"/>
      <c r="AD255" s="398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R255" s="34"/>
      <c r="AS255" s="34"/>
      <c r="AV255" s="17"/>
      <c r="AW255" s="17"/>
      <c r="AX255" s="74"/>
      <c r="AY255" s="74"/>
      <c r="AZ255" s="95"/>
      <c r="BA255" s="75"/>
      <c r="BB255" s="6"/>
      <c r="BC255" s="16"/>
      <c r="BD255" s="74"/>
      <c r="BE255" s="74"/>
      <c r="BF255" s="74"/>
      <c r="BG255" s="74"/>
      <c r="BH255" s="74"/>
      <c r="BI255" s="29"/>
    </row>
    <row r="256" spans="1:61" s="5" customFormat="1" ht="11.25" customHeight="1" x14ac:dyDescent="0.2">
      <c r="A256" s="239" t="s">
        <v>229</v>
      </c>
      <c r="B256" s="90" t="s">
        <v>30</v>
      </c>
      <c r="C256" s="166" t="s">
        <v>20</v>
      </c>
      <c r="D256" s="171">
        <v>20106.040591773603</v>
      </c>
      <c r="E256" s="171">
        <v>23774.731363410589</v>
      </c>
      <c r="F256" s="172">
        <v>118.24670926576182</v>
      </c>
      <c r="G256" s="8"/>
      <c r="H256" s="171">
        <v>37837.072282133442</v>
      </c>
      <c r="I256" s="171">
        <v>33150.747328408877</v>
      </c>
      <c r="J256" s="171">
        <v>28461.05631713515</v>
      </c>
      <c r="K256" s="171">
        <v>23774.731363410589</v>
      </c>
      <c r="L256" s="171">
        <v>19088.406409686027</v>
      </c>
      <c r="M256" s="171"/>
      <c r="N256" s="22"/>
      <c r="O256" s="41"/>
      <c r="P256" s="8">
        <v>159.14826419601468</v>
      </c>
      <c r="Q256" s="8">
        <v>139.43689550758927</v>
      </c>
      <c r="R256" s="8">
        <v>119.71136868842538</v>
      </c>
      <c r="S256" s="8">
        <v>100</v>
      </c>
      <c r="T256" s="8">
        <v>80.288631311574633</v>
      </c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R256" s="34"/>
      <c r="AS256" s="34"/>
      <c r="AV256" s="9"/>
      <c r="AW256" s="9"/>
      <c r="AX256" s="8"/>
      <c r="AY256" s="8"/>
      <c r="AZ256" s="95"/>
      <c r="BA256" s="69"/>
      <c r="BB256" s="8"/>
      <c r="BC256" s="8"/>
      <c r="BD256" s="8"/>
      <c r="BE256" s="8"/>
      <c r="BF256" s="8"/>
      <c r="BG256" s="8"/>
      <c r="BH256" s="8"/>
      <c r="BI256" s="8"/>
    </row>
    <row r="257" spans="1:61" s="5" customFormat="1" ht="11.25" customHeight="1" x14ac:dyDescent="0.2">
      <c r="A257" s="239" t="s">
        <v>229</v>
      </c>
      <c r="B257" s="22" t="s">
        <v>29</v>
      </c>
      <c r="C257" s="169" t="s">
        <v>20</v>
      </c>
      <c r="D257" s="187">
        <v>0</v>
      </c>
      <c r="E257" s="187">
        <v>0</v>
      </c>
      <c r="F257" s="172"/>
      <c r="G257" s="8"/>
      <c r="H257" s="187">
        <v>0</v>
      </c>
      <c r="I257" s="187">
        <v>0</v>
      </c>
      <c r="J257" s="187">
        <v>0</v>
      </c>
      <c r="K257" s="187">
        <v>0</v>
      </c>
      <c r="L257" s="187">
        <v>0</v>
      </c>
      <c r="M257" s="187"/>
      <c r="N257" s="187"/>
      <c r="O257" s="187"/>
      <c r="P257" s="398"/>
      <c r="Q257" s="398"/>
      <c r="R257" s="398"/>
      <c r="S257" s="398"/>
      <c r="T257" s="398"/>
      <c r="U257" s="187"/>
      <c r="V257" s="398"/>
      <c r="W257" s="398"/>
      <c r="X257" s="398"/>
      <c r="Y257" s="398"/>
      <c r="Z257" s="398"/>
      <c r="AA257" s="398"/>
      <c r="AB257" s="398"/>
      <c r="AC257" s="398"/>
      <c r="AD257" s="398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R257" s="34"/>
      <c r="AS257" s="34"/>
      <c r="AV257" s="3"/>
      <c r="AW257" s="3"/>
      <c r="AX257" s="398"/>
      <c r="AY257" s="398"/>
      <c r="AZ257" s="95"/>
      <c r="BA257" s="68"/>
      <c r="BB257" s="398"/>
      <c r="BC257" s="8"/>
      <c r="BD257" s="398"/>
      <c r="BE257" s="398"/>
      <c r="BF257" s="398"/>
      <c r="BG257" s="398"/>
      <c r="BH257" s="398"/>
      <c r="BI257" s="398"/>
    </row>
    <row r="258" spans="1:61" s="5" customFormat="1" ht="11.25" customHeight="1" x14ac:dyDescent="0.2">
      <c r="A258" s="239" t="s">
        <v>229</v>
      </c>
      <c r="B258" s="158" t="s">
        <v>28</v>
      </c>
      <c r="C258" s="173"/>
      <c r="D258" s="182"/>
      <c r="E258" s="182"/>
      <c r="F258" s="178"/>
      <c r="G258" s="8"/>
      <c r="H258" s="182"/>
      <c r="I258" s="182"/>
      <c r="J258" s="182"/>
      <c r="K258" s="182"/>
      <c r="L258" s="182"/>
      <c r="M258" s="182"/>
      <c r="N258" s="182"/>
      <c r="O258" s="182"/>
      <c r="P258" s="163"/>
      <c r="Q258" s="163"/>
      <c r="R258" s="163"/>
      <c r="S258" s="163"/>
      <c r="T258" s="163"/>
      <c r="U258" s="187"/>
      <c r="V258" s="398"/>
      <c r="W258" s="398"/>
      <c r="X258" s="398"/>
      <c r="Y258" s="398"/>
      <c r="Z258" s="398"/>
      <c r="AA258" s="398"/>
      <c r="AB258" s="398"/>
      <c r="AC258" s="398"/>
      <c r="AD258" s="398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R258" s="34"/>
      <c r="AS258" s="34"/>
      <c r="AV258" s="9"/>
      <c r="AW258" s="3"/>
      <c r="AX258" s="398"/>
      <c r="AY258" s="398"/>
      <c r="AZ258" s="95"/>
      <c r="BA258" s="68"/>
      <c r="BB258" s="398"/>
      <c r="BC258" s="8"/>
      <c r="BD258" s="398"/>
      <c r="BE258" s="398"/>
      <c r="BF258" s="398"/>
      <c r="BG258" s="398"/>
      <c r="BH258" s="398"/>
      <c r="BI258" s="398"/>
    </row>
    <row r="259" spans="1:61" s="5" customFormat="1" ht="11.25" customHeight="1" x14ac:dyDescent="0.2">
      <c r="A259" s="239" t="s">
        <v>229</v>
      </c>
      <c r="B259" s="159" t="s">
        <v>27</v>
      </c>
      <c r="C259" s="173" t="s">
        <v>20</v>
      </c>
      <c r="D259" s="179">
        <v>20106.040591773603</v>
      </c>
      <c r="E259" s="179">
        <v>23774.731363410589</v>
      </c>
      <c r="F259" s="180">
        <v>118.24670926576182</v>
      </c>
      <c r="G259" s="8"/>
      <c r="H259" s="179">
        <v>37837.072282133442</v>
      </c>
      <c r="I259" s="179">
        <v>33150.747328408877</v>
      </c>
      <c r="J259" s="179">
        <v>28461.05631713515</v>
      </c>
      <c r="K259" s="179">
        <v>23774.731363410589</v>
      </c>
      <c r="L259" s="179">
        <v>19088.406409686027</v>
      </c>
      <c r="M259" s="179"/>
      <c r="N259" s="22"/>
      <c r="O259" s="22"/>
      <c r="P259" s="163">
        <v>159.14826419601468</v>
      </c>
      <c r="Q259" s="163">
        <v>139.43689550758927</v>
      </c>
      <c r="R259" s="163">
        <v>119.71136868842538</v>
      </c>
      <c r="S259" s="163">
        <v>100</v>
      </c>
      <c r="T259" s="163">
        <v>80.288631311574633</v>
      </c>
      <c r="U259" s="398"/>
      <c r="V259" s="398"/>
      <c r="W259" s="398"/>
      <c r="X259" s="398"/>
      <c r="Y259" s="398"/>
      <c r="Z259" s="398"/>
      <c r="AA259" s="398"/>
      <c r="AB259" s="398"/>
      <c r="AC259" s="398"/>
      <c r="AD259" s="398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R259" s="34"/>
      <c r="AS259" s="34"/>
      <c r="AV259" s="3"/>
      <c r="AW259" s="3"/>
      <c r="AX259" s="37"/>
      <c r="AY259" s="37"/>
      <c r="AZ259" s="95"/>
      <c r="BA259" s="68"/>
      <c r="BB259" s="37"/>
      <c r="BC259" s="398"/>
      <c r="BD259" s="37"/>
      <c r="BE259" s="37"/>
      <c r="BF259" s="37"/>
      <c r="BG259" s="37"/>
      <c r="BH259" s="37"/>
      <c r="BI259" s="398"/>
    </row>
    <row r="260" spans="1:61" s="5" customFormat="1" ht="11.25" customHeight="1" x14ac:dyDescent="0.2">
      <c r="A260" s="239" t="s">
        <v>229</v>
      </c>
      <c r="B260" s="159" t="s">
        <v>26</v>
      </c>
      <c r="C260" s="173" t="s">
        <v>20</v>
      </c>
      <c r="D260" s="179">
        <v>13547.642445355425</v>
      </c>
      <c r="E260" s="179">
        <v>14004.31548776395</v>
      </c>
      <c r="F260" s="180">
        <v>103.37086725052364</v>
      </c>
      <c r="G260" s="8"/>
      <c r="H260" s="179">
        <v>17279.922220754001</v>
      </c>
      <c r="I260" s="179">
        <v>16417.697004568079</v>
      </c>
      <c r="J260" s="179">
        <v>15234.478079167859</v>
      </c>
      <c r="K260" s="179">
        <v>14004.31548776395</v>
      </c>
      <c r="L260" s="179">
        <v>12636.203695646258</v>
      </c>
      <c r="M260" s="179"/>
      <c r="N260" s="22"/>
      <c r="O260" s="22"/>
      <c r="P260" s="163">
        <v>123.38998100872591</v>
      </c>
      <c r="Q260" s="163">
        <v>117.23312730931251</v>
      </c>
      <c r="R260" s="163">
        <v>108.7841679407947</v>
      </c>
      <c r="S260" s="163">
        <v>100</v>
      </c>
      <c r="T260" s="163">
        <v>90.230784265656837</v>
      </c>
      <c r="U260" s="398"/>
      <c r="V260" s="398"/>
      <c r="W260" s="398"/>
      <c r="X260" s="398"/>
      <c r="Y260" s="398"/>
      <c r="Z260" s="398"/>
      <c r="AA260" s="398"/>
      <c r="AB260" s="398"/>
      <c r="AC260" s="398"/>
      <c r="AD260" s="398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R260" s="34"/>
      <c r="AS260" s="34"/>
      <c r="AV260" s="3"/>
      <c r="AW260" s="3"/>
      <c r="AX260" s="7"/>
      <c r="AY260" s="7"/>
      <c r="AZ260" s="95"/>
      <c r="BA260" s="68"/>
      <c r="BB260" s="7"/>
      <c r="BC260" s="398"/>
      <c r="BD260" s="7"/>
      <c r="BE260" s="7"/>
      <c r="BF260" s="7"/>
      <c r="BG260" s="7"/>
      <c r="BH260" s="7"/>
      <c r="BI260" s="398"/>
    </row>
    <row r="261" spans="1:61" s="5" customFormat="1" ht="11.25" customHeight="1" x14ac:dyDescent="0.2">
      <c r="A261" s="239" t="s">
        <v>229</v>
      </c>
      <c r="B261" s="159" t="s">
        <v>25</v>
      </c>
      <c r="C261" s="173" t="s">
        <v>20</v>
      </c>
      <c r="D261" s="179">
        <v>6040.6059648896889</v>
      </c>
      <c r="E261" s="179">
        <v>6245.7336816258021</v>
      </c>
      <c r="F261" s="180">
        <v>103.39581356453962</v>
      </c>
      <c r="G261" s="8"/>
      <c r="H261" s="179">
        <v>8446.3380037324969</v>
      </c>
      <c r="I261" s="179">
        <v>7924.9193820606633</v>
      </c>
      <c r="J261" s="179">
        <v>7129.935838987637</v>
      </c>
      <c r="K261" s="179">
        <v>6245.7336816258021</v>
      </c>
      <c r="L261" s="179">
        <v>5225.2668500739728</v>
      </c>
      <c r="M261" s="179"/>
      <c r="N261" s="22"/>
      <c r="O261" s="22"/>
      <c r="P261" s="163">
        <v>135.23372007648371</v>
      </c>
      <c r="Q261" s="163">
        <v>126.88532342284819</v>
      </c>
      <c r="R261" s="163">
        <v>114.15689817135576</v>
      </c>
      <c r="S261" s="163">
        <v>100</v>
      </c>
      <c r="T261" s="163">
        <v>83.661377772896088</v>
      </c>
      <c r="U261" s="398"/>
      <c r="V261" s="398"/>
      <c r="W261" s="398"/>
      <c r="X261" s="398"/>
      <c r="Y261" s="398"/>
      <c r="Z261" s="398"/>
      <c r="AA261" s="398"/>
      <c r="AB261" s="398"/>
      <c r="AC261" s="398"/>
      <c r="AD261" s="398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R261" s="34"/>
      <c r="AS261" s="34"/>
      <c r="AV261" s="3"/>
      <c r="AW261" s="3"/>
      <c r="AX261" s="7"/>
      <c r="AY261" s="7"/>
      <c r="AZ261" s="95"/>
      <c r="BA261" s="68"/>
      <c r="BB261" s="7"/>
      <c r="BC261" s="398"/>
      <c r="BD261" s="7"/>
      <c r="BE261" s="7"/>
      <c r="BF261" s="7"/>
      <c r="BG261" s="7"/>
      <c r="BH261" s="7"/>
      <c r="BI261" s="398"/>
    </row>
    <row r="262" spans="1:61" s="5" customFormat="1" ht="11.25" customHeight="1" x14ac:dyDescent="0.2">
      <c r="A262" s="239" t="s">
        <v>229</v>
      </c>
      <c r="B262" s="159" t="s">
        <v>24</v>
      </c>
      <c r="C262" s="173" t="s">
        <v>20</v>
      </c>
      <c r="D262" s="179">
        <v>2586.6181185486748</v>
      </c>
      <c r="E262" s="179">
        <v>2663.8557368807697</v>
      </c>
      <c r="F262" s="180">
        <v>102.98604644335485</v>
      </c>
      <c r="G262" s="8"/>
      <c r="H262" s="179">
        <v>2962.1345202777657</v>
      </c>
      <c r="I262" s="179">
        <v>2866.7653523923177</v>
      </c>
      <c r="J262" s="179">
        <v>2759.2249047662176</v>
      </c>
      <c r="K262" s="179">
        <v>2663.8557368807697</v>
      </c>
      <c r="L262" s="179">
        <v>2568.4865689953212</v>
      </c>
      <c r="M262" s="179"/>
      <c r="N262" s="22"/>
      <c r="O262" s="22"/>
      <c r="P262" s="163">
        <v>111.19725739150816</v>
      </c>
      <c r="Q262" s="163">
        <v>107.61713979861179</v>
      </c>
      <c r="R262" s="163">
        <v>103.58011759289639</v>
      </c>
      <c r="S262" s="163">
        <v>100</v>
      </c>
      <c r="T262" s="163">
        <v>96.419882407103614</v>
      </c>
      <c r="U262" s="398"/>
      <c r="V262" s="398"/>
      <c r="W262" s="398"/>
      <c r="X262" s="398"/>
      <c r="Y262" s="398"/>
      <c r="Z262" s="398"/>
      <c r="AA262" s="398"/>
      <c r="AB262" s="398"/>
      <c r="AC262" s="398"/>
      <c r="AD262" s="398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R262" s="34"/>
      <c r="AS262" s="34"/>
      <c r="AV262" s="3"/>
      <c r="AW262" s="3"/>
      <c r="AX262" s="37"/>
      <c r="AY262" s="37"/>
      <c r="AZ262" s="95"/>
      <c r="BA262" s="68"/>
      <c r="BB262" s="37"/>
      <c r="BC262" s="398"/>
      <c r="BD262" s="37"/>
      <c r="BE262" s="37"/>
      <c r="BF262" s="37"/>
      <c r="BG262" s="37"/>
      <c r="BH262" s="37"/>
      <c r="BI262" s="398"/>
    </row>
    <row r="263" spans="1:61" s="5" customFormat="1" ht="11.25" customHeight="1" x14ac:dyDescent="0.2">
      <c r="A263" s="239" t="s">
        <v>229</v>
      </c>
      <c r="B263" s="158" t="s">
        <v>23</v>
      </c>
      <c r="C263" s="176" t="s">
        <v>20</v>
      </c>
      <c r="D263" s="177">
        <v>4920.4183619170608</v>
      </c>
      <c r="E263" s="177">
        <v>5094.7260692573782</v>
      </c>
      <c r="F263" s="178">
        <v>103.54253834774336</v>
      </c>
      <c r="G263" s="8"/>
      <c r="H263" s="177">
        <v>5871.4496967437381</v>
      </c>
      <c r="I263" s="177">
        <v>5626.0122701150976</v>
      </c>
      <c r="J263" s="177">
        <v>5345.3173354140035</v>
      </c>
      <c r="K263" s="177">
        <v>5094.7260692573782</v>
      </c>
      <c r="L263" s="177">
        <v>4842.4502765769639</v>
      </c>
      <c r="M263" s="177"/>
      <c r="N263" s="22"/>
      <c r="O263" s="41"/>
      <c r="P263" s="162">
        <v>115.24564062773206</v>
      </c>
      <c r="Q263" s="162">
        <v>110.42816029037574</v>
      </c>
      <c r="R263" s="162">
        <v>104.91864062464013</v>
      </c>
      <c r="S263" s="162">
        <v>100</v>
      </c>
      <c r="T263" s="162">
        <v>95.048295251776182</v>
      </c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R263" s="34"/>
      <c r="AS263" s="34"/>
      <c r="AV263" s="9"/>
      <c r="AW263" s="9"/>
      <c r="AX263" s="8"/>
      <c r="AY263" s="8"/>
      <c r="AZ263" s="95"/>
      <c r="BA263" s="69"/>
      <c r="BB263" s="8"/>
      <c r="BC263" s="8"/>
      <c r="BD263" s="8"/>
      <c r="BE263" s="8"/>
      <c r="BF263" s="8"/>
      <c r="BG263" s="8"/>
      <c r="BH263" s="8"/>
      <c r="BI263" s="8"/>
    </row>
    <row r="264" spans="1:61" s="5" customFormat="1" ht="11.25" customHeight="1" x14ac:dyDescent="0.2">
      <c r="A264" s="239" t="s">
        <v>229</v>
      </c>
      <c r="B264" s="159" t="s">
        <v>22</v>
      </c>
      <c r="C264" s="173" t="s">
        <v>20</v>
      </c>
      <c r="D264" s="182">
        <v>14065.434626883914</v>
      </c>
      <c r="E264" s="182">
        <v>17528.997681784786</v>
      </c>
      <c r="F264" s="180">
        <v>124.62464294050895</v>
      </c>
      <c r="G264" s="8"/>
      <c r="H264" s="182">
        <v>29390.734278400945</v>
      </c>
      <c r="I264" s="182">
        <v>25225.827946348214</v>
      </c>
      <c r="J264" s="182">
        <v>21331.120478147513</v>
      </c>
      <c r="K264" s="182">
        <v>17528.997681784786</v>
      </c>
      <c r="L264" s="182">
        <v>13863.139559612055</v>
      </c>
      <c r="M264" s="182"/>
      <c r="N264" s="22"/>
      <c r="O264" s="22"/>
      <c r="P264" s="163">
        <v>167.66922337460431</v>
      </c>
      <c r="Q264" s="163">
        <v>143.90912934264102</v>
      </c>
      <c r="R264" s="163">
        <v>121.69047463742719</v>
      </c>
      <c r="S264" s="163">
        <v>100</v>
      </c>
      <c r="T264" s="163">
        <v>79.086892538173487</v>
      </c>
      <c r="U264" s="398"/>
      <c r="V264" s="398"/>
      <c r="W264" s="398"/>
      <c r="X264" s="398"/>
      <c r="Y264" s="398"/>
      <c r="Z264" s="398"/>
      <c r="AA264" s="398"/>
      <c r="AB264" s="398"/>
      <c r="AC264" s="398"/>
      <c r="AD264" s="398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R264" s="34"/>
      <c r="AS264" s="34"/>
      <c r="AV264" s="3"/>
      <c r="AW264" s="3"/>
      <c r="AX264" s="398"/>
      <c r="AY264" s="398"/>
      <c r="AZ264" s="95"/>
      <c r="BA264" s="68"/>
      <c r="BB264" s="398"/>
      <c r="BC264" s="398"/>
      <c r="BD264" s="398"/>
      <c r="BE264" s="398"/>
      <c r="BF264" s="398"/>
      <c r="BG264" s="398"/>
      <c r="BH264" s="398"/>
      <c r="BI264" s="398"/>
    </row>
    <row r="265" spans="1:61" s="5" customFormat="1" ht="11.25" customHeight="1" x14ac:dyDescent="0.2">
      <c r="A265" s="239" t="s">
        <v>229</v>
      </c>
      <c r="B265" s="158" t="s">
        <v>21</v>
      </c>
      <c r="C265" s="176" t="s">
        <v>20</v>
      </c>
      <c r="D265" s="177">
        <v>11478.81650833524</v>
      </c>
      <c r="E265" s="177">
        <v>14865.141944904015</v>
      </c>
      <c r="F265" s="178">
        <v>129.50064960189778</v>
      </c>
      <c r="G265" s="8"/>
      <c r="H265" s="177">
        <v>26428.599758123179</v>
      </c>
      <c r="I265" s="177">
        <v>22359.062593955896</v>
      </c>
      <c r="J265" s="177">
        <v>18571.895573381295</v>
      </c>
      <c r="K265" s="177">
        <v>14865.141944904015</v>
      </c>
      <c r="L265" s="177">
        <v>11294.652990616734</v>
      </c>
      <c r="M265" s="177"/>
      <c r="N265" s="22"/>
      <c r="O265" s="41"/>
      <c r="P265" s="162">
        <v>177.78908439675735</v>
      </c>
      <c r="Q265" s="162">
        <v>150.41270831336331</v>
      </c>
      <c r="R265" s="162">
        <v>124.9358777885603</v>
      </c>
      <c r="S265" s="162">
        <v>100</v>
      </c>
      <c r="T265" s="162">
        <v>75.980794751096909</v>
      </c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R265" s="34"/>
      <c r="AS265" s="34"/>
      <c r="AV265" s="9"/>
      <c r="AW265" s="9"/>
      <c r="AX265" s="8"/>
      <c r="AY265" s="8"/>
      <c r="AZ265" s="95"/>
      <c r="BA265" s="69"/>
      <c r="BB265" s="8"/>
      <c r="BC265" s="8"/>
      <c r="BD265" s="8"/>
      <c r="BE265" s="8"/>
      <c r="BF265" s="8"/>
      <c r="BG265" s="8"/>
      <c r="BH265" s="8"/>
      <c r="BI265" s="8"/>
    </row>
    <row r="266" spans="1:61" s="5" customFormat="1" ht="11.25" customHeight="1" x14ac:dyDescent="0.2">
      <c r="A266" s="239" t="s">
        <v>229</v>
      </c>
      <c r="B266" s="159" t="s">
        <v>19</v>
      </c>
      <c r="C266" s="175" t="s">
        <v>18</v>
      </c>
      <c r="D266" s="179">
        <v>30.626240503292994</v>
      </c>
      <c r="E266" s="179">
        <v>39.662673954904491</v>
      </c>
      <c r="F266" s="180">
        <v>129.50552631701524</v>
      </c>
      <c r="G266" s="8"/>
      <c r="H266" s="179">
        <v>60.611018777221815</v>
      </c>
      <c r="I266" s="179">
        <v>53.692343162915655</v>
      </c>
      <c r="J266" s="179">
        <v>47.089442107526047</v>
      </c>
      <c r="K266" s="179">
        <v>39.662673954904491</v>
      </c>
      <c r="L266" s="179">
        <v>31.799599875290955</v>
      </c>
      <c r="M266" s="179"/>
      <c r="N266" s="22"/>
      <c r="O266" s="22"/>
      <c r="P266" s="163">
        <v>152.81626963964933</v>
      </c>
      <c r="Q266" s="163">
        <v>135.37247444275332</v>
      </c>
      <c r="R266" s="163">
        <v>118.72482970025071</v>
      </c>
      <c r="S266" s="163">
        <v>100</v>
      </c>
      <c r="T266" s="163">
        <v>80.175128664916386</v>
      </c>
      <c r="U266" s="398"/>
      <c r="V266" s="398"/>
      <c r="W266" s="398"/>
      <c r="X266" s="402" t="s">
        <v>211</v>
      </c>
      <c r="Y266" s="403"/>
      <c r="Z266" s="403"/>
      <c r="AA266" s="403"/>
      <c r="AB266" s="403"/>
      <c r="AC266" s="403"/>
      <c r="AD266" s="403"/>
      <c r="AE266" s="403"/>
      <c r="AF266" s="403"/>
      <c r="AG266" s="1"/>
      <c r="AH266" s="1"/>
      <c r="AI266" s="1"/>
      <c r="AJ266" s="1"/>
      <c r="AK266" s="1"/>
      <c r="AL266" s="1"/>
      <c r="AM266" s="1"/>
      <c r="AN266" s="1"/>
      <c r="AR266" s="34"/>
      <c r="AS266" s="34"/>
      <c r="AV266" s="3"/>
      <c r="AW266" s="20"/>
      <c r="AX266" s="37"/>
      <c r="AY266" s="37"/>
      <c r="AZ266" s="95"/>
      <c r="BA266" s="68"/>
      <c r="BB266" s="37"/>
      <c r="BC266" s="398"/>
      <c r="BD266" s="37"/>
      <c r="BE266" s="37"/>
      <c r="BF266" s="37"/>
      <c r="BG266" s="37"/>
      <c r="BH266" s="37"/>
      <c r="BI266" s="398"/>
    </row>
    <row r="267" spans="1:61" s="5" customFormat="1" ht="11.25" customHeight="1" x14ac:dyDescent="0.2">
      <c r="A267" s="239" t="s">
        <v>229</v>
      </c>
      <c r="B267" s="22"/>
      <c r="C267" s="88"/>
      <c r="D267" s="33">
        <v>0</v>
      </c>
      <c r="E267" s="33">
        <v>0</v>
      </c>
      <c r="F267" s="32"/>
      <c r="G267" s="32"/>
      <c r="H267" s="31">
        <v>0</v>
      </c>
      <c r="I267" s="31">
        <v>0</v>
      </c>
      <c r="J267" s="31">
        <v>0</v>
      </c>
      <c r="K267" s="31"/>
      <c r="L267" s="31"/>
      <c r="M267" s="31"/>
      <c r="N267" s="31"/>
      <c r="O267" s="22"/>
      <c r="P267" s="398"/>
      <c r="Q267" s="398"/>
      <c r="R267" s="398"/>
      <c r="S267" s="398"/>
      <c r="T267" s="398"/>
      <c r="U267" s="398"/>
      <c r="V267" s="398"/>
      <c r="W267" s="398"/>
      <c r="X267" s="204">
        <v>2019</v>
      </c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V267" s="3"/>
      <c r="AW267" s="20"/>
      <c r="AX267" s="33"/>
      <c r="AY267" s="33"/>
      <c r="AZ267" s="95"/>
      <c r="BA267" s="33"/>
      <c r="BB267" s="32"/>
      <c r="BC267" s="32"/>
      <c r="BD267" s="33"/>
      <c r="BE267" s="33"/>
      <c r="BF267" s="33"/>
      <c r="BG267" s="31"/>
      <c r="BH267" s="31"/>
      <c r="BI267" s="398"/>
    </row>
    <row r="268" spans="1:61" s="5" customFormat="1" x14ac:dyDescent="0.2">
      <c r="A268" s="239" t="s">
        <v>230</v>
      </c>
      <c r="B268" s="147" t="s">
        <v>131</v>
      </c>
      <c r="C268" s="146"/>
      <c r="D268" s="146"/>
      <c r="E268" s="146"/>
      <c r="F268" s="146"/>
      <c r="G268" s="146"/>
      <c r="H268" s="146"/>
      <c r="I268" s="146"/>
      <c r="J268" s="146"/>
      <c r="K268" s="146"/>
      <c r="L268" s="146"/>
      <c r="M268" s="146"/>
      <c r="N268" s="146"/>
      <c r="O268" s="146"/>
      <c r="P268" s="146"/>
      <c r="Q268" s="146"/>
      <c r="R268" s="146"/>
      <c r="S268" s="146"/>
      <c r="T268" s="146"/>
      <c r="U268" s="146"/>
      <c r="V268" s="146"/>
      <c r="W268" s="146"/>
      <c r="X268" s="146"/>
      <c r="Y268" s="146"/>
      <c r="Z268" s="146"/>
      <c r="AA268" s="146"/>
      <c r="AB268" s="146"/>
      <c r="AC268" s="146"/>
      <c r="AD268" s="146"/>
      <c r="AE268" s="146"/>
      <c r="AF268" s="146"/>
      <c r="AG268" s="1"/>
      <c r="AH268" s="1"/>
      <c r="AI268" s="1"/>
      <c r="AJ268" s="1"/>
      <c r="AK268" s="1"/>
      <c r="AL268" s="1"/>
      <c r="AM268" s="1"/>
      <c r="AN268" s="1"/>
      <c r="AV268" s="13"/>
      <c r="AW268" s="25"/>
      <c r="AX268" s="66"/>
      <c r="AY268" s="66"/>
      <c r="AZ268" s="95"/>
      <c r="BA268" s="26"/>
      <c r="BB268" s="25"/>
      <c r="BC268" s="66"/>
      <c r="BD268" s="66"/>
      <c r="BE268" s="66"/>
      <c r="BF268" s="66"/>
      <c r="BG268" s="66"/>
      <c r="BH268" s="25"/>
      <c r="BI268" s="25"/>
    </row>
    <row r="269" spans="1:61" s="5" customFormat="1" x14ac:dyDescent="0.2">
      <c r="A269" s="239" t="s">
        <v>230</v>
      </c>
      <c r="B269" s="147" t="s">
        <v>132</v>
      </c>
      <c r="C269" s="146"/>
      <c r="D269" s="206" t="s">
        <v>106</v>
      </c>
      <c r="E269" s="206" t="s">
        <v>106</v>
      </c>
      <c r="F269" s="146"/>
      <c r="G269" s="146"/>
      <c r="H269" s="149" t="s">
        <v>119</v>
      </c>
      <c r="I269" s="149" t="s">
        <v>194</v>
      </c>
      <c r="J269" s="149" t="s">
        <v>118</v>
      </c>
      <c r="K269" s="149" t="s">
        <v>195</v>
      </c>
      <c r="L269" s="149" t="s">
        <v>196</v>
      </c>
      <c r="M269" s="206"/>
      <c r="N269" s="146"/>
      <c r="O269" s="146"/>
      <c r="P269" s="146"/>
      <c r="Q269" s="146"/>
      <c r="R269" s="146"/>
      <c r="S269" s="146"/>
      <c r="T269" s="146"/>
      <c r="U269" s="146"/>
      <c r="V269" s="146"/>
      <c r="W269" s="146"/>
      <c r="X269" s="146"/>
      <c r="Y269" s="146"/>
      <c r="Z269" s="146"/>
      <c r="AA269" s="146"/>
      <c r="AB269" s="146"/>
      <c r="AC269" s="146"/>
      <c r="AD269" s="146"/>
      <c r="AE269" s="146"/>
      <c r="AF269" s="146"/>
      <c r="AG269" s="1"/>
      <c r="AH269" s="1"/>
      <c r="AI269" s="1"/>
      <c r="AJ269" s="1"/>
      <c r="AK269" s="1"/>
      <c r="AL269" s="1"/>
      <c r="AM269" s="1"/>
      <c r="AN269" s="1"/>
      <c r="AV269" s="13"/>
      <c r="AW269" s="66"/>
      <c r="AX269" s="12"/>
      <c r="AY269" s="12"/>
      <c r="AZ269" s="95"/>
      <c r="BA269" s="65"/>
      <c r="BB269" s="65"/>
      <c r="BC269" s="65"/>
      <c r="BD269" s="12"/>
      <c r="BE269" s="12"/>
      <c r="BF269" s="12"/>
      <c r="BG269" s="66"/>
      <c r="BH269" s="66"/>
      <c r="BI269" s="66"/>
    </row>
    <row r="270" spans="1:61" s="5" customFormat="1" ht="12" customHeight="1" x14ac:dyDescent="0.2">
      <c r="A270" s="239" t="s">
        <v>230</v>
      </c>
      <c r="B270" s="156" t="s">
        <v>230</v>
      </c>
      <c r="C270" s="165"/>
      <c r="D270" s="195">
        <v>2018</v>
      </c>
      <c r="E270" s="195">
        <v>2019</v>
      </c>
      <c r="F270" s="404" t="s">
        <v>226</v>
      </c>
      <c r="G270" s="196"/>
      <c r="H270" s="189"/>
      <c r="I270" s="189">
        <v>2019</v>
      </c>
      <c r="J270" s="189"/>
      <c r="K270" s="189"/>
      <c r="L270" s="189"/>
      <c r="M270" s="189"/>
      <c r="N270" s="148"/>
      <c r="O270" s="148"/>
      <c r="P270" s="189"/>
      <c r="Q270" s="189"/>
      <c r="R270" s="189" t="s">
        <v>143</v>
      </c>
      <c r="S270" s="189"/>
      <c r="T270" s="189"/>
      <c r="U270" s="189"/>
      <c r="V270" s="62"/>
      <c r="W270" s="62"/>
      <c r="X270" s="62"/>
      <c r="Y270" s="62"/>
      <c r="Z270" s="62"/>
      <c r="AA270" s="62"/>
      <c r="AB270" s="62"/>
      <c r="AC270" s="62"/>
      <c r="AD270" s="62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V270" s="106"/>
      <c r="AW270" s="3"/>
      <c r="AX270" s="62"/>
      <c r="AY270" s="62"/>
      <c r="AZ270" s="95"/>
      <c r="BA270" s="30"/>
      <c r="BB270" s="64"/>
      <c r="BC270" s="30"/>
      <c r="BD270" s="62"/>
      <c r="BE270" s="62"/>
      <c r="BF270" s="62"/>
      <c r="BG270" s="62"/>
      <c r="BH270" s="62"/>
      <c r="BI270" s="62"/>
    </row>
    <row r="271" spans="1:61" s="5" customFormat="1" ht="12" x14ac:dyDescent="0.2">
      <c r="A271" s="239" t="s">
        <v>230</v>
      </c>
      <c r="B271" s="157" t="s">
        <v>68</v>
      </c>
      <c r="C271" s="165"/>
      <c r="D271" s="195"/>
      <c r="E271" s="195"/>
      <c r="F271" s="405"/>
      <c r="G271" s="196"/>
      <c r="H271" s="197" t="s">
        <v>67</v>
      </c>
      <c r="I271" s="195" t="s">
        <v>66</v>
      </c>
      <c r="J271" s="245" t="s">
        <v>65</v>
      </c>
      <c r="K271" s="195" t="s">
        <v>64</v>
      </c>
      <c r="L271" s="195" t="s">
        <v>63</v>
      </c>
      <c r="M271" s="227"/>
      <c r="N271" s="203"/>
      <c r="O271" s="203"/>
      <c r="P271" s="198" t="s">
        <v>67</v>
      </c>
      <c r="Q271" s="195" t="s">
        <v>66</v>
      </c>
      <c r="R271" s="245" t="s">
        <v>65</v>
      </c>
      <c r="S271" s="195" t="s">
        <v>64</v>
      </c>
      <c r="T271" s="195" t="s">
        <v>63</v>
      </c>
      <c r="U271" s="198"/>
      <c r="V271" s="62"/>
      <c r="W271" s="62"/>
      <c r="X271" s="62"/>
      <c r="Y271" s="62"/>
      <c r="Z271" s="62"/>
      <c r="AA271" s="62"/>
      <c r="AB271" s="62"/>
      <c r="AC271" s="62"/>
      <c r="AD271" s="62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V271" s="9"/>
      <c r="AW271" s="9"/>
      <c r="AX271" s="63"/>
      <c r="AY271" s="63"/>
      <c r="AZ271" s="95"/>
      <c r="BA271" s="30"/>
      <c r="BB271" s="62"/>
      <c r="BC271" s="62"/>
      <c r="BD271" s="63"/>
      <c r="BE271" s="63"/>
      <c r="BF271" s="63"/>
      <c r="BG271" s="63"/>
      <c r="BH271" s="63"/>
      <c r="BI271" s="62"/>
    </row>
    <row r="272" spans="1:61" s="5" customFormat="1" x14ac:dyDescent="0.2">
      <c r="A272" s="239" t="s">
        <v>230</v>
      </c>
      <c r="B272" s="90" t="s">
        <v>8</v>
      </c>
      <c r="C272" s="166" t="s">
        <v>7</v>
      </c>
      <c r="D272" s="167">
        <v>20000</v>
      </c>
      <c r="E272" s="167">
        <v>20000</v>
      </c>
      <c r="F272" s="167"/>
      <c r="G272" s="78"/>
      <c r="H272" s="188">
        <v>30000</v>
      </c>
      <c r="I272" s="188">
        <v>25000</v>
      </c>
      <c r="J272" s="188">
        <v>20000</v>
      </c>
      <c r="K272" s="188">
        <v>15000</v>
      </c>
      <c r="L272" s="188">
        <v>30000</v>
      </c>
      <c r="M272" s="188"/>
      <c r="N272" s="253"/>
      <c r="O272" s="253"/>
      <c r="P272" s="58">
        <v>150</v>
      </c>
      <c r="Q272" s="58">
        <v>125</v>
      </c>
      <c r="R272" s="58">
        <v>100</v>
      </c>
      <c r="S272" s="58">
        <v>75</v>
      </c>
      <c r="T272" s="58">
        <v>150</v>
      </c>
      <c r="U272" s="58"/>
      <c r="V272" s="82"/>
      <c r="W272" s="82"/>
      <c r="X272" s="82"/>
      <c r="Y272" s="82"/>
      <c r="Z272" s="82"/>
      <c r="AA272" s="82"/>
      <c r="AB272" s="82"/>
      <c r="AC272" s="82"/>
      <c r="AD272" s="82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V272" s="9"/>
      <c r="AW272" s="9"/>
      <c r="AX272" s="11"/>
      <c r="AY272" s="11"/>
      <c r="AZ272" s="95"/>
      <c r="BA272" s="80"/>
      <c r="BB272" s="78"/>
      <c r="BC272" s="78"/>
      <c r="BD272" s="11"/>
      <c r="BE272" s="11"/>
      <c r="BF272" s="11"/>
      <c r="BG272" s="11"/>
      <c r="BH272" s="78"/>
      <c r="BI272" s="62"/>
    </row>
    <row r="273" spans="1:61" s="5" customFormat="1" x14ac:dyDescent="0.2">
      <c r="A273" s="239" t="s">
        <v>230</v>
      </c>
      <c r="B273" s="90" t="s">
        <v>190</v>
      </c>
      <c r="C273" s="166" t="s">
        <v>189</v>
      </c>
      <c r="D273" s="167">
        <v>1250</v>
      </c>
      <c r="E273" s="167">
        <v>1250</v>
      </c>
      <c r="F273" s="167"/>
      <c r="G273" s="78"/>
      <c r="H273" s="257">
        <v>1250</v>
      </c>
      <c r="I273" s="257">
        <v>1250</v>
      </c>
      <c r="J273" s="257">
        <v>1250</v>
      </c>
      <c r="K273" s="257">
        <v>1250</v>
      </c>
      <c r="L273" s="257">
        <v>1250</v>
      </c>
      <c r="M273" s="168"/>
      <c r="N273" s="90"/>
      <c r="O273" s="90"/>
      <c r="P273" s="58">
        <v>100</v>
      </c>
      <c r="Q273" s="58">
        <v>100</v>
      </c>
      <c r="R273" s="58">
        <v>100</v>
      </c>
      <c r="S273" s="58">
        <v>100</v>
      </c>
      <c r="T273" s="58">
        <v>100</v>
      </c>
      <c r="U273" s="82"/>
      <c r="V273" s="82"/>
      <c r="W273" s="82"/>
      <c r="X273" s="82"/>
      <c r="Y273" s="82"/>
      <c r="Z273" s="82"/>
      <c r="AA273" s="82"/>
      <c r="AB273" s="82"/>
      <c r="AC273" s="82"/>
      <c r="AD273" s="82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V273" s="9"/>
      <c r="AW273" s="9"/>
      <c r="AX273" s="11"/>
      <c r="AY273" s="11"/>
      <c r="AZ273" s="95"/>
      <c r="BA273" s="80"/>
      <c r="BB273" s="78"/>
      <c r="BC273" s="78"/>
      <c r="BD273" s="11"/>
      <c r="BE273" s="11"/>
      <c r="BF273" s="11"/>
      <c r="BG273" s="11"/>
      <c r="BH273" s="78"/>
      <c r="BI273" s="62"/>
    </row>
    <row r="274" spans="1:61" s="5" customFormat="1" ht="6" customHeight="1" x14ac:dyDescent="0.2">
      <c r="A274" s="239" t="s">
        <v>230</v>
      </c>
      <c r="B274" s="90"/>
      <c r="C274" s="169"/>
      <c r="D274" s="170"/>
      <c r="E274" s="170"/>
      <c r="F274" s="170"/>
      <c r="G274" s="142"/>
      <c r="H274" s="170"/>
      <c r="I274" s="170"/>
      <c r="J274" s="170"/>
      <c r="K274" s="170"/>
      <c r="L274" s="170"/>
      <c r="M274" s="170"/>
      <c r="N274" s="22"/>
      <c r="O274" s="22"/>
      <c r="P274" s="58"/>
      <c r="Q274" s="58"/>
      <c r="R274" s="58"/>
      <c r="S274" s="58"/>
      <c r="T274" s="58"/>
      <c r="U274" s="84"/>
      <c r="V274" s="82"/>
      <c r="W274" s="82"/>
      <c r="X274" s="82"/>
      <c r="Y274" s="82"/>
      <c r="Z274" s="82"/>
      <c r="AA274" s="82"/>
      <c r="AB274" s="82"/>
      <c r="AC274" s="82"/>
      <c r="AD274" s="82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V274" s="9"/>
      <c r="AW274" s="9"/>
      <c r="AX274" s="78"/>
      <c r="AY274" s="78"/>
      <c r="AZ274" s="95"/>
      <c r="BA274" s="80"/>
      <c r="BB274" s="78"/>
      <c r="BC274" s="78"/>
      <c r="BD274" s="78"/>
      <c r="BE274" s="78"/>
      <c r="BF274" s="78"/>
      <c r="BG274" s="78"/>
      <c r="BH274" s="78"/>
      <c r="BI274" s="62"/>
    </row>
    <row r="275" spans="1:61" s="5" customFormat="1" ht="6" customHeight="1" x14ac:dyDescent="0.2">
      <c r="A275" s="239" t="s">
        <v>230</v>
      </c>
      <c r="B275" s="90"/>
      <c r="C275" s="166"/>
      <c r="D275" s="171"/>
      <c r="E275" s="171"/>
      <c r="F275" s="172"/>
      <c r="G275" s="8"/>
      <c r="H275" s="256"/>
      <c r="I275" s="256"/>
      <c r="J275" s="256"/>
      <c r="K275" s="256"/>
      <c r="L275" s="256"/>
      <c r="M275" s="256"/>
      <c r="N275" s="22"/>
      <c r="O275" s="22"/>
      <c r="P275" s="58"/>
      <c r="Q275" s="58"/>
      <c r="R275" s="58"/>
      <c r="S275" s="58"/>
      <c r="T275" s="58"/>
      <c r="U275" s="84"/>
      <c r="V275" s="24"/>
      <c r="W275" s="24"/>
      <c r="X275" s="24"/>
      <c r="Y275" s="24"/>
      <c r="Z275" s="24"/>
      <c r="AA275" s="24"/>
      <c r="AB275" s="24"/>
      <c r="AC275" s="24"/>
      <c r="AD275" s="24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V275" s="9"/>
      <c r="AW275" s="9"/>
      <c r="AX275" s="86"/>
      <c r="AY275" s="86"/>
      <c r="AZ275" s="95"/>
      <c r="BA275" s="87"/>
      <c r="BB275" s="62"/>
      <c r="BC275" s="62"/>
      <c r="BD275" s="86"/>
      <c r="BE275" s="86"/>
      <c r="BF275" s="86"/>
      <c r="BG275" s="86"/>
      <c r="BH275" s="86"/>
      <c r="BI275" s="28"/>
    </row>
    <row r="276" spans="1:61" s="5" customFormat="1" ht="11.25" customHeight="1" x14ac:dyDescent="0.2">
      <c r="A276" s="239" t="s">
        <v>230</v>
      </c>
      <c r="B276" s="158" t="s">
        <v>47</v>
      </c>
      <c r="C276" s="173"/>
      <c r="D276" s="174"/>
      <c r="E276" s="174"/>
      <c r="F276" s="175"/>
      <c r="G276" s="22"/>
      <c r="H276" s="174"/>
      <c r="I276" s="174"/>
      <c r="J276" s="174"/>
      <c r="K276" s="174"/>
      <c r="L276" s="174"/>
      <c r="M276" s="174"/>
      <c r="N276" s="22"/>
      <c r="O276" s="22"/>
      <c r="P276" s="161"/>
      <c r="Q276" s="161"/>
      <c r="R276" s="161"/>
      <c r="S276" s="161"/>
      <c r="T276" s="161"/>
      <c r="U276" s="76"/>
      <c r="V276" s="76"/>
      <c r="W276" s="76"/>
      <c r="X276" s="76"/>
      <c r="Y276" s="76"/>
      <c r="Z276" s="76"/>
      <c r="AA276" s="76"/>
      <c r="AB276" s="76"/>
      <c r="AC276" s="76"/>
      <c r="AD276" s="76"/>
      <c r="AE276" s="1"/>
      <c r="AF276" s="41"/>
      <c r="AG276" s="1"/>
      <c r="AH276" s="1"/>
      <c r="AI276" s="1"/>
      <c r="AJ276" s="1"/>
      <c r="AK276" s="1"/>
      <c r="AL276" s="1"/>
      <c r="AM276" s="1"/>
      <c r="AN276" s="1"/>
      <c r="AV276" s="9"/>
      <c r="AW276" s="3"/>
      <c r="AX276" s="77"/>
      <c r="AY276" s="77"/>
      <c r="AZ276" s="95"/>
      <c r="BA276" s="23"/>
      <c r="BB276" s="3"/>
      <c r="BC276" s="3"/>
      <c r="BD276" s="77"/>
      <c r="BE276" s="77"/>
      <c r="BF276" s="77"/>
      <c r="BG276" s="77"/>
      <c r="BH276" s="77"/>
      <c r="BI276" s="76"/>
    </row>
    <row r="277" spans="1:61" s="5" customFormat="1" ht="11.25" customHeight="1" x14ac:dyDescent="0.2">
      <c r="A277" s="239" t="s">
        <v>230</v>
      </c>
      <c r="B277" s="158" t="s">
        <v>46</v>
      </c>
      <c r="C277" s="176" t="s">
        <v>20</v>
      </c>
      <c r="D277" s="177">
        <v>7663.9635403955208</v>
      </c>
      <c r="E277" s="177">
        <v>7893.746121051191</v>
      </c>
      <c r="F277" s="178">
        <v>102.99822121340378</v>
      </c>
      <c r="G277" s="8"/>
      <c r="H277" s="177">
        <v>10350.33444479635</v>
      </c>
      <c r="I277" s="177">
        <v>9138.4432038109408</v>
      </c>
      <c r="J277" s="177">
        <v>7893.746121051191</v>
      </c>
      <c r="K277" s="177">
        <v>6563.9084302162419</v>
      </c>
      <c r="L277" s="177">
        <v>6552.783409980123</v>
      </c>
      <c r="M277" s="177"/>
      <c r="N277" s="22"/>
      <c r="O277" s="41"/>
      <c r="P277" s="162">
        <v>131.12069081109516</v>
      </c>
      <c r="Q277" s="162">
        <v>115.7681418134334</v>
      </c>
      <c r="R277" s="162">
        <v>100</v>
      </c>
      <c r="S277" s="162">
        <v>83.153275131454848</v>
      </c>
      <c r="T277" s="162">
        <v>83.01234052239198</v>
      </c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41"/>
      <c r="AF277" s="1"/>
      <c r="AG277" s="1"/>
      <c r="AH277" s="1"/>
      <c r="AI277" s="1"/>
      <c r="AJ277" s="1"/>
      <c r="AK277" s="1"/>
      <c r="AL277" s="1"/>
      <c r="AM277" s="1"/>
      <c r="AN277" s="1"/>
      <c r="AR277" s="34"/>
      <c r="AS277" s="34"/>
      <c r="AV277" s="9"/>
      <c r="AW277" s="9"/>
      <c r="AX277" s="19"/>
      <c r="AY277" s="19"/>
      <c r="AZ277" s="95"/>
      <c r="BA277" s="19"/>
      <c r="BB277" s="19"/>
      <c r="BC277" s="19"/>
      <c r="BD277" s="19"/>
      <c r="BE277" s="19"/>
      <c r="BF277" s="19"/>
      <c r="BG277" s="19"/>
      <c r="BH277" s="19"/>
      <c r="BI277" s="8"/>
    </row>
    <row r="278" spans="1:61" s="5" customFormat="1" ht="11.25" customHeight="1" x14ac:dyDescent="0.2">
      <c r="A278" s="239" t="s">
        <v>230</v>
      </c>
      <c r="B278" s="159" t="s">
        <v>45</v>
      </c>
      <c r="C278" s="173" t="s">
        <v>20</v>
      </c>
      <c r="D278" s="179">
        <v>0</v>
      </c>
      <c r="E278" s="179">
        <v>0</v>
      </c>
      <c r="F278" s="180"/>
      <c r="G278" s="8"/>
      <c r="H278" s="179">
        <v>0</v>
      </c>
      <c r="I278" s="179">
        <v>0</v>
      </c>
      <c r="J278" s="179">
        <v>0</v>
      </c>
      <c r="K278" s="179">
        <v>0</v>
      </c>
      <c r="L278" s="179">
        <v>0</v>
      </c>
      <c r="M278" s="179"/>
      <c r="N278" s="22"/>
      <c r="O278" s="22"/>
      <c r="P278" s="163"/>
      <c r="Q278" s="163"/>
      <c r="R278" s="163"/>
      <c r="S278" s="163"/>
      <c r="T278" s="163"/>
      <c r="U278" s="398"/>
      <c r="V278" s="398"/>
      <c r="W278" s="398"/>
      <c r="X278" s="398"/>
      <c r="Y278" s="398"/>
      <c r="Z278" s="398"/>
      <c r="AA278" s="398"/>
      <c r="AB278" s="398"/>
      <c r="AC278" s="398"/>
      <c r="AD278" s="398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R278" s="34"/>
      <c r="AS278" s="34"/>
      <c r="AV278" s="3"/>
      <c r="AW278" s="3"/>
      <c r="AX278" s="7"/>
      <c r="AY278" s="7"/>
      <c r="AZ278" s="95"/>
      <c r="BA278" s="68"/>
      <c r="BB278" s="7"/>
      <c r="BC278" s="398"/>
      <c r="BD278" s="7"/>
      <c r="BE278" s="7"/>
      <c r="BF278" s="7"/>
      <c r="BG278" s="7"/>
      <c r="BH278" s="7"/>
      <c r="BI278" s="398"/>
    </row>
    <row r="279" spans="1:61" s="5" customFormat="1" ht="11.25" customHeight="1" x14ac:dyDescent="0.2">
      <c r="A279" s="239" t="s">
        <v>230</v>
      </c>
      <c r="B279" s="159" t="s">
        <v>44</v>
      </c>
      <c r="C279" s="173" t="s">
        <v>20</v>
      </c>
      <c r="D279" s="179">
        <v>115.1210061168708</v>
      </c>
      <c r="E279" s="179">
        <v>129.12417433067398</v>
      </c>
      <c r="F279" s="180">
        <v>112.16386885950872</v>
      </c>
      <c r="G279" s="8"/>
      <c r="H279" s="179">
        <v>194.68579164167295</v>
      </c>
      <c r="I279" s="179">
        <v>161.90498298617345</v>
      </c>
      <c r="J279" s="179">
        <v>129.12417433067398</v>
      </c>
      <c r="K279" s="179">
        <v>96.343365675174482</v>
      </c>
      <c r="L279" s="179">
        <v>194.68579164167295</v>
      </c>
      <c r="M279" s="179"/>
      <c r="N279" s="22"/>
      <c r="O279" s="22"/>
      <c r="P279" s="163">
        <v>150.77408444301241</v>
      </c>
      <c r="Q279" s="163">
        <v>125.38704222150621</v>
      </c>
      <c r="R279" s="163">
        <v>100</v>
      </c>
      <c r="S279" s="163">
        <v>74.612957778493779</v>
      </c>
      <c r="T279" s="163">
        <v>150.77408444301241</v>
      </c>
      <c r="U279" s="398"/>
      <c r="V279" s="398"/>
      <c r="W279" s="398"/>
      <c r="X279" s="398"/>
      <c r="Y279" s="398"/>
      <c r="Z279" s="398"/>
      <c r="AA279" s="398"/>
      <c r="AB279" s="398"/>
      <c r="AC279" s="398"/>
      <c r="AD279" s="398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R279" s="34"/>
      <c r="AS279" s="34"/>
      <c r="AV279" s="3"/>
      <c r="AW279" s="3"/>
      <c r="AX279" s="7"/>
      <c r="AY279" s="7"/>
      <c r="AZ279" s="95"/>
      <c r="BA279" s="68"/>
      <c r="BB279" s="7"/>
      <c r="BC279" s="398"/>
      <c r="BD279" s="7"/>
      <c r="BE279" s="7"/>
      <c r="BF279" s="7"/>
      <c r="BG279" s="7"/>
      <c r="BH279" s="7"/>
      <c r="BI279" s="398"/>
    </row>
    <row r="280" spans="1:61" s="5" customFormat="1" ht="11.25" customHeight="1" x14ac:dyDescent="0.2">
      <c r="A280" s="239" t="s">
        <v>230</v>
      </c>
      <c r="B280" s="159" t="s">
        <v>43</v>
      </c>
      <c r="C280" s="173" t="s">
        <v>20</v>
      </c>
      <c r="D280" s="179">
        <v>968.71980600000006</v>
      </c>
      <c r="E280" s="179">
        <v>1031.5951559999999</v>
      </c>
      <c r="F280" s="180">
        <v>106.49056100748288</v>
      </c>
      <c r="G280" s="8"/>
      <c r="H280" s="179">
        <v>1075.0349159999998</v>
      </c>
      <c r="I280" s="179">
        <v>1031.5951559999999</v>
      </c>
      <c r="J280" s="179">
        <v>1031.5951559999999</v>
      </c>
      <c r="K280" s="179">
        <v>872.80879800000002</v>
      </c>
      <c r="L280" s="179">
        <v>1166.6131680000001</v>
      </c>
      <c r="M280" s="179"/>
      <c r="N280" s="22"/>
      <c r="O280" s="22"/>
      <c r="P280" s="163">
        <v>104.21093097881896</v>
      </c>
      <c r="Q280" s="163">
        <v>100</v>
      </c>
      <c r="R280" s="163">
        <v>100</v>
      </c>
      <c r="S280" s="163">
        <v>84.60768673869191</v>
      </c>
      <c r="T280" s="163">
        <v>113.08827510624721</v>
      </c>
      <c r="U280" s="398"/>
      <c r="V280" s="398"/>
      <c r="W280" s="398"/>
      <c r="X280" s="398"/>
      <c r="Y280" s="398"/>
      <c r="Z280" s="398"/>
      <c r="AA280" s="398"/>
      <c r="AB280" s="398"/>
      <c r="AC280" s="398"/>
      <c r="AD280" s="398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R280" s="34"/>
      <c r="AS280" s="34"/>
      <c r="AV280" s="3"/>
      <c r="AW280" s="3"/>
      <c r="AX280" s="7"/>
      <c r="AY280" s="7"/>
      <c r="AZ280" s="95"/>
      <c r="BA280" s="68"/>
      <c r="BB280" s="7"/>
      <c r="BC280" s="398"/>
      <c r="BD280" s="7"/>
      <c r="BE280" s="7"/>
      <c r="BF280" s="7"/>
      <c r="BG280" s="7"/>
      <c r="BH280" s="7"/>
      <c r="BI280" s="398"/>
    </row>
    <row r="281" spans="1:61" s="5" customFormat="1" ht="11.25" customHeight="1" x14ac:dyDescent="0.2">
      <c r="A281" s="239" t="s">
        <v>230</v>
      </c>
      <c r="B281" s="159" t="s">
        <v>42</v>
      </c>
      <c r="C281" s="173" t="s">
        <v>20</v>
      </c>
      <c r="D281" s="179">
        <v>2435.4364463601532</v>
      </c>
      <c r="E281" s="179">
        <v>2546.5169454268589</v>
      </c>
      <c r="F281" s="180">
        <v>104.5610099673395</v>
      </c>
      <c r="G281" s="8"/>
      <c r="H281" s="179">
        <v>3581.3105793791128</v>
      </c>
      <c r="I281" s="179">
        <v>3063.9137624029863</v>
      </c>
      <c r="J281" s="179">
        <v>2546.5169454268589</v>
      </c>
      <c r="K281" s="179">
        <v>2029.1201284507315</v>
      </c>
      <c r="L281" s="179">
        <v>2082.0357120051081</v>
      </c>
      <c r="M281" s="179"/>
      <c r="N281" s="22"/>
      <c r="O281" s="22"/>
      <c r="P281" s="163">
        <v>140.63564689057259</v>
      </c>
      <c r="Q281" s="163">
        <v>120.31782344528632</v>
      </c>
      <c r="R281" s="163">
        <v>100</v>
      </c>
      <c r="S281" s="163">
        <v>79.682176554713678</v>
      </c>
      <c r="T281" s="163">
        <v>81.760135770708871</v>
      </c>
      <c r="U281" s="398"/>
      <c r="V281" s="398"/>
      <c r="W281" s="398"/>
      <c r="X281" s="398"/>
      <c r="Y281" s="398"/>
      <c r="Z281" s="398"/>
      <c r="AA281" s="398"/>
      <c r="AB281" s="398"/>
      <c r="AC281" s="398"/>
      <c r="AD281" s="398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R281" s="34"/>
      <c r="AS281" s="34"/>
      <c r="AV281" s="3"/>
      <c r="AW281" s="3"/>
      <c r="AX281" s="7"/>
      <c r="AY281" s="7"/>
      <c r="AZ281" s="95"/>
      <c r="BA281" s="68"/>
      <c r="BB281" s="7"/>
      <c r="BC281" s="398"/>
      <c r="BD281" s="7"/>
      <c r="BE281" s="7"/>
      <c r="BF281" s="7"/>
      <c r="BG281" s="7"/>
      <c r="BH281" s="7"/>
      <c r="BI281" s="398"/>
    </row>
    <row r="282" spans="1:61" s="5" customFormat="1" ht="11.25" customHeight="1" x14ac:dyDescent="0.2">
      <c r="A282" s="239" t="s">
        <v>230</v>
      </c>
      <c r="B282" s="159" t="s">
        <v>41</v>
      </c>
      <c r="C282" s="173" t="s">
        <v>20</v>
      </c>
      <c r="D282" s="179">
        <v>780.34799999999996</v>
      </c>
      <c r="E282" s="179">
        <v>809.59974</v>
      </c>
      <c r="F282" s="180">
        <v>103.74855064663457</v>
      </c>
      <c r="G282" s="8"/>
      <c r="H282" s="179">
        <v>1209.1997400000002</v>
      </c>
      <c r="I282" s="179">
        <v>1009.3997400000001</v>
      </c>
      <c r="J282" s="179">
        <v>809.59974</v>
      </c>
      <c r="K282" s="179">
        <v>609.79974000000004</v>
      </c>
      <c r="L282" s="179">
        <v>1209.1997400000002</v>
      </c>
      <c r="M282" s="179"/>
      <c r="N282" s="22"/>
      <c r="O282" s="22"/>
      <c r="P282" s="163">
        <v>149.35772336092899</v>
      </c>
      <c r="Q282" s="163">
        <v>124.67886168046446</v>
      </c>
      <c r="R282" s="163">
        <v>100</v>
      </c>
      <c r="S282" s="163">
        <v>75.321138319535535</v>
      </c>
      <c r="T282" s="163">
        <v>149.35772336092899</v>
      </c>
      <c r="U282" s="398"/>
      <c r="V282" s="398"/>
      <c r="W282" s="398"/>
      <c r="X282" s="398"/>
      <c r="Y282" s="398"/>
      <c r="Z282" s="398"/>
      <c r="AA282" s="398"/>
      <c r="AB282" s="398"/>
      <c r="AC282" s="398"/>
      <c r="AD282" s="398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R282" s="34"/>
      <c r="AS282" s="34"/>
      <c r="AV282" s="3"/>
      <c r="AW282" s="3"/>
      <c r="AX282" s="7"/>
      <c r="AY282" s="7"/>
      <c r="AZ282" s="95"/>
      <c r="BA282" s="68"/>
      <c r="BB282" s="7"/>
      <c r="BC282" s="398"/>
      <c r="BD282" s="7"/>
      <c r="BE282" s="7"/>
      <c r="BF282" s="7"/>
      <c r="BG282" s="7"/>
      <c r="BH282" s="7"/>
      <c r="BI282" s="398"/>
    </row>
    <row r="283" spans="1:61" s="5" customFormat="1" ht="11.25" customHeight="1" x14ac:dyDescent="0.2">
      <c r="A283" s="239" t="s">
        <v>230</v>
      </c>
      <c r="B283" s="159" t="s">
        <v>40</v>
      </c>
      <c r="C283" s="173" t="s">
        <v>20</v>
      </c>
      <c r="D283" s="179">
        <v>1820.3080664997551</v>
      </c>
      <c r="E283" s="179">
        <v>1824.9700635110985</v>
      </c>
      <c r="F283" s="180">
        <v>100.25611033083581</v>
      </c>
      <c r="G283" s="8"/>
      <c r="H283" s="179">
        <v>2080.8437086309204</v>
      </c>
      <c r="I283" s="179">
        <v>1990.3892945379355</v>
      </c>
      <c r="J283" s="179">
        <v>1824.9700635110985</v>
      </c>
      <c r="K283" s="179">
        <v>1733.1022343333141</v>
      </c>
      <c r="L283" s="179">
        <v>1472.7909104024777</v>
      </c>
      <c r="M283" s="179"/>
      <c r="N283" s="22"/>
      <c r="O283" s="22"/>
      <c r="P283" s="163">
        <v>114.02070369458781</v>
      </c>
      <c r="Q283" s="163">
        <v>109.06421613889839</v>
      </c>
      <c r="R283" s="163">
        <v>100</v>
      </c>
      <c r="S283" s="163">
        <v>94.966063771970155</v>
      </c>
      <c r="T283" s="163">
        <v>80.702195605825125</v>
      </c>
      <c r="U283" s="398"/>
      <c r="V283" s="398"/>
      <c r="W283" s="398"/>
      <c r="X283" s="398"/>
      <c r="Y283" s="398"/>
      <c r="Z283" s="398"/>
      <c r="AA283" s="398"/>
      <c r="AB283" s="398"/>
      <c r="AC283" s="398"/>
      <c r="AD283" s="398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R283" s="34"/>
      <c r="AS283" s="34"/>
      <c r="AV283" s="3"/>
      <c r="AW283" s="3"/>
      <c r="AX283" s="7"/>
      <c r="AY283" s="7"/>
      <c r="AZ283" s="95"/>
      <c r="BA283" s="68"/>
      <c r="BB283" s="7"/>
      <c r="BC283" s="398"/>
      <c r="BD283" s="7"/>
      <c r="BE283" s="7"/>
      <c r="BF283" s="7"/>
      <c r="BG283" s="7"/>
      <c r="BH283" s="7"/>
      <c r="BI283" s="398"/>
    </row>
    <row r="284" spans="1:61" s="5" customFormat="1" ht="11.25" customHeight="1" x14ac:dyDescent="0.2">
      <c r="A284" s="239" t="s">
        <v>230</v>
      </c>
      <c r="B284" s="159" t="s">
        <v>11</v>
      </c>
      <c r="C284" s="173" t="s">
        <v>20</v>
      </c>
      <c r="D284" s="179">
        <v>3089.7777777777783</v>
      </c>
      <c r="E284" s="179">
        <v>3216.745270533057</v>
      </c>
      <c r="F284" s="180">
        <v>104.10927587312106</v>
      </c>
      <c r="G284" s="8"/>
      <c r="H284" s="179">
        <v>3216.745270533057</v>
      </c>
      <c r="I284" s="179">
        <v>3216.745270533057</v>
      </c>
      <c r="J284" s="179">
        <v>3216.745270533057</v>
      </c>
      <c r="K284" s="179">
        <v>3216.745270533057</v>
      </c>
      <c r="L284" s="179">
        <v>3216.745270533057</v>
      </c>
      <c r="M284" s="179"/>
      <c r="N284" s="22"/>
      <c r="O284" s="22"/>
      <c r="P284" s="163">
        <v>100</v>
      </c>
      <c r="Q284" s="163">
        <v>100</v>
      </c>
      <c r="R284" s="163">
        <v>100</v>
      </c>
      <c r="S284" s="163">
        <v>100</v>
      </c>
      <c r="T284" s="163">
        <v>100</v>
      </c>
      <c r="U284" s="398"/>
      <c r="V284" s="398"/>
      <c r="W284" s="398"/>
      <c r="X284" s="398"/>
      <c r="Y284" s="398"/>
      <c r="Z284" s="398"/>
      <c r="AA284" s="398"/>
      <c r="AB284" s="398"/>
      <c r="AC284" s="398"/>
      <c r="AD284" s="398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R284" s="34"/>
      <c r="AS284" s="34"/>
      <c r="AV284" s="3"/>
      <c r="AW284" s="3"/>
      <c r="AX284" s="7"/>
      <c r="AY284" s="7"/>
      <c r="AZ284" s="95"/>
      <c r="BA284" s="68"/>
      <c r="BB284" s="7"/>
      <c r="BC284" s="398"/>
      <c r="BD284" s="7"/>
      <c r="BE284" s="7"/>
      <c r="BF284" s="7"/>
      <c r="BG284" s="7"/>
      <c r="BH284" s="7"/>
      <c r="BI284" s="398"/>
    </row>
    <row r="285" spans="1:61" s="5" customFormat="1" ht="11.25" customHeight="1" x14ac:dyDescent="0.2">
      <c r="A285" s="239" t="s">
        <v>230</v>
      </c>
      <c r="B285" s="158" t="s">
        <v>39</v>
      </c>
      <c r="C285" s="176" t="s">
        <v>20</v>
      </c>
      <c r="D285" s="181">
        <v>4895.8452336510099</v>
      </c>
      <c r="E285" s="181">
        <v>5076.6766444406858</v>
      </c>
      <c r="F285" s="178">
        <v>103.69356877433037</v>
      </c>
      <c r="G285" s="8"/>
      <c r="H285" s="181">
        <v>5959.5713473492333</v>
      </c>
      <c r="I285" s="181">
        <v>5545.3137938667169</v>
      </c>
      <c r="J285" s="181">
        <v>5076.6766444406858</v>
      </c>
      <c r="K285" s="181">
        <v>4660.2109710223503</v>
      </c>
      <c r="L285" s="181">
        <v>3682.1678167458458</v>
      </c>
      <c r="M285" s="181"/>
      <c r="N285" s="22"/>
      <c r="O285" s="41"/>
      <c r="P285" s="162">
        <v>117.39119437270796</v>
      </c>
      <c r="Q285" s="162">
        <v>109.23117981010711</v>
      </c>
      <c r="R285" s="162">
        <v>100</v>
      </c>
      <c r="S285" s="162">
        <v>91.79649005468184</v>
      </c>
      <c r="T285" s="162">
        <v>72.531068544183839</v>
      </c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R285" s="34"/>
      <c r="AS285" s="34"/>
      <c r="AV285" s="9"/>
      <c r="AW285" s="9"/>
      <c r="AX285" s="6"/>
      <c r="AY285" s="6"/>
      <c r="AZ285" s="95"/>
      <c r="BA285" s="69"/>
      <c r="BB285" s="6"/>
      <c r="BC285" s="8"/>
      <c r="BD285" s="6"/>
      <c r="BE285" s="6"/>
      <c r="BF285" s="6"/>
      <c r="BG285" s="6"/>
      <c r="BH285" s="6"/>
      <c r="BI285" s="8"/>
    </row>
    <row r="286" spans="1:61" s="5" customFormat="1" ht="11.25" customHeight="1" x14ac:dyDescent="0.2">
      <c r="A286" s="239" t="s">
        <v>230</v>
      </c>
      <c r="B286" s="159" t="s">
        <v>38</v>
      </c>
      <c r="C286" s="173" t="s">
        <v>20</v>
      </c>
      <c r="D286" s="179">
        <v>2361.9013849869089</v>
      </c>
      <c r="E286" s="179">
        <v>2450.6075406030932</v>
      </c>
      <c r="F286" s="180">
        <v>103.75570953893471</v>
      </c>
      <c r="G286" s="8"/>
      <c r="H286" s="179">
        <v>2920.7853184116134</v>
      </c>
      <c r="I286" s="179">
        <v>2699.2518597169842</v>
      </c>
      <c r="J286" s="179">
        <v>2450.6075406030932</v>
      </c>
      <c r="K286" s="179">
        <v>2228.5529324831764</v>
      </c>
      <c r="L286" s="179">
        <v>1696.8419344003335</v>
      </c>
      <c r="M286" s="179"/>
      <c r="N286" s="22"/>
      <c r="O286" s="22"/>
      <c r="P286" s="163">
        <v>119.18617200095653</v>
      </c>
      <c r="Q286" s="163">
        <v>110.1462316994544</v>
      </c>
      <c r="R286" s="163">
        <v>100</v>
      </c>
      <c r="S286" s="163">
        <v>90.938793566869165</v>
      </c>
      <c r="T286" s="163">
        <v>69.241684206306715</v>
      </c>
      <c r="U286" s="398"/>
      <c r="V286" s="398"/>
      <c r="W286" s="398"/>
      <c r="X286" s="398"/>
      <c r="Y286" s="398"/>
      <c r="Z286" s="398"/>
      <c r="AA286" s="398"/>
      <c r="AB286" s="398"/>
      <c r="AC286" s="398"/>
      <c r="AD286" s="398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R286" s="34"/>
      <c r="AS286" s="34"/>
      <c r="AV286" s="3"/>
      <c r="AW286" s="3"/>
      <c r="AX286" s="7"/>
      <c r="AY286" s="7"/>
      <c r="AZ286" s="95"/>
      <c r="BA286" s="68"/>
      <c r="BB286" s="7"/>
      <c r="BC286" s="398"/>
      <c r="BD286" s="7"/>
      <c r="BE286" s="7"/>
      <c r="BF286" s="7"/>
      <c r="BG286" s="7"/>
      <c r="BH286" s="7"/>
      <c r="BI286" s="398"/>
    </row>
    <row r="287" spans="1:61" s="5" customFormat="1" ht="11.25" customHeight="1" x14ac:dyDescent="0.2">
      <c r="A287" s="239" t="s">
        <v>230</v>
      </c>
      <c r="B287" s="158" t="s">
        <v>37</v>
      </c>
      <c r="C287" s="176" t="s">
        <v>20</v>
      </c>
      <c r="D287" s="181">
        <v>15649.586551824308</v>
      </c>
      <c r="E287" s="181">
        <v>16187.168036024934</v>
      </c>
      <c r="F287" s="178">
        <v>103.43511620847235</v>
      </c>
      <c r="G287" s="8"/>
      <c r="H287" s="181">
        <v>19526.65106267864</v>
      </c>
      <c r="I287" s="181">
        <v>17900.502268210716</v>
      </c>
      <c r="J287" s="181">
        <v>16187.168036024934</v>
      </c>
      <c r="K287" s="181">
        <v>14440.864671771649</v>
      </c>
      <c r="L287" s="181">
        <v>13451.696497259025</v>
      </c>
      <c r="M287" s="181"/>
      <c r="N287" s="22"/>
      <c r="O287" s="41"/>
      <c r="P287" s="162">
        <v>120.63043405258786</v>
      </c>
      <c r="Q287" s="162">
        <v>110.58452119835115</v>
      </c>
      <c r="R287" s="162">
        <v>100</v>
      </c>
      <c r="S287" s="162">
        <v>89.211804310878563</v>
      </c>
      <c r="T287" s="162">
        <v>83.100987568189495</v>
      </c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R287" s="34"/>
      <c r="AS287" s="34"/>
      <c r="AV287" s="9"/>
      <c r="AW287" s="9"/>
      <c r="AX287" s="6"/>
      <c r="AY287" s="6"/>
      <c r="AZ287" s="95"/>
      <c r="BA287" s="69"/>
      <c r="BB287" s="6"/>
      <c r="BC287" s="8"/>
      <c r="BD287" s="6"/>
      <c r="BE287" s="6"/>
      <c r="BF287" s="6"/>
      <c r="BG287" s="6"/>
      <c r="BH287" s="6"/>
      <c r="BI287" s="8"/>
    </row>
    <row r="288" spans="1:61" s="5" customFormat="1" ht="11.25" customHeight="1" x14ac:dyDescent="0.2">
      <c r="A288" s="239" t="s">
        <v>230</v>
      </c>
      <c r="B288" s="159" t="s">
        <v>4</v>
      </c>
      <c r="C288" s="173" t="s">
        <v>20</v>
      </c>
      <c r="D288" s="179">
        <v>0</v>
      </c>
      <c r="E288" s="179">
        <v>0</v>
      </c>
      <c r="F288" s="180"/>
      <c r="G288" s="8"/>
      <c r="H288" s="179">
        <v>0</v>
      </c>
      <c r="I288" s="179">
        <v>0</v>
      </c>
      <c r="J288" s="179">
        <v>0</v>
      </c>
      <c r="K288" s="179">
        <v>0</v>
      </c>
      <c r="L288" s="179">
        <v>0</v>
      </c>
      <c r="M288" s="179"/>
      <c r="N288" s="22"/>
      <c r="O288" s="22"/>
      <c r="P288" s="163"/>
      <c r="Q288" s="163"/>
      <c r="R288" s="163"/>
      <c r="S288" s="163"/>
      <c r="T288" s="163"/>
      <c r="U288" s="398"/>
      <c r="V288" s="398"/>
      <c r="W288" s="398"/>
      <c r="X288" s="402" t="s">
        <v>207</v>
      </c>
      <c r="Y288" s="403"/>
      <c r="Z288" s="403"/>
      <c r="AA288" s="403"/>
      <c r="AB288" s="403"/>
      <c r="AC288" s="403"/>
      <c r="AD288" s="403"/>
      <c r="AE288" s="403"/>
      <c r="AF288" s="403"/>
      <c r="AG288" s="1"/>
      <c r="AH288" s="1"/>
      <c r="AI288" s="1"/>
      <c r="AJ288" s="1"/>
      <c r="AK288" s="1"/>
      <c r="AL288" s="1"/>
      <c r="AM288" s="1"/>
      <c r="AN288" s="1"/>
      <c r="AR288" s="34"/>
      <c r="AS288" s="34"/>
      <c r="AV288" s="3"/>
      <c r="AW288" s="3"/>
      <c r="AX288" s="7"/>
      <c r="AY288" s="7"/>
      <c r="AZ288" s="95"/>
      <c r="BA288" s="68"/>
      <c r="BB288" s="7"/>
      <c r="BC288" s="398"/>
      <c r="BD288" s="7"/>
      <c r="BE288" s="7"/>
      <c r="BF288" s="7"/>
      <c r="BG288" s="7"/>
      <c r="BH288" s="7"/>
      <c r="BI288" s="398"/>
    </row>
    <row r="289" spans="1:62" s="5" customFormat="1" ht="11.25" customHeight="1" x14ac:dyDescent="0.2">
      <c r="A289" s="239" t="s">
        <v>230</v>
      </c>
      <c r="B289" s="159" t="s">
        <v>36</v>
      </c>
      <c r="C289" s="173" t="s">
        <v>20</v>
      </c>
      <c r="D289" s="182">
        <v>15649.586551824308</v>
      </c>
      <c r="E289" s="182">
        <v>16187.168036024934</v>
      </c>
      <c r="F289" s="180">
        <v>103.43511620847235</v>
      </c>
      <c r="G289" s="8"/>
      <c r="H289" s="182">
        <v>19526.65106267864</v>
      </c>
      <c r="I289" s="182">
        <v>17900.502268210716</v>
      </c>
      <c r="J289" s="182">
        <v>16187.168036024934</v>
      </c>
      <c r="K289" s="182">
        <v>14440.864671771649</v>
      </c>
      <c r="L289" s="182">
        <v>13451.696497259025</v>
      </c>
      <c r="M289" s="182"/>
      <c r="N289" s="22"/>
      <c r="O289" s="22"/>
      <c r="P289" s="163">
        <v>120.63043405258786</v>
      </c>
      <c r="Q289" s="163">
        <v>110.58452119835115</v>
      </c>
      <c r="R289" s="163">
        <v>100</v>
      </c>
      <c r="S289" s="163">
        <v>89.211804310878563</v>
      </c>
      <c r="T289" s="163">
        <v>83.100987568189495</v>
      </c>
      <c r="U289" s="398"/>
      <c r="V289" s="398"/>
      <c r="W289" s="398"/>
      <c r="X289" s="204" t="s">
        <v>222</v>
      </c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R289" s="34"/>
      <c r="AS289" s="34"/>
      <c r="AV289" s="3"/>
      <c r="AW289" s="3"/>
      <c r="AX289" s="18"/>
      <c r="AY289" s="18"/>
      <c r="AZ289" s="95"/>
      <c r="BA289" s="18"/>
      <c r="BB289" s="18"/>
      <c r="BC289" s="18"/>
      <c r="BD289" s="18"/>
      <c r="BE289" s="18"/>
      <c r="BF289" s="18"/>
      <c r="BG289" s="18"/>
      <c r="BH289" s="18"/>
      <c r="BI289" s="398"/>
    </row>
    <row r="290" spans="1:62" s="5" customFormat="1" ht="11.25" customHeight="1" x14ac:dyDescent="0.2">
      <c r="A290" s="239" t="s">
        <v>230</v>
      </c>
      <c r="B290" s="159" t="s">
        <v>35</v>
      </c>
      <c r="C290" s="173" t="s">
        <v>20</v>
      </c>
      <c r="D290" s="179">
        <v>380.99844000000002</v>
      </c>
      <c r="E290" s="179">
        <v>373.90139299999998</v>
      </c>
      <c r="F290" s="180">
        <v>98.13725037824301</v>
      </c>
      <c r="G290" s="8"/>
      <c r="H290" s="179">
        <v>373.90139299999998</v>
      </c>
      <c r="I290" s="179">
        <v>373.90139299999998</v>
      </c>
      <c r="J290" s="179">
        <v>373.90139299999998</v>
      </c>
      <c r="K290" s="179">
        <v>373.90139299999998</v>
      </c>
      <c r="L290" s="179">
        <v>373.90139299999998</v>
      </c>
      <c r="M290" s="179"/>
      <c r="N290" s="22"/>
      <c r="O290" s="22"/>
      <c r="P290" s="163">
        <v>100</v>
      </c>
      <c r="Q290" s="163">
        <v>100</v>
      </c>
      <c r="R290" s="163">
        <v>100</v>
      </c>
      <c r="S290" s="163">
        <v>100</v>
      </c>
      <c r="T290" s="163">
        <v>100</v>
      </c>
      <c r="U290" s="398"/>
      <c r="V290" s="398"/>
      <c r="W290" s="398"/>
      <c r="X290" s="398"/>
      <c r="Y290" s="398"/>
      <c r="Z290" s="398"/>
      <c r="AA290" s="398"/>
      <c r="AB290" s="398"/>
      <c r="AC290" s="398"/>
      <c r="AD290" s="398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R290" s="34"/>
      <c r="AS290" s="34"/>
      <c r="AV290" s="3"/>
      <c r="AW290" s="3"/>
      <c r="AX290" s="7"/>
      <c r="AY290" s="7"/>
      <c r="AZ290" s="95"/>
      <c r="BA290" s="68"/>
      <c r="BB290" s="6"/>
      <c r="BC290" s="398"/>
      <c r="BD290" s="7"/>
      <c r="BE290" s="7"/>
      <c r="BF290" s="7"/>
      <c r="BG290" s="7"/>
      <c r="BH290" s="7"/>
      <c r="BI290" s="398"/>
    </row>
    <row r="291" spans="1:62" s="5" customFormat="1" ht="11.25" customHeight="1" x14ac:dyDescent="0.2">
      <c r="A291" s="239" t="s">
        <v>230</v>
      </c>
      <c r="B291" s="158" t="s">
        <v>34</v>
      </c>
      <c r="C291" s="176" t="s">
        <v>20</v>
      </c>
      <c r="D291" s="177">
        <v>15268.588111824309</v>
      </c>
      <c r="E291" s="177">
        <v>15813.266643024934</v>
      </c>
      <c r="F291" s="178">
        <v>103.56731432671771</v>
      </c>
      <c r="G291" s="8"/>
      <c r="H291" s="177">
        <v>19152.74966967864</v>
      </c>
      <c r="I291" s="177">
        <v>17526.600875210715</v>
      </c>
      <c r="J291" s="177">
        <v>15813.266643024934</v>
      </c>
      <c r="K291" s="177">
        <v>14066.963278771649</v>
      </c>
      <c r="L291" s="177">
        <v>13077.795104259025</v>
      </c>
      <c r="M291" s="177"/>
      <c r="N291" s="90"/>
      <c r="O291" s="90"/>
      <c r="P291" s="162">
        <v>121.11823636469646</v>
      </c>
      <c r="Q291" s="162">
        <v>110.83478999540878</v>
      </c>
      <c r="R291" s="162">
        <v>100</v>
      </c>
      <c r="S291" s="162">
        <v>88.956719672949035</v>
      </c>
      <c r="T291" s="162">
        <v>82.70141394237163</v>
      </c>
      <c r="U291" s="398"/>
      <c r="V291" s="398"/>
      <c r="W291" s="398"/>
      <c r="X291" s="398"/>
      <c r="Y291" s="398"/>
      <c r="Z291" s="398"/>
      <c r="AA291" s="398"/>
      <c r="AB291" s="398"/>
      <c r="AC291" s="398"/>
      <c r="AD291" s="398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R291" s="34"/>
      <c r="AS291" s="34"/>
      <c r="AV291" s="3"/>
      <c r="AW291" s="3"/>
      <c r="AX291" s="8"/>
      <c r="AY291" s="8"/>
      <c r="AZ291" s="95"/>
      <c r="BA291" s="69"/>
      <c r="BB291" s="8"/>
      <c r="BC291" s="8"/>
      <c r="BD291" s="8"/>
      <c r="BE291" s="8"/>
      <c r="BF291" s="8"/>
      <c r="BG291" s="8"/>
      <c r="BH291" s="8"/>
      <c r="BI291" s="398"/>
    </row>
    <row r="292" spans="1:62" s="5" customFormat="1" ht="11.25" customHeight="1" x14ac:dyDescent="0.2">
      <c r="A292" s="239" t="s">
        <v>230</v>
      </c>
      <c r="B292" s="160" t="s">
        <v>33</v>
      </c>
      <c r="C292" s="183" t="s">
        <v>31</v>
      </c>
      <c r="D292" s="184">
        <v>0.76342940559121542</v>
      </c>
      <c r="E292" s="184">
        <v>0.79066333215124673</v>
      </c>
      <c r="F292" s="178">
        <v>103.56731432671771</v>
      </c>
      <c r="G292" s="8"/>
      <c r="H292" s="184">
        <v>0.63842498898928801</v>
      </c>
      <c r="I292" s="184">
        <v>0.70106403500842862</v>
      </c>
      <c r="J292" s="184">
        <v>0.79066333215124673</v>
      </c>
      <c r="K292" s="184">
        <v>0.93779755191810998</v>
      </c>
      <c r="L292" s="184">
        <v>0.43592650347530082</v>
      </c>
      <c r="M292" s="184"/>
      <c r="N292" s="22"/>
      <c r="O292" s="49"/>
      <c r="P292" s="164">
        <v>80.745490909797638</v>
      </c>
      <c r="Q292" s="164">
        <v>88.667831996327024</v>
      </c>
      <c r="R292" s="164">
        <v>100</v>
      </c>
      <c r="S292" s="164">
        <v>118.60895956393205</v>
      </c>
      <c r="T292" s="164">
        <v>55.134275961581082</v>
      </c>
      <c r="U292" s="73"/>
      <c r="V292" s="398"/>
      <c r="W292" s="398"/>
      <c r="X292" s="398"/>
      <c r="Y292" s="398"/>
      <c r="Z292" s="398"/>
      <c r="AA292" s="398"/>
      <c r="AB292" s="398"/>
      <c r="AC292" s="398"/>
      <c r="AD292" s="398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R292" s="34"/>
      <c r="AS292" s="34"/>
      <c r="AV292" s="17"/>
      <c r="AW292" s="17"/>
      <c r="AX292" s="16"/>
      <c r="AY292" s="16"/>
      <c r="AZ292" s="95"/>
      <c r="BA292" s="75"/>
      <c r="BB292" s="15"/>
      <c r="BC292" s="16"/>
      <c r="BD292" s="16"/>
      <c r="BE292" s="16"/>
      <c r="BF292" s="16"/>
      <c r="BG292" s="16"/>
      <c r="BH292" s="16"/>
      <c r="BI292" s="29"/>
    </row>
    <row r="293" spans="1:62" s="5" customFormat="1" ht="11.25" customHeight="1" x14ac:dyDescent="0.2">
      <c r="A293" s="239" t="s">
        <v>230</v>
      </c>
      <c r="B293" s="89" t="s">
        <v>32</v>
      </c>
      <c r="C293" s="185" t="s">
        <v>31</v>
      </c>
      <c r="D293" s="186">
        <v>0.85399999999999987</v>
      </c>
      <c r="E293" s="186">
        <v>0.82</v>
      </c>
      <c r="F293" s="172">
        <v>96.01873536299766</v>
      </c>
      <c r="G293" s="8"/>
      <c r="H293" s="186">
        <v>0.82</v>
      </c>
      <c r="I293" s="186">
        <v>0.82</v>
      </c>
      <c r="J293" s="186">
        <v>0.82</v>
      </c>
      <c r="K293" s="186">
        <v>0.82</v>
      </c>
      <c r="L293" s="186">
        <v>0.82</v>
      </c>
      <c r="M293" s="186"/>
      <c r="N293" s="22"/>
      <c r="O293" s="49"/>
      <c r="P293" s="73">
        <v>100</v>
      </c>
      <c r="Q293" s="73">
        <v>100</v>
      </c>
      <c r="R293" s="73">
        <v>100</v>
      </c>
      <c r="S293" s="73">
        <v>100</v>
      </c>
      <c r="T293" s="73">
        <v>100</v>
      </c>
      <c r="U293" s="73"/>
      <c r="V293" s="398"/>
      <c r="W293" s="398"/>
      <c r="X293" s="398"/>
      <c r="Y293" s="398"/>
      <c r="Z293" s="398"/>
      <c r="AA293" s="398"/>
      <c r="AB293" s="398"/>
      <c r="AC293" s="398"/>
      <c r="AD293" s="398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R293" s="34"/>
      <c r="AS293" s="34"/>
      <c r="AV293" s="17"/>
      <c r="AW293" s="17"/>
      <c r="AX293" s="74"/>
      <c r="AY293" s="74"/>
      <c r="AZ293" s="95"/>
      <c r="BA293" s="75"/>
      <c r="BB293" s="6"/>
      <c r="BC293" s="16"/>
      <c r="BD293" s="74"/>
      <c r="BE293" s="74"/>
      <c r="BF293" s="74"/>
      <c r="BG293" s="74"/>
      <c r="BH293" s="74"/>
      <c r="BI293" s="29"/>
    </row>
    <row r="294" spans="1:62" s="85" customFormat="1" ht="11.25" customHeight="1" x14ac:dyDescent="0.2">
      <c r="A294" s="239" t="s">
        <v>230</v>
      </c>
      <c r="B294" s="90" t="s">
        <v>30</v>
      </c>
      <c r="C294" s="166" t="s">
        <v>20</v>
      </c>
      <c r="D294" s="171">
        <v>17460.998439999996</v>
      </c>
      <c r="E294" s="171">
        <v>16773.901393</v>
      </c>
      <c r="F294" s="172">
        <v>96.064961294389789</v>
      </c>
      <c r="G294" s="8"/>
      <c r="H294" s="171">
        <v>24973.901393</v>
      </c>
      <c r="I294" s="171">
        <v>20873.901393</v>
      </c>
      <c r="J294" s="171">
        <v>16773.901393</v>
      </c>
      <c r="K294" s="171">
        <v>12673.901393</v>
      </c>
      <c r="L294" s="171">
        <v>24973.901393</v>
      </c>
      <c r="M294" s="171"/>
      <c r="N294" s="22"/>
      <c r="O294" s="41"/>
      <c r="P294" s="8">
        <v>148.88546682062875</v>
      </c>
      <c r="Q294" s="8">
        <v>124.44273341031437</v>
      </c>
      <c r="R294" s="8">
        <v>100</v>
      </c>
      <c r="S294" s="8">
        <v>75.557266589685625</v>
      </c>
      <c r="T294" s="8">
        <v>148.88546682062875</v>
      </c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1"/>
      <c r="AF294" s="1"/>
      <c r="AG294" s="1"/>
      <c r="AH294" s="140"/>
      <c r="AI294" s="140"/>
      <c r="AJ294" s="140"/>
      <c r="AK294" s="140"/>
      <c r="AL294" s="140"/>
      <c r="AM294" s="140"/>
      <c r="AN294" s="140"/>
      <c r="AR294" s="34"/>
      <c r="AS294" s="34"/>
      <c r="AU294" s="5"/>
      <c r="AV294" s="9"/>
      <c r="AW294" s="9"/>
      <c r="AX294" s="8"/>
      <c r="AY294" s="8"/>
      <c r="AZ294" s="95"/>
      <c r="BA294" s="69"/>
      <c r="BB294" s="8"/>
      <c r="BC294" s="8"/>
      <c r="BD294" s="8"/>
      <c r="BE294" s="8"/>
      <c r="BF294" s="8"/>
      <c r="BG294" s="8"/>
      <c r="BH294" s="8"/>
      <c r="BI294" s="8"/>
      <c r="BJ294" s="5"/>
    </row>
    <row r="295" spans="1:62" s="5" customFormat="1" ht="11.25" customHeight="1" x14ac:dyDescent="0.2">
      <c r="A295" s="239" t="s">
        <v>230</v>
      </c>
      <c r="B295" s="22" t="s">
        <v>29</v>
      </c>
      <c r="C295" s="169" t="s">
        <v>20</v>
      </c>
      <c r="D295" s="187">
        <v>0</v>
      </c>
      <c r="E295" s="187">
        <v>0</v>
      </c>
      <c r="F295" s="172"/>
      <c r="G295" s="8"/>
      <c r="H295" s="187">
        <v>0</v>
      </c>
      <c r="I295" s="187">
        <v>0</v>
      </c>
      <c r="J295" s="187">
        <v>0</v>
      </c>
      <c r="K295" s="187">
        <v>0</v>
      </c>
      <c r="L295" s="187">
        <v>0</v>
      </c>
      <c r="M295" s="187"/>
      <c r="N295" s="22"/>
      <c r="O295" s="22"/>
      <c r="P295" s="398"/>
      <c r="Q295" s="398"/>
      <c r="R295" s="398"/>
      <c r="S295" s="398"/>
      <c r="T295" s="398"/>
      <c r="U295" s="398"/>
      <c r="V295" s="398"/>
      <c r="W295" s="398"/>
      <c r="X295" s="398"/>
      <c r="Y295" s="398"/>
      <c r="Z295" s="398"/>
      <c r="AA295" s="398"/>
      <c r="AB295" s="398"/>
      <c r="AC295" s="398"/>
      <c r="AD295" s="398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R295" s="34"/>
      <c r="AS295" s="34"/>
      <c r="AV295" s="3"/>
      <c r="AW295" s="3"/>
      <c r="AX295" s="398"/>
      <c r="AY295" s="398"/>
      <c r="AZ295" s="95"/>
      <c r="BA295" s="68"/>
      <c r="BB295" s="398"/>
      <c r="BC295" s="8"/>
      <c r="BD295" s="398"/>
      <c r="BE295" s="398"/>
      <c r="BF295" s="398"/>
      <c r="BG295" s="398"/>
      <c r="BH295" s="398"/>
      <c r="BI295" s="398"/>
    </row>
    <row r="296" spans="1:62" s="5" customFormat="1" ht="11.25" customHeight="1" x14ac:dyDescent="0.2">
      <c r="A296" s="239" t="s">
        <v>230</v>
      </c>
      <c r="B296" s="158" t="s">
        <v>28</v>
      </c>
      <c r="C296" s="173"/>
      <c r="D296" s="182"/>
      <c r="E296" s="182"/>
      <c r="F296" s="178"/>
      <c r="G296" s="8"/>
      <c r="H296" s="182"/>
      <c r="I296" s="182"/>
      <c r="J296" s="182"/>
      <c r="K296" s="182"/>
      <c r="L296" s="182"/>
      <c r="M296" s="182"/>
      <c r="N296" s="22"/>
      <c r="O296" s="22"/>
      <c r="P296" s="163"/>
      <c r="Q296" s="163"/>
      <c r="R296" s="163"/>
      <c r="S296" s="163"/>
      <c r="T296" s="163"/>
      <c r="U296" s="398"/>
      <c r="V296" s="398"/>
      <c r="W296" s="398"/>
      <c r="X296" s="398"/>
      <c r="Y296" s="398"/>
      <c r="Z296" s="398"/>
      <c r="AA296" s="398"/>
      <c r="AB296" s="398"/>
      <c r="AC296" s="398"/>
      <c r="AD296" s="398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R296" s="34"/>
      <c r="AS296" s="34"/>
      <c r="AV296" s="9"/>
      <c r="AW296" s="3"/>
      <c r="AX296" s="398"/>
      <c r="AY296" s="398"/>
      <c r="AZ296" s="95"/>
      <c r="BA296" s="68"/>
      <c r="BB296" s="398"/>
      <c r="BC296" s="8"/>
      <c r="BD296" s="398"/>
      <c r="BE296" s="398"/>
      <c r="BF296" s="398"/>
      <c r="BG296" s="398"/>
      <c r="BH296" s="398"/>
      <c r="BI296" s="398"/>
    </row>
    <row r="297" spans="1:62" s="5" customFormat="1" ht="11.25" customHeight="1" x14ac:dyDescent="0.2">
      <c r="A297" s="239" t="s">
        <v>230</v>
      </c>
      <c r="B297" s="159" t="s">
        <v>27</v>
      </c>
      <c r="C297" s="173" t="s">
        <v>20</v>
      </c>
      <c r="D297" s="179">
        <v>17460.998439999996</v>
      </c>
      <c r="E297" s="179">
        <v>16773.901393</v>
      </c>
      <c r="F297" s="180">
        <v>96.064961294389789</v>
      </c>
      <c r="G297" s="8"/>
      <c r="H297" s="179">
        <v>24973.901393</v>
      </c>
      <c r="I297" s="179">
        <v>20873.901393</v>
      </c>
      <c r="J297" s="179">
        <v>16773.901393</v>
      </c>
      <c r="K297" s="179">
        <v>12673.901393</v>
      </c>
      <c r="L297" s="179">
        <v>24973.901393</v>
      </c>
      <c r="M297" s="179"/>
      <c r="N297" s="22"/>
      <c r="O297" s="22"/>
      <c r="P297" s="163">
        <v>148.88546682062875</v>
      </c>
      <c r="Q297" s="163">
        <v>124.44273341031437</v>
      </c>
      <c r="R297" s="163">
        <v>100</v>
      </c>
      <c r="S297" s="163">
        <v>75.557266589685625</v>
      </c>
      <c r="T297" s="163">
        <v>148.88546682062875</v>
      </c>
      <c r="U297" s="398"/>
      <c r="V297" s="398"/>
      <c r="W297" s="398"/>
      <c r="X297" s="398"/>
      <c r="Y297" s="398"/>
      <c r="Z297" s="398"/>
      <c r="AA297" s="398"/>
      <c r="AB297" s="398"/>
      <c r="AC297" s="398"/>
      <c r="AD297" s="398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R297" s="34"/>
      <c r="AS297" s="34"/>
      <c r="AV297" s="3"/>
      <c r="AW297" s="3"/>
      <c r="AX297" s="37"/>
      <c r="AY297" s="37"/>
      <c r="AZ297" s="95"/>
      <c r="BA297" s="68"/>
      <c r="BB297" s="37"/>
      <c r="BC297" s="398"/>
      <c r="BD297" s="37"/>
      <c r="BE297" s="37"/>
      <c r="BF297" s="37"/>
      <c r="BG297" s="37"/>
      <c r="BH297" s="37"/>
      <c r="BI297" s="398"/>
    </row>
    <row r="298" spans="1:62" s="5" customFormat="1" ht="11.25" customHeight="1" x14ac:dyDescent="0.2">
      <c r="A298" s="239" t="s">
        <v>230</v>
      </c>
      <c r="B298" s="159" t="s">
        <v>26</v>
      </c>
      <c r="C298" s="173" t="s">
        <v>20</v>
      </c>
      <c r="D298" s="179">
        <v>15649.586551824306</v>
      </c>
      <c r="E298" s="179">
        <v>16187.168036024937</v>
      </c>
      <c r="F298" s="180">
        <v>103.43511620847239</v>
      </c>
      <c r="G298" s="8"/>
      <c r="H298" s="179">
        <v>19526.651062678644</v>
      </c>
      <c r="I298" s="179">
        <v>17900.502268210716</v>
      </c>
      <c r="J298" s="179">
        <v>16187.168036024937</v>
      </c>
      <c r="K298" s="179">
        <v>14440.864671771649</v>
      </c>
      <c r="L298" s="179">
        <v>13451.696497259021</v>
      </c>
      <c r="M298" s="179"/>
      <c r="N298" s="22"/>
      <c r="O298" s="22"/>
      <c r="P298" s="163">
        <v>120.63043405258786</v>
      </c>
      <c r="Q298" s="163">
        <v>110.58452119835114</v>
      </c>
      <c r="R298" s="163">
        <v>100</v>
      </c>
      <c r="S298" s="163">
        <v>89.211804310878549</v>
      </c>
      <c r="T298" s="163">
        <v>83.100987568189453</v>
      </c>
      <c r="U298" s="398"/>
      <c r="V298" s="398"/>
      <c r="W298" s="398"/>
      <c r="X298" s="398"/>
      <c r="Y298" s="398"/>
      <c r="Z298" s="398"/>
      <c r="AA298" s="398"/>
      <c r="AB298" s="398"/>
      <c r="AC298" s="398"/>
      <c r="AD298" s="398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R298" s="34"/>
      <c r="AS298" s="34"/>
      <c r="AV298" s="3"/>
      <c r="AW298" s="3"/>
      <c r="AX298" s="7"/>
      <c r="AY298" s="7"/>
      <c r="AZ298" s="95"/>
      <c r="BA298" s="68"/>
      <c r="BB298" s="7"/>
      <c r="BC298" s="398"/>
      <c r="BD298" s="7"/>
      <c r="BE298" s="7"/>
      <c r="BF298" s="7"/>
      <c r="BG298" s="7"/>
      <c r="BH298" s="7"/>
      <c r="BI298" s="398"/>
    </row>
    <row r="299" spans="1:62" s="5" customFormat="1" ht="11.25" customHeight="1" x14ac:dyDescent="0.2">
      <c r="A299" s="239" t="s">
        <v>230</v>
      </c>
      <c r="B299" s="159" t="s">
        <v>25</v>
      </c>
      <c r="C299" s="173" t="s">
        <v>20</v>
      </c>
      <c r="D299" s="179">
        <v>6708.2806125221041</v>
      </c>
      <c r="E299" s="179">
        <v>6923.6483515370082</v>
      </c>
      <c r="F299" s="180">
        <v>103.21047599906427</v>
      </c>
      <c r="G299" s="8"/>
      <c r="H299" s="179">
        <v>9195.7114605584138</v>
      </c>
      <c r="I299" s="179">
        <v>8059.0870584738041</v>
      </c>
      <c r="J299" s="179">
        <v>6923.6483515370082</v>
      </c>
      <c r="K299" s="179">
        <v>5669.6775158226064</v>
      </c>
      <c r="L299" s="179">
        <v>5703.9240579476254</v>
      </c>
      <c r="M299" s="179"/>
      <c r="N299" s="22"/>
      <c r="O299" s="22"/>
      <c r="P299" s="163">
        <v>132.81598073242731</v>
      </c>
      <c r="Q299" s="163">
        <v>116.39942771912636</v>
      </c>
      <c r="R299" s="163">
        <v>100</v>
      </c>
      <c r="S299" s="163">
        <v>81.888582838901286</v>
      </c>
      <c r="T299" s="163">
        <v>82.383214287325686</v>
      </c>
      <c r="U299" s="398"/>
      <c r="V299" s="398"/>
      <c r="W299" s="398"/>
      <c r="X299" s="398"/>
      <c r="Y299" s="398"/>
      <c r="Z299" s="398"/>
      <c r="AA299" s="398"/>
      <c r="AB299" s="398"/>
      <c r="AC299" s="398"/>
      <c r="AD299" s="398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R299" s="34"/>
      <c r="AS299" s="34"/>
      <c r="AV299" s="3"/>
      <c r="AW299" s="3"/>
      <c r="AX299" s="7"/>
      <c r="AY299" s="7"/>
      <c r="AZ299" s="95"/>
      <c r="BA299" s="68"/>
      <c r="BB299" s="7"/>
      <c r="BC299" s="398"/>
      <c r="BD299" s="7"/>
      <c r="BE299" s="7"/>
      <c r="BF299" s="7"/>
      <c r="BG299" s="7"/>
      <c r="BH299" s="7"/>
      <c r="BI299" s="398"/>
    </row>
    <row r="300" spans="1:62" s="5" customFormat="1" ht="11.25" customHeight="1" x14ac:dyDescent="0.2">
      <c r="A300" s="239" t="s">
        <v>230</v>
      </c>
      <c r="B300" s="159" t="s">
        <v>24</v>
      </c>
      <c r="C300" s="173" t="s">
        <v>20</v>
      </c>
      <c r="D300" s="179">
        <v>3757.4503403525337</v>
      </c>
      <c r="E300" s="179">
        <v>3888.7398043180683</v>
      </c>
      <c r="F300" s="180">
        <v>103.49411042258023</v>
      </c>
      <c r="G300" s="8"/>
      <c r="H300" s="179">
        <v>4024.9257386809277</v>
      </c>
      <c r="I300" s="179">
        <v>3969.2148458462111</v>
      </c>
      <c r="J300" s="179">
        <v>3888.7398043180683</v>
      </c>
      <c r="K300" s="179">
        <v>3832.6073222712303</v>
      </c>
      <c r="L300" s="179">
        <v>3838.7498379152889</v>
      </c>
      <c r="M300" s="179"/>
      <c r="N300" s="22"/>
      <c r="O300" s="22"/>
      <c r="P300" s="163">
        <v>103.50205828149362</v>
      </c>
      <c r="Q300" s="163">
        <v>102.06943754474864</v>
      </c>
      <c r="R300" s="163">
        <v>100</v>
      </c>
      <c r="S300" s="163">
        <v>98.556537982188772</v>
      </c>
      <c r="T300" s="163">
        <v>98.714494439888455</v>
      </c>
      <c r="U300" s="398"/>
      <c r="V300" s="398"/>
      <c r="W300" s="398"/>
      <c r="X300" s="398"/>
      <c r="Y300" s="398"/>
      <c r="Z300" s="398"/>
      <c r="AA300" s="398"/>
      <c r="AB300" s="398"/>
      <c r="AC300" s="398"/>
      <c r="AD300" s="398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R300" s="34"/>
      <c r="AS300" s="34"/>
      <c r="AV300" s="3"/>
      <c r="AW300" s="3"/>
      <c r="AX300" s="37"/>
      <c r="AY300" s="37"/>
      <c r="AZ300" s="95"/>
      <c r="BA300" s="68"/>
      <c r="BB300" s="37"/>
      <c r="BC300" s="398"/>
      <c r="BD300" s="37"/>
      <c r="BE300" s="37"/>
      <c r="BF300" s="37"/>
      <c r="BG300" s="37"/>
      <c r="BH300" s="37"/>
      <c r="BI300" s="398"/>
    </row>
    <row r="301" spans="1:62" s="5" customFormat="1" ht="11.25" customHeight="1" x14ac:dyDescent="0.2">
      <c r="A301" s="239" t="s">
        <v>230</v>
      </c>
      <c r="B301" s="158" t="s">
        <v>23</v>
      </c>
      <c r="C301" s="176" t="s">
        <v>20</v>
      </c>
      <c r="D301" s="177">
        <v>5183.8555989496672</v>
      </c>
      <c r="E301" s="177">
        <v>5374.77988016986</v>
      </c>
      <c r="F301" s="178">
        <v>103.68305554766759</v>
      </c>
      <c r="G301" s="8"/>
      <c r="H301" s="177">
        <v>6306.0138634393024</v>
      </c>
      <c r="I301" s="177">
        <v>5872.2003638907008</v>
      </c>
      <c r="J301" s="177">
        <v>5374.77988016986</v>
      </c>
      <c r="K301" s="177">
        <v>4938.5798336778125</v>
      </c>
      <c r="L301" s="177">
        <v>3909.0226013961069</v>
      </c>
      <c r="M301" s="177"/>
      <c r="N301" s="22"/>
      <c r="O301" s="41"/>
      <c r="P301" s="162">
        <v>117.32599295285024</v>
      </c>
      <c r="Q301" s="162">
        <v>109.25471358475653</v>
      </c>
      <c r="R301" s="162">
        <v>100</v>
      </c>
      <c r="S301" s="162">
        <v>91.88431794013745</v>
      </c>
      <c r="T301" s="162">
        <v>72.728980321935893</v>
      </c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R301" s="34"/>
      <c r="AS301" s="34"/>
      <c r="AV301" s="9"/>
      <c r="AW301" s="9"/>
      <c r="AX301" s="8"/>
      <c r="AY301" s="8"/>
      <c r="AZ301" s="95"/>
      <c r="BA301" s="69"/>
      <c r="BB301" s="8"/>
      <c r="BC301" s="8"/>
      <c r="BD301" s="8"/>
      <c r="BE301" s="8"/>
      <c r="BF301" s="8"/>
      <c r="BG301" s="8"/>
      <c r="BH301" s="8"/>
      <c r="BI301" s="8"/>
    </row>
    <row r="302" spans="1:62" s="5" customFormat="1" ht="11.25" customHeight="1" x14ac:dyDescent="0.2">
      <c r="A302" s="239" t="s">
        <v>230</v>
      </c>
      <c r="B302" s="159" t="s">
        <v>22</v>
      </c>
      <c r="C302" s="173" t="s">
        <v>20</v>
      </c>
      <c r="D302" s="182">
        <v>10752.717827477893</v>
      </c>
      <c r="E302" s="182">
        <v>9850.253041462991</v>
      </c>
      <c r="F302" s="180">
        <v>91.607100637303901</v>
      </c>
      <c r="G302" s="8"/>
      <c r="H302" s="182">
        <v>15778.189932441586</v>
      </c>
      <c r="I302" s="182">
        <v>12814.814334526196</v>
      </c>
      <c r="J302" s="182">
        <v>9850.253041462991</v>
      </c>
      <c r="K302" s="182">
        <v>7004.2238771773937</v>
      </c>
      <c r="L302" s="182">
        <v>19269.977335052376</v>
      </c>
      <c r="M302" s="182"/>
      <c r="N302" s="22"/>
      <c r="O302" s="22"/>
      <c r="P302" s="163">
        <v>160.1805544083582</v>
      </c>
      <c r="Q302" s="163">
        <v>130.09629580665981</v>
      </c>
      <c r="R302" s="163">
        <v>100</v>
      </c>
      <c r="S302" s="163">
        <v>71.107045145889003</v>
      </c>
      <c r="T302" s="163">
        <v>195.62926204980351</v>
      </c>
      <c r="U302" s="398"/>
      <c r="V302" s="398"/>
      <c r="W302" s="398"/>
      <c r="X302" s="398"/>
      <c r="Y302" s="398"/>
      <c r="Z302" s="398"/>
      <c r="AA302" s="398"/>
      <c r="AB302" s="398"/>
      <c r="AC302" s="398"/>
      <c r="AD302" s="398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R302" s="34"/>
      <c r="AS302" s="34"/>
      <c r="AV302" s="3"/>
      <c r="AW302" s="3"/>
      <c r="AX302" s="398"/>
      <c r="AY302" s="398"/>
      <c r="AZ302" s="95"/>
      <c r="BA302" s="68"/>
      <c r="BB302" s="398"/>
      <c r="BC302" s="398"/>
      <c r="BD302" s="398"/>
      <c r="BE302" s="398"/>
      <c r="BF302" s="398"/>
      <c r="BG302" s="398"/>
      <c r="BH302" s="398"/>
      <c r="BI302" s="398"/>
    </row>
    <row r="303" spans="1:62" s="5" customFormat="1" ht="11.25" customHeight="1" x14ac:dyDescent="0.2">
      <c r="A303" s="239" t="s">
        <v>230</v>
      </c>
      <c r="B303" s="158" t="s">
        <v>21</v>
      </c>
      <c r="C303" s="176" t="s">
        <v>20</v>
      </c>
      <c r="D303" s="177">
        <v>6995.2674871253585</v>
      </c>
      <c r="E303" s="177">
        <v>5961.5132371449226</v>
      </c>
      <c r="F303" s="178">
        <v>85.222091194038853</v>
      </c>
      <c r="G303" s="8"/>
      <c r="H303" s="177">
        <v>11753.264193760659</v>
      </c>
      <c r="I303" s="177">
        <v>8845.5994886799854</v>
      </c>
      <c r="J303" s="177">
        <v>5961.5132371449226</v>
      </c>
      <c r="K303" s="177">
        <v>3171.6165549061634</v>
      </c>
      <c r="L303" s="177">
        <v>15431.227497137086</v>
      </c>
      <c r="M303" s="177"/>
      <c r="N303" s="22"/>
      <c r="O303" s="41"/>
      <c r="P303" s="162">
        <v>197.15236260029695</v>
      </c>
      <c r="Q303" s="162">
        <v>148.37842569173435</v>
      </c>
      <c r="R303" s="162">
        <v>100</v>
      </c>
      <c r="S303" s="162">
        <v>53.201535058992974</v>
      </c>
      <c r="T303" s="162">
        <v>258.84749195872593</v>
      </c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R303" s="34"/>
      <c r="AS303" s="34"/>
      <c r="AV303" s="9"/>
      <c r="AW303" s="9"/>
      <c r="AX303" s="8"/>
      <c r="AY303" s="8"/>
      <c r="AZ303" s="95"/>
      <c r="BA303" s="69"/>
      <c r="BB303" s="8"/>
      <c r="BC303" s="8"/>
      <c r="BD303" s="8"/>
      <c r="BE303" s="8"/>
      <c r="BF303" s="8"/>
      <c r="BG303" s="8"/>
      <c r="BH303" s="8"/>
      <c r="BI303" s="8"/>
    </row>
    <row r="304" spans="1:62" s="5" customFormat="1" ht="11.25" customHeight="1" x14ac:dyDescent="0.2">
      <c r="A304" s="239" t="s">
        <v>230</v>
      </c>
      <c r="B304" s="159" t="s">
        <v>19</v>
      </c>
      <c r="C304" s="175" t="s">
        <v>18</v>
      </c>
      <c r="D304" s="179">
        <v>17.417332347519576</v>
      </c>
      <c r="E304" s="179">
        <v>14.845542821782077</v>
      </c>
      <c r="F304" s="180">
        <v>85.234308707993677</v>
      </c>
      <c r="G304" s="8"/>
      <c r="H304" s="179">
        <v>24.595573962460723</v>
      </c>
      <c r="I304" s="179">
        <v>20.004123468645766</v>
      </c>
      <c r="J304" s="179">
        <v>14.845542821782077</v>
      </c>
      <c r="K304" s="179">
        <v>8.6703118255790059</v>
      </c>
      <c r="L304" s="179">
        <v>55.152087509237965</v>
      </c>
      <c r="M304" s="179"/>
      <c r="N304" s="22"/>
      <c r="O304" s="22"/>
      <c r="P304" s="163">
        <v>165.67648793800211</v>
      </c>
      <c r="Q304" s="163">
        <v>134.74834641475539</v>
      </c>
      <c r="R304" s="163">
        <v>100</v>
      </c>
      <c r="S304" s="163">
        <v>58.403467826434188</v>
      </c>
      <c r="T304" s="163">
        <v>371.50603498523634</v>
      </c>
      <c r="U304" s="398"/>
      <c r="V304" s="398"/>
      <c r="W304" s="398"/>
      <c r="X304" s="402" t="s">
        <v>210</v>
      </c>
      <c r="Y304" s="403"/>
      <c r="Z304" s="403"/>
      <c r="AA304" s="403"/>
      <c r="AB304" s="403"/>
      <c r="AC304" s="403"/>
      <c r="AD304" s="403"/>
      <c r="AE304" s="403"/>
      <c r="AF304" s="403"/>
      <c r="AG304" s="1"/>
      <c r="AH304" s="1"/>
      <c r="AI304" s="1"/>
      <c r="AJ304" s="1"/>
      <c r="AK304" s="1"/>
      <c r="AL304" s="1"/>
      <c r="AM304" s="1"/>
      <c r="AN304" s="1"/>
      <c r="AR304" s="34"/>
      <c r="AS304" s="34"/>
      <c r="AV304" s="3"/>
      <c r="AW304" s="20"/>
      <c r="AX304" s="37"/>
      <c r="AY304" s="37"/>
      <c r="AZ304" s="95"/>
      <c r="BA304" s="68"/>
      <c r="BB304" s="37"/>
      <c r="BC304" s="398"/>
      <c r="BD304" s="37"/>
      <c r="BE304" s="37"/>
      <c r="BF304" s="37"/>
      <c r="BG304" s="37"/>
      <c r="BH304" s="37"/>
      <c r="BI304" s="398"/>
    </row>
    <row r="305" spans="1:61" s="5" customFormat="1" ht="11.25" customHeight="1" x14ac:dyDescent="0.2">
      <c r="A305" s="239" t="s">
        <v>230</v>
      </c>
      <c r="B305" s="22"/>
      <c r="C305" s="88"/>
      <c r="D305" s="33">
        <v>0</v>
      </c>
      <c r="E305" s="33">
        <v>0</v>
      </c>
      <c r="F305" s="32"/>
      <c r="G305" s="32"/>
      <c r="H305" s="31">
        <v>0</v>
      </c>
      <c r="I305" s="31">
        <v>0</v>
      </c>
      <c r="J305" s="31">
        <v>0</v>
      </c>
      <c r="K305" s="31">
        <v>0</v>
      </c>
      <c r="L305" s="31">
        <v>0</v>
      </c>
      <c r="M305" s="31"/>
      <c r="N305" s="31"/>
      <c r="O305" s="22"/>
      <c r="P305" s="398"/>
      <c r="Q305" s="398"/>
      <c r="R305" s="398"/>
      <c r="S305" s="398"/>
      <c r="T305" s="398"/>
      <c r="U305" s="398"/>
      <c r="V305" s="398"/>
      <c r="W305" s="398"/>
      <c r="X305" s="204">
        <v>2019</v>
      </c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V305" s="3"/>
      <c r="AW305" s="20"/>
      <c r="AX305" s="33"/>
      <c r="AY305" s="33"/>
      <c r="AZ305" s="95"/>
      <c r="BA305" s="33"/>
      <c r="BB305" s="32"/>
      <c r="BC305" s="32"/>
      <c r="BD305" s="33"/>
      <c r="BE305" s="33"/>
      <c r="BF305" s="33"/>
      <c r="BG305" s="31"/>
      <c r="BH305" s="31"/>
      <c r="BI305" s="398"/>
    </row>
    <row r="306" spans="1:61" s="5" customFormat="1" x14ac:dyDescent="0.2">
      <c r="A306" s="239" t="s">
        <v>231</v>
      </c>
      <c r="B306" s="147" t="s">
        <v>131</v>
      </c>
      <c r="C306" s="146"/>
      <c r="D306" s="146"/>
      <c r="E306" s="146"/>
      <c r="F306" s="146"/>
      <c r="G306" s="146"/>
      <c r="H306" s="146"/>
      <c r="I306" s="146"/>
      <c r="J306" s="146"/>
      <c r="K306" s="146"/>
      <c r="L306" s="146"/>
      <c r="M306" s="146"/>
      <c r="N306" s="146"/>
      <c r="O306" s="146"/>
      <c r="P306" s="146"/>
      <c r="Q306" s="146"/>
      <c r="R306" s="146"/>
      <c r="S306" s="146"/>
      <c r="T306" s="146"/>
      <c r="U306" s="146"/>
      <c r="V306" s="146"/>
      <c r="W306" s="146"/>
      <c r="X306" s="146"/>
      <c r="Y306" s="146"/>
      <c r="Z306" s="146"/>
      <c r="AA306" s="146"/>
      <c r="AB306" s="146"/>
      <c r="AC306" s="146"/>
      <c r="AD306" s="146"/>
      <c r="AE306" s="146"/>
      <c r="AF306" s="146"/>
      <c r="AG306" s="1"/>
      <c r="AH306" s="1"/>
      <c r="AI306" s="1"/>
      <c r="AJ306" s="1"/>
      <c r="AK306" s="1"/>
      <c r="AL306" s="1"/>
      <c r="AM306" s="1"/>
      <c r="AN306" s="1"/>
      <c r="AV306" s="13"/>
      <c r="AW306" s="25"/>
      <c r="AX306" s="66"/>
      <c r="AY306" s="66"/>
      <c r="AZ306" s="95"/>
      <c r="BA306" s="26"/>
      <c r="BB306" s="25"/>
      <c r="BC306" s="66"/>
      <c r="BD306" s="66"/>
      <c r="BE306" s="66"/>
      <c r="BF306" s="66"/>
      <c r="BG306" s="66"/>
      <c r="BH306" s="25"/>
      <c r="BI306" s="25"/>
    </row>
    <row r="307" spans="1:61" s="5" customFormat="1" x14ac:dyDescent="0.2">
      <c r="A307" s="239" t="s">
        <v>231</v>
      </c>
      <c r="B307" s="147" t="s">
        <v>132</v>
      </c>
      <c r="C307" s="146"/>
      <c r="D307" s="206" t="s">
        <v>107</v>
      </c>
      <c r="E307" s="206" t="s">
        <v>107</v>
      </c>
      <c r="F307" s="146"/>
      <c r="G307" s="146"/>
      <c r="H307" s="149" t="s">
        <v>116</v>
      </c>
      <c r="I307" s="149" t="s">
        <v>117</v>
      </c>
      <c r="J307" s="149" t="s">
        <v>115</v>
      </c>
      <c r="K307" s="149" t="s">
        <v>198</v>
      </c>
      <c r="L307" s="149" t="s">
        <v>197</v>
      </c>
      <c r="M307" s="149" t="s">
        <v>199</v>
      </c>
      <c r="N307" s="146"/>
      <c r="O307" s="146"/>
      <c r="P307" s="146"/>
      <c r="Q307" s="146"/>
      <c r="R307" s="146"/>
      <c r="S307" s="146"/>
      <c r="T307" s="146"/>
      <c r="U307" s="146"/>
      <c r="V307" s="146"/>
      <c r="W307" s="146"/>
      <c r="X307" s="146"/>
      <c r="Y307" s="146"/>
      <c r="Z307" s="146"/>
      <c r="AA307" s="146"/>
      <c r="AB307" s="146"/>
      <c r="AC307" s="146"/>
      <c r="AD307" s="146"/>
      <c r="AE307" s="146"/>
      <c r="AF307" s="146"/>
      <c r="AG307" s="1"/>
      <c r="AH307" s="1"/>
      <c r="AI307" s="1"/>
      <c r="AJ307" s="1"/>
      <c r="AK307" s="1"/>
      <c r="AL307" s="1"/>
      <c r="AM307" s="1"/>
      <c r="AN307" s="1"/>
      <c r="AV307" s="13"/>
      <c r="AW307" s="25"/>
      <c r="AX307" s="12"/>
      <c r="AY307" s="12"/>
      <c r="AZ307" s="95"/>
      <c r="BA307" s="65"/>
      <c r="BB307" s="65"/>
      <c r="BC307" s="65"/>
      <c r="BD307" s="12"/>
      <c r="BE307" s="12"/>
      <c r="BF307" s="12"/>
      <c r="BG307" s="12"/>
      <c r="BH307" s="25"/>
      <c r="BI307" s="25"/>
    </row>
    <row r="308" spans="1:61" s="5" customFormat="1" ht="12" customHeight="1" x14ac:dyDescent="0.2">
      <c r="A308" s="239" t="s">
        <v>231</v>
      </c>
      <c r="B308" s="156" t="s">
        <v>231</v>
      </c>
      <c r="C308" s="165"/>
      <c r="D308" s="195">
        <v>2018</v>
      </c>
      <c r="E308" s="195">
        <v>2019</v>
      </c>
      <c r="F308" s="404" t="s">
        <v>226</v>
      </c>
      <c r="G308" s="196"/>
      <c r="H308" s="189"/>
      <c r="I308" s="189">
        <v>2019</v>
      </c>
      <c r="J308" s="189"/>
      <c r="K308" s="189"/>
      <c r="L308" s="189"/>
      <c r="M308" s="189"/>
      <c r="N308" s="148"/>
      <c r="O308" s="148"/>
      <c r="P308" s="189"/>
      <c r="Q308" s="189"/>
      <c r="R308" s="189" t="s">
        <v>143</v>
      </c>
      <c r="S308" s="189"/>
      <c r="T308" s="189"/>
      <c r="U308" s="189"/>
      <c r="V308" s="62"/>
      <c r="W308" s="62"/>
      <c r="X308" s="62"/>
      <c r="Y308" s="62"/>
      <c r="Z308" s="62"/>
      <c r="AA308" s="62"/>
      <c r="AB308" s="62"/>
      <c r="AC308" s="62"/>
      <c r="AD308" s="62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V308" s="106"/>
      <c r="AW308" s="3"/>
      <c r="AX308" s="62"/>
      <c r="AY308" s="62"/>
      <c r="AZ308" s="95"/>
      <c r="BA308" s="30"/>
      <c r="BB308" s="64"/>
      <c r="BC308" s="30"/>
      <c r="BD308" s="62"/>
      <c r="BE308" s="62"/>
      <c r="BF308" s="62"/>
      <c r="BG308" s="62"/>
      <c r="BH308" s="62"/>
      <c r="BI308" s="62"/>
    </row>
    <row r="309" spans="1:61" s="5" customFormat="1" ht="12" x14ac:dyDescent="0.2">
      <c r="A309" s="239" t="s">
        <v>231</v>
      </c>
      <c r="B309" s="157" t="s">
        <v>68</v>
      </c>
      <c r="C309" s="165"/>
      <c r="D309" s="195"/>
      <c r="E309" s="195"/>
      <c r="F309" s="405"/>
      <c r="G309" s="196"/>
      <c r="H309" s="197" t="s">
        <v>71</v>
      </c>
      <c r="I309" s="195" t="s">
        <v>70</v>
      </c>
      <c r="J309" s="245" t="s">
        <v>69</v>
      </c>
      <c r="K309" s="195" t="s">
        <v>61</v>
      </c>
      <c r="L309" s="195" t="s">
        <v>81</v>
      </c>
      <c r="M309" s="227" t="s">
        <v>141</v>
      </c>
      <c r="N309" s="203"/>
      <c r="O309" s="203"/>
      <c r="P309" s="198" t="s">
        <v>71</v>
      </c>
      <c r="Q309" s="195" t="s">
        <v>70</v>
      </c>
      <c r="R309" s="245" t="s">
        <v>69</v>
      </c>
      <c r="S309" s="195" t="s">
        <v>61</v>
      </c>
      <c r="T309" s="195" t="s">
        <v>81</v>
      </c>
      <c r="U309" s="198" t="s">
        <v>141</v>
      </c>
      <c r="V309" s="62"/>
      <c r="W309" s="62"/>
      <c r="X309" s="62"/>
      <c r="Y309" s="62"/>
      <c r="Z309" s="62"/>
      <c r="AA309" s="62"/>
      <c r="AB309" s="62"/>
      <c r="AC309" s="62"/>
      <c r="AD309" s="62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V309" s="9"/>
      <c r="AW309" s="3"/>
      <c r="AX309" s="63"/>
      <c r="AY309" s="63"/>
      <c r="AZ309" s="95"/>
      <c r="BA309" s="30"/>
      <c r="BB309" s="62"/>
      <c r="BC309" s="62"/>
      <c r="BD309" s="63"/>
      <c r="BE309" s="63"/>
      <c r="BF309" s="63"/>
      <c r="BG309" s="63"/>
      <c r="BH309" s="63"/>
      <c r="BI309" s="62"/>
    </row>
    <row r="310" spans="1:61" s="5" customFormat="1" x14ac:dyDescent="0.2">
      <c r="A310" s="239" t="s">
        <v>231</v>
      </c>
      <c r="B310" s="90" t="s">
        <v>8</v>
      </c>
      <c r="C310" s="166" t="s">
        <v>7</v>
      </c>
      <c r="D310" s="167">
        <v>8000</v>
      </c>
      <c r="E310" s="167">
        <v>8000</v>
      </c>
      <c r="F310" s="167"/>
      <c r="G310" s="78"/>
      <c r="H310" s="188">
        <v>12000</v>
      </c>
      <c r="I310" s="188">
        <v>10000</v>
      </c>
      <c r="J310" s="188">
        <v>8000</v>
      </c>
      <c r="K310" s="188">
        <v>7000</v>
      </c>
      <c r="L310" s="188">
        <v>10125</v>
      </c>
      <c r="M310" s="188">
        <v>9000</v>
      </c>
      <c r="N310" s="2"/>
      <c r="O310" s="2"/>
      <c r="P310" s="58">
        <v>150</v>
      </c>
      <c r="Q310" s="58">
        <v>125</v>
      </c>
      <c r="R310" s="58">
        <v>100</v>
      </c>
      <c r="S310" s="58">
        <v>87.5</v>
      </c>
      <c r="T310" s="58">
        <v>126.5625</v>
      </c>
      <c r="U310" s="58">
        <v>112.5</v>
      </c>
      <c r="V310" s="82"/>
      <c r="W310" s="82"/>
      <c r="X310" s="82"/>
      <c r="Y310" s="82"/>
      <c r="Z310" s="82"/>
      <c r="AA310" s="82"/>
      <c r="AB310" s="82"/>
      <c r="AC310" s="82"/>
      <c r="AD310" s="82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V310" s="9"/>
      <c r="AW310" s="3"/>
      <c r="AX310" s="21"/>
      <c r="AY310" s="21"/>
      <c r="AZ310" s="95"/>
      <c r="BA310" s="80"/>
      <c r="BB310" s="78"/>
      <c r="BC310" s="78"/>
      <c r="BD310" s="21"/>
      <c r="BE310" s="21"/>
      <c r="BF310" s="21"/>
      <c r="BG310" s="21"/>
      <c r="BH310" s="78"/>
      <c r="BI310" s="62"/>
    </row>
    <row r="311" spans="1:61" s="5" customFormat="1" x14ac:dyDescent="0.2">
      <c r="A311" s="239" t="s">
        <v>231</v>
      </c>
      <c r="B311" s="90" t="s">
        <v>186</v>
      </c>
      <c r="C311" s="166" t="s">
        <v>59</v>
      </c>
      <c r="D311" s="168">
        <v>2</v>
      </c>
      <c r="E311" s="168">
        <v>2</v>
      </c>
      <c r="F311" s="167"/>
      <c r="G311" s="78"/>
      <c r="H311" s="249">
        <v>3</v>
      </c>
      <c r="I311" s="249">
        <v>2.5</v>
      </c>
      <c r="J311" s="249">
        <v>2</v>
      </c>
      <c r="K311" s="249">
        <v>1.75</v>
      </c>
      <c r="L311" s="249">
        <v>2.25</v>
      </c>
      <c r="M311" s="249">
        <v>2</v>
      </c>
      <c r="N311" s="22"/>
      <c r="O311" s="22"/>
      <c r="P311" s="58">
        <v>150</v>
      </c>
      <c r="Q311" s="58">
        <v>125</v>
      </c>
      <c r="R311" s="58">
        <v>100</v>
      </c>
      <c r="S311" s="58">
        <v>87.5</v>
      </c>
      <c r="T311" s="58">
        <v>112.5</v>
      </c>
      <c r="U311" s="58">
        <v>100</v>
      </c>
      <c r="V311" s="82"/>
      <c r="W311" s="82"/>
      <c r="X311" s="82"/>
      <c r="Y311" s="82"/>
      <c r="Z311" s="82"/>
      <c r="AA311" s="82"/>
      <c r="AB311" s="82"/>
      <c r="AC311" s="82"/>
      <c r="AD311" s="82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V311" s="9"/>
      <c r="AW311" s="3"/>
      <c r="AX311" s="81"/>
      <c r="AY311" s="81"/>
      <c r="AZ311" s="95"/>
      <c r="BA311" s="83"/>
      <c r="BB311" s="81"/>
      <c r="BC311" s="81"/>
      <c r="BD311" s="81"/>
      <c r="BE311" s="81"/>
      <c r="BF311" s="81"/>
      <c r="BG311" s="81"/>
      <c r="BH311" s="78"/>
      <c r="BI311" s="62"/>
    </row>
    <row r="312" spans="1:61" s="5" customFormat="1" x14ac:dyDescent="0.2">
      <c r="A312" s="239" t="s">
        <v>231</v>
      </c>
      <c r="B312" s="90" t="s">
        <v>58</v>
      </c>
      <c r="C312" s="169" t="s">
        <v>57</v>
      </c>
      <c r="D312" s="167">
        <v>4000</v>
      </c>
      <c r="E312" s="167">
        <v>4000</v>
      </c>
      <c r="F312" s="170"/>
      <c r="G312" s="142"/>
      <c r="H312" s="188">
        <v>4000</v>
      </c>
      <c r="I312" s="188">
        <v>4000</v>
      </c>
      <c r="J312" s="188">
        <v>4000</v>
      </c>
      <c r="K312" s="188">
        <v>4000</v>
      </c>
      <c r="L312" s="188">
        <v>4500</v>
      </c>
      <c r="M312" s="188">
        <v>4500</v>
      </c>
      <c r="N312" s="22"/>
      <c r="O312" s="22"/>
      <c r="P312" s="58">
        <v>100</v>
      </c>
      <c r="Q312" s="58">
        <v>100</v>
      </c>
      <c r="R312" s="58">
        <v>100</v>
      </c>
      <c r="S312" s="58">
        <v>100</v>
      </c>
      <c r="T312" s="58">
        <v>112.5</v>
      </c>
      <c r="U312" s="58">
        <v>112.5</v>
      </c>
      <c r="V312" s="82"/>
      <c r="W312" s="82"/>
      <c r="X312" s="82"/>
      <c r="Y312" s="82"/>
      <c r="Z312" s="82"/>
      <c r="AA312" s="82"/>
      <c r="AB312" s="82"/>
      <c r="AC312" s="82"/>
      <c r="AD312" s="82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V312" s="9"/>
      <c r="AW312" s="3"/>
      <c r="AX312" s="78"/>
      <c r="AY312" s="78"/>
      <c r="AZ312" s="95"/>
      <c r="BA312" s="80"/>
      <c r="BB312" s="78"/>
      <c r="BC312" s="78"/>
      <c r="BD312" s="78"/>
      <c r="BE312" s="78"/>
      <c r="BF312" s="78"/>
      <c r="BG312" s="78"/>
      <c r="BH312" s="79"/>
      <c r="BI312" s="27"/>
    </row>
    <row r="313" spans="1:61" s="5" customFormat="1" ht="6" customHeight="1" x14ac:dyDescent="0.2">
      <c r="A313" s="239" t="s">
        <v>231</v>
      </c>
      <c r="B313" s="90"/>
      <c r="C313" s="166"/>
      <c r="D313" s="171"/>
      <c r="E313" s="171"/>
      <c r="F313" s="172"/>
      <c r="G313" s="8"/>
      <c r="H313" s="256"/>
      <c r="I313" s="256"/>
      <c r="J313" s="256"/>
      <c r="K313" s="256"/>
      <c r="L313" s="256"/>
      <c r="M313" s="256"/>
      <c r="N313" s="22"/>
      <c r="O313" s="22"/>
      <c r="P313" s="58"/>
      <c r="Q313" s="58"/>
      <c r="R313" s="58"/>
      <c r="S313" s="58"/>
      <c r="T313" s="58"/>
      <c r="U313" s="58"/>
      <c r="V313" s="24"/>
      <c r="W313" s="24"/>
      <c r="X313" s="24"/>
      <c r="Y313" s="24"/>
      <c r="Z313" s="24"/>
      <c r="AA313" s="24"/>
      <c r="AB313" s="24"/>
      <c r="AC313" s="24"/>
      <c r="AD313" s="24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V313" s="9"/>
      <c r="AW313" s="3"/>
      <c r="AX313" s="78"/>
      <c r="AY313" s="78"/>
      <c r="AZ313" s="95"/>
      <c r="BA313" s="80"/>
      <c r="BB313" s="78"/>
      <c r="BC313" s="78"/>
      <c r="BD313" s="78"/>
      <c r="BE313" s="78"/>
      <c r="BF313" s="78"/>
      <c r="BG313" s="78"/>
      <c r="BH313" s="79"/>
      <c r="BI313" s="27"/>
    </row>
    <row r="314" spans="1:61" s="5" customFormat="1" ht="11.25" customHeight="1" x14ac:dyDescent="0.2">
      <c r="A314" s="239" t="s">
        <v>231</v>
      </c>
      <c r="B314" s="158" t="s">
        <v>47</v>
      </c>
      <c r="C314" s="173"/>
      <c r="D314" s="174"/>
      <c r="E314" s="174"/>
      <c r="F314" s="175"/>
      <c r="G314" s="22"/>
      <c r="H314" s="174"/>
      <c r="I314" s="174"/>
      <c r="J314" s="174"/>
      <c r="K314" s="174"/>
      <c r="L314" s="174"/>
      <c r="M314" s="174"/>
      <c r="N314" s="22"/>
      <c r="O314" s="22"/>
      <c r="P314" s="161"/>
      <c r="Q314" s="161"/>
      <c r="R314" s="161"/>
      <c r="S314" s="161"/>
      <c r="T314" s="161"/>
      <c r="U314" s="161"/>
      <c r="V314" s="76"/>
      <c r="W314" s="76"/>
      <c r="X314" s="76"/>
      <c r="Y314" s="76"/>
      <c r="Z314" s="76"/>
      <c r="AA314" s="76"/>
      <c r="AB314" s="76"/>
      <c r="AC314" s="76"/>
      <c r="AD314" s="76"/>
      <c r="AE314" s="1"/>
      <c r="AF314" s="41"/>
      <c r="AG314" s="1"/>
      <c r="AH314" s="1"/>
      <c r="AI314" s="1"/>
      <c r="AJ314" s="1"/>
      <c r="AK314" s="1"/>
      <c r="AL314" s="1"/>
      <c r="AM314" s="1"/>
      <c r="AN314" s="1"/>
      <c r="AV314" s="9"/>
      <c r="AW314" s="3"/>
      <c r="AX314" s="77"/>
      <c r="AY314" s="77"/>
      <c r="AZ314" s="95"/>
      <c r="BA314" s="23"/>
      <c r="BB314" s="3"/>
      <c r="BC314" s="3"/>
      <c r="BD314" s="77"/>
      <c r="BE314" s="77"/>
      <c r="BF314" s="77"/>
      <c r="BG314" s="77"/>
      <c r="BH314" s="77"/>
      <c r="BI314" s="76"/>
    </row>
    <row r="315" spans="1:61" s="5" customFormat="1" ht="11.25" customHeight="1" x14ac:dyDescent="0.2">
      <c r="A315" s="239" t="s">
        <v>231</v>
      </c>
      <c r="B315" s="158" t="s">
        <v>46</v>
      </c>
      <c r="C315" s="176" t="s">
        <v>20</v>
      </c>
      <c r="D315" s="177">
        <v>3874.3266917245564</v>
      </c>
      <c r="E315" s="177">
        <v>4019.8334773951087</v>
      </c>
      <c r="F315" s="178">
        <v>103.75566639698583</v>
      </c>
      <c r="G315" s="8"/>
      <c r="H315" s="177">
        <v>4475.6822740827938</v>
      </c>
      <c r="I315" s="177">
        <v>4287.7862611684286</v>
      </c>
      <c r="J315" s="177">
        <v>4019.8334773951087</v>
      </c>
      <c r="K315" s="177">
        <v>3874.1189503288374</v>
      </c>
      <c r="L315" s="177">
        <v>4493.9824791347119</v>
      </c>
      <c r="M315" s="177">
        <v>4359.3195468595168</v>
      </c>
      <c r="N315" s="22"/>
      <c r="O315" s="41"/>
      <c r="P315" s="162">
        <v>111.33999204820493</v>
      </c>
      <c r="Q315" s="162">
        <v>106.66576825333958</v>
      </c>
      <c r="R315" s="162">
        <v>100</v>
      </c>
      <c r="S315" s="162">
        <v>96.375110365002087</v>
      </c>
      <c r="T315" s="162">
        <v>111.79523988757008</v>
      </c>
      <c r="U315" s="162">
        <v>108.44527693431716</v>
      </c>
      <c r="V315" s="8"/>
      <c r="W315" s="8"/>
      <c r="X315" s="8"/>
      <c r="Y315" s="8"/>
      <c r="Z315" s="8"/>
      <c r="AA315" s="8"/>
      <c r="AB315" s="8"/>
      <c r="AC315" s="8"/>
      <c r="AD315" s="8"/>
      <c r="AE315" s="41"/>
      <c r="AF315" s="1"/>
      <c r="AG315" s="1"/>
      <c r="AH315" s="1"/>
      <c r="AI315" s="1"/>
      <c r="AJ315" s="1"/>
      <c r="AK315" s="1"/>
      <c r="AL315" s="1"/>
      <c r="AM315" s="1"/>
      <c r="AN315" s="1"/>
      <c r="AR315" s="34"/>
      <c r="AS315" s="34"/>
      <c r="AV315" s="9"/>
      <c r="AW315" s="9"/>
      <c r="AX315" s="19"/>
      <c r="AY315" s="19"/>
      <c r="AZ315" s="95"/>
      <c r="BA315" s="19"/>
      <c r="BB315" s="19"/>
      <c r="BC315" s="19"/>
      <c r="BD315" s="19"/>
      <c r="BE315" s="19"/>
      <c r="BF315" s="19"/>
      <c r="BG315" s="19"/>
      <c r="BH315" s="19"/>
      <c r="BI315" s="8"/>
    </row>
    <row r="316" spans="1:61" s="5" customFormat="1" ht="11.25" customHeight="1" x14ac:dyDescent="0.2">
      <c r="A316" s="239" t="s">
        <v>231</v>
      </c>
      <c r="B316" s="159" t="s">
        <v>45</v>
      </c>
      <c r="C316" s="173" t="s">
        <v>20</v>
      </c>
      <c r="D316" s="179">
        <v>0</v>
      </c>
      <c r="E316" s="179">
        <v>0</v>
      </c>
      <c r="F316" s="180"/>
      <c r="G316" s="8"/>
      <c r="H316" s="179">
        <v>0</v>
      </c>
      <c r="I316" s="179">
        <v>0</v>
      </c>
      <c r="J316" s="179">
        <v>0</v>
      </c>
      <c r="K316" s="179">
        <v>0</v>
      </c>
      <c r="L316" s="179">
        <v>0</v>
      </c>
      <c r="M316" s="179">
        <v>0</v>
      </c>
      <c r="N316" s="22"/>
      <c r="O316" s="22"/>
      <c r="P316" s="163"/>
      <c r="Q316" s="163"/>
      <c r="R316" s="163"/>
      <c r="S316" s="163"/>
      <c r="T316" s="163"/>
      <c r="U316" s="163"/>
      <c r="V316" s="398"/>
      <c r="W316" s="398"/>
      <c r="X316" s="398"/>
      <c r="Y316" s="398"/>
      <c r="Z316" s="398"/>
      <c r="AA316" s="398"/>
      <c r="AB316" s="398"/>
      <c r="AC316" s="398"/>
      <c r="AD316" s="398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R316" s="34"/>
      <c r="AS316" s="34"/>
      <c r="AV316" s="3"/>
      <c r="AW316" s="3"/>
      <c r="AX316" s="7"/>
      <c r="AY316" s="7"/>
      <c r="AZ316" s="95"/>
      <c r="BA316" s="68"/>
      <c r="BB316" s="7"/>
      <c r="BC316" s="398"/>
      <c r="BD316" s="7"/>
      <c r="BE316" s="7"/>
      <c r="BF316" s="7"/>
      <c r="BG316" s="7"/>
      <c r="BH316" s="7"/>
      <c r="BI316" s="398"/>
    </row>
    <row r="317" spans="1:61" s="5" customFormat="1" ht="11.25" customHeight="1" x14ac:dyDescent="0.2">
      <c r="A317" s="239" t="s">
        <v>231</v>
      </c>
      <c r="B317" s="159" t="s">
        <v>44</v>
      </c>
      <c r="C317" s="173" t="s">
        <v>20</v>
      </c>
      <c r="D317" s="179">
        <v>125.888754620227</v>
      </c>
      <c r="E317" s="179">
        <v>141.26636121146231</v>
      </c>
      <c r="F317" s="180">
        <v>112.21523450416638</v>
      </c>
      <c r="G317" s="8"/>
      <c r="H317" s="179">
        <v>185.57914818749336</v>
      </c>
      <c r="I317" s="179">
        <v>173.84731085354059</v>
      </c>
      <c r="J317" s="179">
        <v>141.26636121146231</v>
      </c>
      <c r="K317" s="179">
        <v>123.50684955907553</v>
      </c>
      <c r="L317" s="179">
        <v>175.23071494779379</v>
      </c>
      <c r="M317" s="179">
        <v>159.025872863849</v>
      </c>
      <c r="N317" s="22"/>
      <c r="O317" s="22"/>
      <c r="P317" s="163">
        <v>131.3682511505333</v>
      </c>
      <c r="Q317" s="163">
        <v>123.06348755830673</v>
      </c>
      <c r="R317" s="163">
        <v>100</v>
      </c>
      <c r="S317" s="163">
        <v>87.428350599473234</v>
      </c>
      <c r="T317" s="163">
        <v>124.042775254535</v>
      </c>
      <c r="U317" s="163">
        <v>112.57164940052671</v>
      </c>
      <c r="V317" s="398"/>
      <c r="W317" s="398"/>
      <c r="X317" s="398"/>
      <c r="Y317" s="398"/>
      <c r="Z317" s="398"/>
      <c r="AA317" s="398"/>
      <c r="AB317" s="398"/>
      <c r="AC317" s="398"/>
      <c r="AD317" s="398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R317" s="34"/>
      <c r="AS317" s="34"/>
      <c r="AV317" s="3"/>
      <c r="AW317" s="3"/>
      <c r="AX317" s="7"/>
      <c r="AY317" s="7"/>
      <c r="AZ317" s="95"/>
      <c r="BA317" s="68"/>
      <c r="BB317" s="7"/>
      <c r="BC317" s="398"/>
      <c r="BD317" s="7"/>
      <c r="BE317" s="7"/>
      <c r="BF317" s="7"/>
      <c r="BG317" s="7"/>
      <c r="BH317" s="7"/>
      <c r="BI317" s="398"/>
    </row>
    <row r="318" spans="1:61" s="5" customFormat="1" ht="11.25" customHeight="1" x14ac:dyDescent="0.2">
      <c r="A318" s="239" t="s">
        <v>231</v>
      </c>
      <c r="B318" s="159" t="s">
        <v>43</v>
      </c>
      <c r="C318" s="173" t="s">
        <v>20</v>
      </c>
      <c r="D318" s="179">
        <v>988.33318199999985</v>
      </c>
      <c r="E318" s="179">
        <v>1077.6203099999998</v>
      </c>
      <c r="F318" s="180">
        <v>109.0341121421541</v>
      </c>
      <c r="G318" s="8"/>
      <c r="H318" s="179">
        <v>1077.6203099999998</v>
      </c>
      <c r="I318" s="179">
        <v>1077.6203099999998</v>
      </c>
      <c r="J318" s="179">
        <v>1077.6203099999998</v>
      </c>
      <c r="K318" s="179">
        <v>1077.6203099999998</v>
      </c>
      <c r="L318" s="179">
        <v>1077.6203099999998</v>
      </c>
      <c r="M318" s="179">
        <v>1077.6203099999998</v>
      </c>
      <c r="N318" s="22"/>
      <c r="O318" s="22"/>
      <c r="P318" s="163">
        <v>100</v>
      </c>
      <c r="Q318" s="163">
        <v>100</v>
      </c>
      <c r="R318" s="163">
        <v>100</v>
      </c>
      <c r="S318" s="163">
        <v>100</v>
      </c>
      <c r="T318" s="163">
        <v>100</v>
      </c>
      <c r="U318" s="163">
        <v>100</v>
      </c>
      <c r="V318" s="398"/>
      <c r="W318" s="398"/>
      <c r="X318" s="398"/>
      <c r="Y318" s="398"/>
      <c r="Z318" s="398"/>
      <c r="AA318" s="398"/>
      <c r="AB318" s="398"/>
      <c r="AC318" s="398"/>
      <c r="AD318" s="398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R318" s="34"/>
      <c r="AS318" s="34"/>
      <c r="AV318" s="3"/>
      <c r="AW318" s="3"/>
      <c r="AX318" s="7"/>
      <c r="AY318" s="7"/>
      <c r="AZ318" s="95"/>
      <c r="BA318" s="68"/>
      <c r="BB318" s="7"/>
      <c r="BC318" s="398"/>
      <c r="BD318" s="7"/>
      <c r="BE318" s="7"/>
      <c r="BF318" s="7"/>
      <c r="BG318" s="7"/>
      <c r="BH318" s="7"/>
      <c r="BI318" s="398"/>
    </row>
    <row r="319" spans="1:61" s="5" customFormat="1" ht="11.25" customHeight="1" x14ac:dyDescent="0.2">
      <c r="A319" s="239" t="s">
        <v>231</v>
      </c>
      <c r="B319" s="159" t="s">
        <v>42</v>
      </c>
      <c r="C319" s="173" t="s">
        <v>20</v>
      </c>
      <c r="D319" s="179">
        <v>864.31893471193848</v>
      </c>
      <c r="E319" s="179">
        <v>909.27882044595424</v>
      </c>
      <c r="F319" s="180">
        <v>105.20177031051622</v>
      </c>
      <c r="G319" s="8"/>
      <c r="H319" s="179">
        <v>1159.3474278957376</v>
      </c>
      <c r="I319" s="179">
        <v>1034.3131241708461</v>
      </c>
      <c r="J319" s="179">
        <v>909.27882044595424</v>
      </c>
      <c r="K319" s="179">
        <v>846.76166858350848</v>
      </c>
      <c r="L319" s="179">
        <v>1093.2704688469503</v>
      </c>
      <c r="M319" s="179">
        <v>1022.9386730016986</v>
      </c>
      <c r="N319" s="22"/>
      <c r="O319" s="22"/>
      <c r="P319" s="163">
        <v>127.50186211608204</v>
      </c>
      <c r="Q319" s="163">
        <v>113.75093105804103</v>
      </c>
      <c r="R319" s="163">
        <v>100</v>
      </c>
      <c r="S319" s="163">
        <v>93.124534470979498</v>
      </c>
      <c r="T319" s="163">
        <v>120.2348987201481</v>
      </c>
      <c r="U319" s="163">
        <v>112.5</v>
      </c>
      <c r="V319" s="398"/>
      <c r="W319" s="398"/>
      <c r="X319" s="398"/>
      <c r="Y319" s="398"/>
      <c r="Z319" s="398"/>
      <c r="AA319" s="398"/>
      <c r="AB319" s="398"/>
      <c r="AC319" s="398"/>
      <c r="AD319" s="398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R319" s="34"/>
      <c r="AS319" s="34"/>
      <c r="AV319" s="3"/>
      <c r="AW319" s="3"/>
      <c r="AX319" s="7"/>
      <c r="AY319" s="7"/>
      <c r="AZ319" s="95"/>
      <c r="BA319" s="68"/>
      <c r="BB319" s="7"/>
      <c r="BC319" s="398"/>
      <c r="BD319" s="7"/>
      <c r="BE319" s="7"/>
      <c r="BF319" s="7"/>
      <c r="BG319" s="7"/>
      <c r="BH319" s="7"/>
      <c r="BI319" s="398"/>
    </row>
    <row r="320" spans="1:61" s="5" customFormat="1" ht="11.25" customHeight="1" x14ac:dyDescent="0.2">
      <c r="A320" s="239" t="s">
        <v>231</v>
      </c>
      <c r="B320" s="159" t="s">
        <v>41</v>
      </c>
      <c r="C320" s="173" t="s">
        <v>20</v>
      </c>
      <c r="D320" s="179">
        <v>334.65198631147541</v>
      </c>
      <c r="E320" s="179">
        <v>315.39678631147547</v>
      </c>
      <c r="F320" s="180">
        <v>94.246201789437976</v>
      </c>
      <c r="G320" s="8"/>
      <c r="H320" s="179">
        <v>372.27048631147539</v>
      </c>
      <c r="I320" s="179">
        <v>372.27048631147545</v>
      </c>
      <c r="J320" s="179">
        <v>315.39678631147547</v>
      </c>
      <c r="K320" s="179">
        <v>276.02268631147541</v>
      </c>
      <c r="L320" s="179">
        <v>372.27048631147539</v>
      </c>
      <c r="M320" s="179">
        <v>354.77088631147546</v>
      </c>
      <c r="N320" s="22"/>
      <c r="O320" s="22"/>
      <c r="P320" s="163">
        <v>118.03242850541709</v>
      </c>
      <c r="Q320" s="163">
        <v>118.0324285054171</v>
      </c>
      <c r="R320" s="163">
        <v>100</v>
      </c>
      <c r="S320" s="163">
        <v>87.516011034711212</v>
      </c>
      <c r="T320" s="163">
        <v>118.03242850541709</v>
      </c>
      <c r="U320" s="163">
        <v>112.48398896528877</v>
      </c>
      <c r="V320" s="398"/>
      <c r="W320" s="398"/>
      <c r="X320" s="398"/>
      <c r="Y320" s="398"/>
      <c r="Z320" s="398"/>
      <c r="AA320" s="398"/>
      <c r="AB320" s="398"/>
      <c r="AC320" s="398"/>
      <c r="AD320" s="398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R320" s="34"/>
      <c r="AS320" s="34"/>
      <c r="AV320" s="3"/>
      <c r="AW320" s="3"/>
      <c r="AX320" s="7"/>
      <c r="AY320" s="7"/>
      <c r="AZ320" s="95"/>
      <c r="BA320" s="68"/>
      <c r="BB320" s="7"/>
      <c r="BC320" s="398"/>
      <c r="BD320" s="7"/>
      <c r="BE320" s="7"/>
      <c r="BF320" s="7"/>
      <c r="BG320" s="7"/>
      <c r="BH320" s="7"/>
      <c r="BI320" s="398"/>
    </row>
    <row r="321" spans="1:61" s="5" customFormat="1" ht="11.25" customHeight="1" x14ac:dyDescent="0.2">
      <c r="A321" s="239" t="s">
        <v>231</v>
      </c>
      <c r="B321" s="159" t="s">
        <v>40</v>
      </c>
      <c r="C321" s="173" t="s">
        <v>20</v>
      </c>
      <c r="D321" s="179">
        <v>1243.1390537416887</v>
      </c>
      <c r="E321" s="179">
        <v>1248.3496833654565</v>
      </c>
      <c r="F321" s="180">
        <v>100.41915098782268</v>
      </c>
      <c r="G321" s="8"/>
      <c r="H321" s="179">
        <v>1329.2364316856319</v>
      </c>
      <c r="I321" s="179">
        <v>1289.7293649633118</v>
      </c>
      <c r="J321" s="179">
        <v>1248.3496833654565</v>
      </c>
      <c r="K321" s="179">
        <v>1228.3415106762027</v>
      </c>
      <c r="L321" s="179">
        <v>1423.7537617859539</v>
      </c>
      <c r="M321" s="179">
        <v>1399.8954898570541</v>
      </c>
      <c r="N321" s="22"/>
      <c r="O321" s="22"/>
      <c r="P321" s="163">
        <v>106.4794944395797</v>
      </c>
      <c r="Q321" s="163">
        <v>103.31475083858706</v>
      </c>
      <c r="R321" s="163">
        <v>100</v>
      </c>
      <c r="S321" s="163">
        <v>98.397230122627718</v>
      </c>
      <c r="T321" s="163">
        <v>114.05087699046162</v>
      </c>
      <c r="U321" s="163">
        <v>112.1396919878284</v>
      </c>
      <c r="V321" s="398"/>
      <c r="W321" s="398"/>
      <c r="X321" s="398"/>
      <c r="Y321" s="398"/>
      <c r="Z321" s="398"/>
      <c r="AA321" s="398"/>
      <c r="AB321" s="398"/>
      <c r="AC321" s="398"/>
      <c r="AD321" s="398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R321" s="34"/>
      <c r="AS321" s="34"/>
      <c r="AV321" s="3"/>
      <c r="AW321" s="3"/>
      <c r="AX321" s="7"/>
      <c r="AY321" s="7"/>
      <c r="AZ321" s="95"/>
      <c r="BA321" s="68"/>
      <c r="BB321" s="7"/>
      <c r="BC321" s="398"/>
      <c r="BD321" s="7"/>
      <c r="BE321" s="7"/>
      <c r="BF321" s="7"/>
      <c r="BG321" s="7"/>
      <c r="BH321" s="7"/>
      <c r="BI321" s="398"/>
    </row>
    <row r="322" spans="1:61" s="5" customFormat="1" ht="11.25" customHeight="1" x14ac:dyDescent="0.2">
      <c r="A322" s="239" t="s">
        <v>231</v>
      </c>
      <c r="B322" s="159" t="s">
        <v>11</v>
      </c>
      <c r="C322" s="173" t="s">
        <v>20</v>
      </c>
      <c r="D322" s="179">
        <v>1121.4341530054644</v>
      </c>
      <c r="E322" s="179">
        <v>1141.2008196721313</v>
      </c>
      <c r="F322" s="180">
        <v>101.76262392345478</v>
      </c>
      <c r="G322" s="8"/>
      <c r="H322" s="179">
        <v>1141.2008196721313</v>
      </c>
      <c r="I322" s="179">
        <v>1141.2008196721313</v>
      </c>
      <c r="J322" s="179">
        <v>1141.2008196721313</v>
      </c>
      <c r="K322" s="179">
        <v>1141.2008196721313</v>
      </c>
      <c r="L322" s="179">
        <v>1197.2458196721311</v>
      </c>
      <c r="M322" s="179">
        <v>1197.2458196721311</v>
      </c>
      <c r="N322" s="22"/>
      <c r="O322" s="22"/>
      <c r="P322" s="163">
        <v>100</v>
      </c>
      <c r="Q322" s="163">
        <v>100</v>
      </c>
      <c r="R322" s="163">
        <v>100</v>
      </c>
      <c r="S322" s="163">
        <v>100</v>
      </c>
      <c r="T322" s="163">
        <v>104.91105500748779</v>
      </c>
      <c r="U322" s="163">
        <v>104.91105500748779</v>
      </c>
      <c r="V322" s="398"/>
      <c r="W322" s="398"/>
      <c r="X322" s="398"/>
      <c r="Y322" s="398"/>
      <c r="Z322" s="398"/>
      <c r="AA322" s="398"/>
      <c r="AB322" s="398"/>
      <c r="AC322" s="398"/>
      <c r="AD322" s="398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R322" s="34"/>
      <c r="AS322" s="34"/>
      <c r="AV322" s="3"/>
      <c r="AW322" s="3"/>
      <c r="AX322" s="7"/>
      <c r="AY322" s="7"/>
      <c r="AZ322" s="95"/>
      <c r="BA322" s="68"/>
      <c r="BB322" s="7"/>
      <c r="BC322" s="398"/>
      <c r="BD322" s="7"/>
      <c r="BE322" s="7"/>
      <c r="BF322" s="7"/>
      <c r="BG322" s="7"/>
      <c r="BH322" s="7"/>
      <c r="BI322" s="398"/>
    </row>
    <row r="323" spans="1:61" s="10" customFormat="1" ht="11.25" customHeight="1" x14ac:dyDescent="0.2">
      <c r="A323" s="239" t="s">
        <v>231</v>
      </c>
      <c r="B323" s="158" t="s">
        <v>39</v>
      </c>
      <c r="C323" s="176" t="s">
        <v>20</v>
      </c>
      <c r="D323" s="181">
        <v>3485.7985423889272</v>
      </c>
      <c r="E323" s="181">
        <v>3604.1090900128193</v>
      </c>
      <c r="F323" s="178">
        <v>103.39407301326169</v>
      </c>
      <c r="G323" s="8"/>
      <c r="H323" s="181">
        <v>3810.9736378537164</v>
      </c>
      <c r="I323" s="181">
        <v>3708.7355638328017</v>
      </c>
      <c r="J323" s="181">
        <v>3604.1090900128193</v>
      </c>
      <c r="K323" s="181">
        <v>3552.1378526281978</v>
      </c>
      <c r="L323" s="181">
        <v>4070.5204136857546</v>
      </c>
      <c r="M323" s="181">
        <v>4011.4550674286779</v>
      </c>
      <c r="N323" s="22"/>
      <c r="O323" s="41"/>
      <c r="P323" s="162">
        <v>105.73968608259194</v>
      </c>
      <c r="Q323" s="162">
        <v>102.90297744066372</v>
      </c>
      <c r="R323" s="162">
        <v>100</v>
      </c>
      <c r="S323" s="162">
        <v>98.558000435429761</v>
      </c>
      <c r="T323" s="162">
        <v>112.94109895189872</v>
      </c>
      <c r="U323" s="162">
        <v>111.30226547649838</v>
      </c>
      <c r="V323" s="8"/>
      <c r="W323" s="8"/>
      <c r="X323" s="8"/>
      <c r="Y323" s="8"/>
      <c r="Z323" s="8"/>
      <c r="AA323" s="8"/>
      <c r="AB323" s="8"/>
      <c r="AC323" s="8"/>
      <c r="AD323" s="8"/>
      <c r="AE323" s="1"/>
      <c r="AF323" s="1"/>
      <c r="AG323" s="1"/>
      <c r="AH323" s="41"/>
      <c r="AI323" s="41"/>
      <c r="AJ323" s="41"/>
      <c r="AK323" s="41"/>
      <c r="AL323" s="41"/>
      <c r="AM323" s="41"/>
      <c r="AN323" s="41"/>
      <c r="AR323" s="34"/>
      <c r="AS323" s="34"/>
      <c r="AV323" s="9"/>
      <c r="AW323" s="9"/>
      <c r="AX323" s="6"/>
      <c r="AY323" s="6"/>
      <c r="AZ323" s="95"/>
      <c r="BA323" s="69"/>
      <c r="BB323" s="6"/>
      <c r="BC323" s="8"/>
      <c r="BD323" s="6"/>
      <c r="BE323" s="6"/>
      <c r="BF323" s="6"/>
      <c r="BG323" s="6"/>
      <c r="BH323" s="6"/>
      <c r="BI323" s="8"/>
    </row>
    <row r="324" spans="1:61" s="5" customFormat="1" ht="11.25" customHeight="1" x14ac:dyDescent="0.2">
      <c r="A324" s="239" t="s">
        <v>231</v>
      </c>
      <c r="B324" s="159" t="s">
        <v>38</v>
      </c>
      <c r="C324" s="173" t="s">
        <v>20</v>
      </c>
      <c r="D324" s="179">
        <v>1574.9995476482104</v>
      </c>
      <c r="E324" s="179">
        <v>1634.1519558974126</v>
      </c>
      <c r="F324" s="180">
        <v>103.7557095389347</v>
      </c>
      <c r="G324" s="8"/>
      <c r="H324" s="179">
        <v>1743.9226363614946</v>
      </c>
      <c r="I324" s="179">
        <v>1689.387893385127</v>
      </c>
      <c r="J324" s="179">
        <v>1634.1519558974126</v>
      </c>
      <c r="K324" s="179">
        <v>1606.7847442946081</v>
      </c>
      <c r="L324" s="179">
        <v>1868.1152773375672</v>
      </c>
      <c r="M324" s="179">
        <v>1836.8312405639072</v>
      </c>
      <c r="N324" s="22"/>
      <c r="O324" s="22"/>
      <c r="P324" s="163">
        <v>106.71728721848271</v>
      </c>
      <c r="Q324" s="163">
        <v>103.38009799445982</v>
      </c>
      <c r="R324" s="163">
        <v>100</v>
      </c>
      <c r="S324" s="163">
        <v>98.325295790024896</v>
      </c>
      <c r="T324" s="163">
        <v>114.31710928691888</v>
      </c>
      <c r="U324" s="163">
        <v>112.40271958400534</v>
      </c>
      <c r="V324" s="398"/>
      <c r="W324" s="398"/>
      <c r="X324" s="398"/>
      <c r="Y324" s="398"/>
      <c r="Z324" s="398"/>
      <c r="AA324" s="398"/>
      <c r="AB324" s="398"/>
      <c r="AC324" s="398"/>
      <c r="AD324" s="398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R324" s="34"/>
      <c r="AS324" s="34"/>
      <c r="AV324" s="3"/>
      <c r="AW324" s="3"/>
      <c r="AX324" s="7"/>
      <c r="AY324" s="7"/>
      <c r="AZ324" s="95"/>
      <c r="BA324" s="68"/>
      <c r="BB324" s="7"/>
      <c r="BC324" s="398"/>
      <c r="BD324" s="7"/>
      <c r="BE324" s="7"/>
      <c r="BF324" s="7"/>
      <c r="BG324" s="7"/>
      <c r="BH324" s="7"/>
      <c r="BI324" s="398"/>
    </row>
    <row r="325" spans="1:61" s="10" customFormat="1" ht="11.25" customHeight="1" x14ac:dyDescent="0.2">
      <c r="A325" s="239" t="s">
        <v>231</v>
      </c>
      <c r="B325" s="158" t="s">
        <v>37</v>
      </c>
      <c r="C325" s="176" t="s">
        <v>20</v>
      </c>
      <c r="D325" s="181">
        <v>8481.5593871189485</v>
      </c>
      <c r="E325" s="181">
        <v>8765.1433870800593</v>
      </c>
      <c r="F325" s="178">
        <v>103.34353610011613</v>
      </c>
      <c r="G325" s="8"/>
      <c r="H325" s="181">
        <v>9427.856731608641</v>
      </c>
      <c r="I325" s="181">
        <v>9137.7226446733621</v>
      </c>
      <c r="J325" s="181">
        <v>8765.1433870800593</v>
      </c>
      <c r="K325" s="181">
        <v>8567.4576226291665</v>
      </c>
      <c r="L325" s="181">
        <v>9761.7487124925974</v>
      </c>
      <c r="M325" s="181">
        <v>9568.020433960326</v>
      </c>
      <c r="N325" s="22"/>
      <c r="O325" s="41"/>
      <c r="P325" s="162">
        <v>107.56078155555824</v>
      </c>
      <c r="Q325" s="162">
        <v>104.25069210096996</v>
      </c>
      <c r="R325" s="162">
        <v>100</v>
      </c>
      <c r="S325" s="162">
        <v>97.744637415261408</v>
      </c>
      <c r="T325" s="162">
        <v>111.37009722945945</v>
      </c>
      <c r="U325" s="162">
        <v>109.15988491487451</v>
      </c>
      <c r="V325" s="8"/>
      <c r="W325" s="8"/>
      <c r="X325" s="8"/>
      <c r="Y325" s="8"/>
      <c r="Z325" s="8"/>
      <c r="AA325" s="8"/>
      <c r="AB325" s="8"/>
      <c r="AC325" s="8"/>
      <c r="AD325" s="8"/>
      <c r="AE325" s="1"/>
      <c r="AF325" s="1"/>
      <c r="AG325" s="1"/>
      <c r="AH325" s="41"/>
      <c r="AI325" s="41"/>
      <c r="AJ325" s="41"/>
      <c r="AK325" s="41"/>
      <c r="AL325" s="41"/>
      <c r="AM325" s="41"/>
      <c r="AN325" s="41"/>
      <c r="AR325" s="34"/>
      <c r="AS325" s="34"/>
      <c r="AV325" s="9"/>
      <c r="AW325" s="9"/>
      <c r="AX325" s="6"/>
      <c r="AY325" s="6"/>
      <c r="AZ325" s="95"/>
      <c r="BA325" s="69"/>
      <c r="BB325" s="6"/>
      <c r="BC325" s="8"/>
      <c r="BD325" s="6"/>
      <c r="BE325" s="6"/>
      <c r="BF325" s="6"/>
      <c r="BG325" s="6"/>
      <c r="BH325" s="6"/>
      <c r="BI325" s="8"/>
    </row>
    <row r="326" spans="1:61" s="5" customFormat="1" ht="11.25" customHeight="1" x14ac:dyDescent="0.2">
      <c r="A326" s="239" t="s">
        <v>231</v>
      </c>
      <c r="B326" s="159" t="s">
        <v>4</v>
      </c>
      <c r="C326" s="173" t="s">
        <v>20</v>
      </c>
      <c r="D326" s="179">
        <v>0</v>
      </c>
      <c r="E326" s="179">
        <v>0</v>
      </c>
      <c r="F326" s="180"/>
      <c r="G326" s="8"/>
      <c r="H326" s="179">
        <v>0</v>
      </c>
      <c r="I326" s="179">
        <v>0</v>
      </c>
      <c r="J326" s="179">
        <v>0</v>
      </c>
      <c r="K326" s="179">
        <v>0</v>
      </c>
      <c r="L326" s="179">
        <v>0</v>
      </c>
      <c r="M326" s="179">
        <v>0</v>
      </c>
      <c r="N326" s="22"/>
      <c r="O326" s="22"/>
      <c r="P326" s="163"/>
      <c r="Q326" s="163"/>
      <c r="R326" s="163"/>
      <c r="S326" s="163"/>
      <c r="T326" s="163"/>
      <c r="U326" s="163"/>
      <c r="V326" s="398"/>
      <c r="W326" s="398"/>
      <c r="X326" s="402" t="s">
        <v>208</v>
      </c>
      <c r="Y326" s="403"/>
      <c r="Z326" s="403"/>
      <c r="AA326" s="403"/>
      <c r="AB326" s="403"/>
      <c r="AC326" s="403"/>
      <c r="AD326" s="403"/>
      <c r="AE326" s="403"/>
      <c r="AF326" s="403"/>
      <c r="AG326" s="1"/>
      <c r="AH326" s="1"/>
      <c r="AI326" s="1"/>
      <c r="AJ326" s="1"/>
      <c r="AK326" s="1"/>
      <c r="AL326" s="1"/>
      <c r="AM326" s="1"/>
      <c r="AN326" s="1"/>
      <c r="AR326" s="34"/>
      <c r="AS326" s="34"/>
      <c r="AV326" s="3"/>
      <c r="AW326" s="3"/>
      <c r="AX326" s="7"/>
      <c r="AY326" s="7"/>
      <c r="AZ326" s="95"/>
      <c r="BA326" s="68"/>
      <c r="BB326" s="7"/>
      <c r="BC326" s="398"/>
      <c r="BD326" s="7"/>
      <c r="BE326" s="7"/>
      <c r="BF326" s="7"/>
      <c r="BG326" s="7"/>
      <c r="BH326" s="7"/>
      <c r="BI326" s="398"/>
    </row>
    <row r="327" spans="1:61" s="5" customFormat="1" ht="11.25" customHeight="1" x14ac:dyDescent="0.2">
      <c r="A327" s="239" t="s">
        <v>231</v>
      </c>
      <c r="B327" s="159" t="s">
        <v>36</v>
      </c>
      <c r="C327" s="173" t="s">
        <v>20</v>
      </c>
      <c r="D327" s="182">
        <v>8481.5593871189485</v>
      </c>
      <c r="E327" s="182">
        <v>8765.1433870800593</v>
      </c>
      <c r="F327" s="180">
        <v>103.34353610011613</v>
      </c>
      <c r="G327" s="8"/>
      <c r="H327" s="182">
        <v>9427.856731608641</v>
      </c>
      <c r="I327" s="182">
        <v>9137.7226446733621</v>
      </c>
      <c r="J327" s="182">
        <v>8765.1433870800593</v>
      </c>
      <c r="K327" s="182">
        <v>8567.4576226291665</v>
      </c>
      <c r="L327" s="182">
        <v>9761.7487124925974</v>
      </c>
      <c r="M327" s="182">
        <v>9568.020433960326</v>
      </c>
      <c r="N327" s="22"/>
      <c r="O327" s="22"/>
      <c r="P327" s="163">
        <v>107.56078155555824</v>
      </c>
      <c r="Q327" s="163">
        <v>104.25069210096996</v>
      </c>
      <c r="R327" s="163">
        <v>100</v>
      </c>
      <c r="S327" s="163">
        <v>97.744637415261408</v>
      </c>
      <c r="T327" s="163">
        <v>111.37009722945945</v>
      </c>
      <c r="U327" s="163">
        <v>109.15988491487451</v>
      </c>
      <c r="V327" s="398"/>
      <c r="W327" s="398"/>
      <c r="X327" s="204" t="s">
        <v>222</v>
      </c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R327" s="34"/>
      <c r="AS327" s="34"/>
      <c r="AV327" s="3"/>
      <c r="AW327" s="3"/>
      <c r="AX327" s="18"/>
      <c r="AY327" s="18"/>
      <c r="AZ327" s="95"/>
      <c r="BA327" s="18"/>
      <c r="BB327" s="18"/>
      <c r="BC327" s="18"/>
      <c r="BD327" s="18"/>
      <c r="BE327" s="18"/>
      <c r="BF327" s="18"/>
      <c r="BG327" s="18"/>
      <c r="BH327" s="18"/>
      <c r="BI327" s="398"/>
    </row>
    <row r="328" spans="1:61" s="5" customFormat="1" ht="11.25" customHeight="1" x14ac:dyDescent="0.2">
      <c r="A328" s="239" t="s">
        <v>231</v>
      </c>
      <c r="B328" s="159" t="s">
        <v>35</v>
      </c>
      <c r="C328" s="173" t="s">
        <v>20</v>
      </c>
      <c r="D328" s="179">
        <v>227.97069664936049</v>
      </c>
      <c r="E328" s="179">
        <v>254.44573987349904</v>
      </c>
      <c r="F328" s="180">
        <v>111.6133536517018</v>
      </c>
      <c r="G328" s="8"/>
      <c r="H328" s="179">
        <v>262.00242055921331</v>
      </c>
      <c r="I328" s="179">
        <v>258.3128461709349</v>
      </c>
      <c r="J328" s="179">
        <v>254.44573987349904</v>
      </c>
      <c r="K328" s="179">
        <v>252.57567466324264</v>
      </c>
      <c r="L328" s="179">
        <v>264.53715499999998</v>
      </c>
      <c r="M328" s="179">
        <v>264.53715499999998</v>
      </c>
      <c r="N328" s="22"/>
      <c r="O328" s="22"/>
      <c r="P328" s="163">
        <v>102.96985938513697</v>
      </c>
      <c r="Q328" s="163">
        <v>101.51981569797886</v>
      </c>
      <c r="R328" s="163">
        <v>100</v>
      </c>
      <c r="S328" s="163">
        <v>99.265043615512639</v>
      </c>
      <c r="T328" s="163">
        <v>103.96603815474295</v>
      </c>
      <c r="U328" s="163">
        <v>103.96603815474295</v>
      </c>
      <c r="V328" s="398"/>
      <c r="W328" s="398"/>
      <c r="X328" s="398"/>
      <c r="Y328" s="398"/>
      <c r="Z328" s="398"/>
      <c r="AA328" s="398"/>
      <c r="AB328" s="398"/>
      <c r="AC328" s="398"/>
      <c r="AD328" s="398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R328" s="34"/>
      <c r="AS328" s="34"/>
      <c r="AV328" s="3"/>
      <c r="AW328" s="3"/>
      <c r="AX328" s="7"/>
      <c r="AY328" s="7"/>
      <c r="AZ328" s="95"/>
      <c r="BA328" s="68"/>
      <c r="BB328" s="6"/>
      <c r="BC328" s="398"/>
      <c r="BD328" s="7"/>
      <c r="BE328" s="7"/>
      <c r="BF328" s="7"/>
      <c r="BG328" s="7"/>
      <c r="BH328" s="7"/>
      <c r="BI328" s="398"/>
    </row>
    <row r="329" spans="1:61" s="5" customFormat="1" ht="11.25" customHeight="1" x14ac:dyDescent="0.2">
      <c r="A329" s="239" t="s">
        <v>231</v>
      </c>
      <c r="B329" s="158" t="s">
        <v>34</v>
      </c>
      <c r="C329" s="176" t="s">
        <v>20</v>
      </c>
      <c r="D329" s="177">
        <v>8253.5886904695872</v>
      </c>
      <c r="E329" s="177">
        <v>8510.6976472065599</v>
      </c>
      <c r="F329" s="178">
        <v>103.1151171493905</v>
      </c>
      <c r="G329" s="8"/>
      <c r="H329" s="177">
        <v>9165.8543110494284</v>
      </c>
      <c r="I329" s="177">
        <v>8879.4097985024273</v>
      </c>
      <c r="J329" s="177">
        <v>8510.6976472065599</v>
      </c>
      <c r="K329" s="177">
        <v>8314.8819479659232</v>
      </c>
      <c r="L329" s="177">
        <v>9497.2115574925974</v>
      </c>
      <c r="M329" s="177">
        <v>9303.4832789603261</v>
      </c>
      <c r="N329" s="90"/>
      <c r="O329" s="90"/>
      <c r="P329" s="162">
        <v>107.69803711753183</v>
      </c>
      <c r="Q329" s="162">
        <v>104.3323375659678</v>
      </c>
      <c r="R329" s="162">
        <v>100</v>
      </c>
      <c r="S329" s="162">
        <v>97.699181578787389</v>
      </c>
      <c r="T329" s="162">
        <v>111.59145761228915</v>
      </c>
      <c r="U329" s="162">
        <v>109.31516621335948</v>
      </c>
      <c r="V329" s="398"/>
      <c r="W329" s="398"/>
      <c r="X329" s="398"/>
      <c r="Y329" s="398"/>
      <c r="Z329" s="398"/>
      <c r="AA329" s="398"/>
      <c r="AB329" s="398"/>
      <c r="AC329" s="398"/>
      <c r="AD329" s="398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R329" s="34"/>
      <c r="AS329" s="34"/>
      <c r="AV329" s="3"/>
      <c r="AW329" s="3"/>
      <c r="AX329" s="8"/>
      <c r="AY329" s="8"/>
      <c r="AZ329" s="95"/>
      <c r="BA329" s="69"/>
      <c r="BB329" s="8"/>
      <c r="BC329" s="8"/>
      <c r="BD329" s="8"/>
      <c r="BE329" s="8"/>
      <c r="BF329" s="8"/>
      <c r="BG329" s="8"/>
      <c r="BH329" s="8"/>
      <c r="BI329" s="398"/>
    </row>
    <row r="330" spans="1:61" s="70" customFormat="1" ht="11.25" customHeight="1" x14ac:dyDescent="0.2">
      <c r="A330" s="239" t="s">
        <v>231</v>
      </c>
      <c r="B330" s="160" t="s">
        <v>33</v>
      </c>
      <c r="C330" s="183" t="s">
        <v>31</v>
      </c>
      <c r="D330" s="184">
        <v>1.0316985863086985</v>
      </c>
      <c r="E330" s="184">
        <v>1.0638372059008199</v>
      </c>
      <c r="F330" s="178">
        <v>103.11511714939047</v>
      </c>
      <c r="G330" s="8"/>
      <c r="H330" s="184">
        <v>0.7638211925874524</v>
      </c>
      <c r="I330" s="184">
        <v>0.88794097985024278</v>
      </c>
      <c r="J330" s="184">
        <v>1.0638372059008199</v>
      </c>
      <c r="K330" s="184">
        <v>1.1878402782808462</v>
      </c>
      <c r="L330" s="184">
        <v>0.93799620320914545</v>
      </c>
      <c r="M330" s="184">
        <v>1.0337203643289252</v>
      </c>
      <c r="N330" s="22"/>
      <c r="O330" s="49"/>
      <c r="P330" s="164">
        <v>71.798691411687898</v>
      </c>
      <c r="Q330" s="164">
        <v>83.46587005277425</v>
      </c>
      <c r="R330" s="164">
        <v>100</v>
      </c>
      <c r="S330" s="164">
        <v>111.65620751861418</v>
      </c>
      <c r="T330" s="164">
        <v>88.171028236870441</v>
      </c>
      <c r="U330" s="164">
        <v>97.169036634097338</v>
      </c>
      <c r="V330" s="398"/>
      <c r="W330" s="398"/>
      <c r="X330" s="398"/>
      <c r="Y330" s="398"/>
      <c r="Z330" s="398"/>
      <c r="AA330" s="398"/>
      <c r="AB330" s="398"/>
      <c r="AC330" s="398"/>
      <c r="AD330" s="398"/>
      <c r="AE330" s="1"/>
      <c r="AF330" s="1"/>
      <c r="AG330" s="1"/>
      <c r="AH330" s="1"/>
      <c r="AI330" s="1"/>
      <c r="AJ330" s="1"/>
      <c r="AK330" s="71"/>
      <c r="AL330" s="71"/>
      <c r="AM330" s="71"/>
      <c r="AN330" s="71"/>
      <c r="AR330" s="34"/>
      <c r="AS330" s="34"/>
      <c r="AV330" s="17"/>
      <c r="AW330" s="17"/>
      <c r="AX330" s="16"/>
      <c r="AY330" s="16"/>
      <c r="AZ330" s="95"/>
      <c r="BA330" s="75"/>
      <c r="BB330" s="15"/>
      <c r="BC330" s="16"/>
      <c r="BD330" s="16"/>
      <c r="BE330" s="16"/>
      <c r="BF330" s="16"/>
      <c r="BG330" s="16"/>
      <c r="BH330" s="16"/>
      <c r="BI330" s="29"/>
    </row>
    <row r="331" spans="1:61" s="70" customFormat="1" ht="11.25" customHeight="1" x14ac:dyDescent="0.2">
      <c r="A331" s="239" t="s">
        <v>231</v>
      </c>
      <c r="B331" s="89" t="s">
        <v>32</v>
      </c>
      <c r="C331" s="185" t="s">
        <v>31</v>
      </c>
      <c r="D331" s="186">
        <v>0.54</v>
      </c>
      <c r="E331" s="186">
        <v>0.56700000000000006</v>
      </c>
      <c r="F331" s="172">
        <v>105</v>
      </c>
      <c r="G331" s="8"/>
      <c r="H331" s="249">
        <v>0.56700000000000006</v>
      </c>
      <c r="I331" s="249">
        <v>0.56700000000000006</v>
      </c>
      <c r="J331" s="249">
        <v>0.56700000000000006</v>
      </c>
      <c r="K331" s="249">
        <v>0.56700000000000006</v>
      </c>
      <c r="L331" s="249">
        <v>0.56700000000000006</v>
      </c>
      <c r="M331" s="249">
        <v>0.56700000000000006</v>
      </c>
      <c r="N331" s="22"/>
      <c r="O331" s="49"/>
      <c r="P331" s="73">
        <v>100</v>
      </c>
      <c r="Q331" s="73">
        <v>100</v>
      </c>
      <c r="R331" s="73">
        <v>100</v>
      </c>
      <c r="S331" s="73">
        <v>100</v>
      </c>
      <c r="T331" s="73">
        <v>100</v>
      </c>
      <c r="U331" s="73">
        <v>100</v>
      </c>
      <c r="V331" s="398"/>
      <c r="W331" s="398"/>
      <c r="X331" s="398"/>
      <c r="Y331" s="398"/>
      <c r="Z331" s="398"/>
      <c r="AA331" s="398"/>
      <c r="AB331" s="398"/>
      <c r="AC331" s="398"/>
      <c r="AD331" s="398"/>
      <c r="AE331" s="1"/>
      <c r="AF331" s="1"/>
      <c r="AG331" s="1"/>
      <c r="AH331" s="1"/>
      <c r="AI331" s="1"/>
      <c r="AJ331" s="1"/>
      <c r="AK331" s="71"/>
      <c r="AL331" s="71"/>
      <c r="AM331" s="71"/>
      <c r="AN331" s="71"/>
      <c r="AR331" s="34"/>
      <c r="AS331" s="34"/>
      <c r="AV331" s="17"/>
      <c r="AW331" s="17"/>
      <c r="AX331" s="74"/>
      <c r="AY331" s="74"/>
      <c r="AZ331" s="95"/>
      <c r="BA331" s="75"/>
      <c r="BB331" s="6"/>
      <c r="BC331" s="16"/>
      <c r="BD331" s="74"/>
      <c r="BE331" s="74"/>
      <c r="BF331" s="74"/>
      <c r="BG331" s="74"/>
      <c r="BH331" s="74"/>
      <c r="BI331" s="29"/>
    </row>
    <row r="332" spans="1:61" s="5" customFormat="1" ht="11.25" customHeight="1" x14ac:dyDescent="0.2">
      <c r="A332" s="239" t="s">
        <v>231</v>
      </c>
      <c r="B332" s="90" t="s">
        <v>30</v>
      </c>
      <c r="C332" s="166" t="s">
        <v>20</v>
      </c>
      <c r="D332" s="171">
        <v>4547.9706966493604</v>
      </c>
      <c r="E332" s="171">
        <v>4790.4457398735003</v>
      </c>
      <c r="F332" s="172">
        <v>105.33149968188624</v>
      </c>
      <c r="G332" s="8"/>
      <c r="H332" s="171">
        <v>7066.0024205592144</v>
      </c>
      <c r="I332" s="171">
        <v>5928.3128461709357</v>
      </c>
      <c r="J332" s="171">
        <v>4790.4457398735003</v>
      </c>
      <c r="K332" s="171">
        <v>4221.5756746632433</v>
      </c>
      <c r="L332" s="171">
        <v>6005.4121550000009</v>
      </c>
      <c r="M332" s="171">
        <v>5367.5371550000009</v>
      </c>
      <c r="N332" s="22"/>
      <c r="O332" s="41"/>
      <c r="P332" s="8">
        <v>147.50198215888369</v>
      </c>
      <c r="Q332" s="8">
        <v>123.75284405846298</v>
      </c>
      <c r="R332" s="8">
        <v>100</v>
      </c>
      <c r="S332" s="8">
        <v>88.12490327413083</v>
      </c>
      <c r="T332" s="8">
        <v>125.36228320078173</v>
      </c>
      <c r="U332" s="8">
        <v>112.04671645319041</v>
      </c>
      <c r="V332" s="8"/>
      <c r="W332" s="8"/>
      <c r="X332" s="8"/>
      <c r="Y332" s="8"/>
      <c r="Z332" s="8"/>
      <c r="AA332" s="8"/>
      <c r="AB332" s="8"/>
      <c r="AC332" s="8"/>
      <c r="AD332" s="8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R332" s="34"/>
      <c r="AS332" s="34"/>
      <c r="AV332" s="9"/>
      <c r="AW332" s="9"/>
      <c r="AX332" s="8"/>
      <c r="AY332" s="8"/>
      <c r="AZ332" s="95"/>
      <c r="BA332" s="69"/>
      <c r="BB332" s="8"/>
      <c r="BC332" s="8"/>
      <c r="BD332" s="8"/>
      <c r="BE332" s="8"/>
      <c r="BF332" s="8"/>
      <c r="BG332" s="8"/>
      <c r="BH332" s="8"/>
      <c r="BI332" s="8"/>
    </row>
    <row r="333" spans="1:61" s="5" customFormat="1" ht="11.25" customHeight="1" x14ac:dyDescent="0.2">
      <c r="A333" s="239" t="s">
        <v>231</v>
      </c>
      <c r="B333" s="22" t="s">
        <v>29</v>
      </c>
      <c r="C333" s="169" t="s">
        <v>20</v>
      </c>
      <c r="D333" s="187">
        <v>0</v>
      </c>
      <c r="E333" s="187">
        <v>0</v>
      </c>
      <c r="F333" s="172"/>
      <c r="G333" s="8"/>
      <c r="H333" s="187">
        <v>0</v>
      </c>
      <c r="I333" s="187">
        <v>0</v>
      </c>
      <c r="J333" s="187">
        <v>0</v>
      </c>
      <c r="K333" s="187">
        <v>0</v>
      </c>
      <c r="L333" s="187">
        <v>0</v>
      </c>
      <c r="M333" s="187">
        <v>0</v>
      </c>
      <c r="N333" s="22"/>
      <c r="O333" s="22"/>
      <c r="P333" s="398"/>
      <c r="Q333" s="398"/>
      <c r="R333" s="398"/>
      <c r="S333" s="398"/>
      <c r="T333" s="398"/>
      <c r="U333" s="398"/>
      <c r="V333" s="398"/>
      <c r="W333" s="398"/>
      <c r="X333" s="398"/>
      <c r="Y333" s="398"/>
      <c r="Z333" s="398"/>
      <c r="AA333" s="398"/>
      <c r="AB333" s="398"/>
      <c r="AC333" s="398"/>
      <c r="AD333" s="398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R333" s="34"/>
      <c r="AS333" s="34"/>
      <c r="AV333" s="3"/>
      <c r="AW333" s="3"/>
      <c r="AX333" s="398"/>
      <c r="AY333" s="398"/>
      <c r="AZ333" s="95"/>
      <c r="BA333" s="68"/>
      <c r="BB333" s="398"/>
      <c r="BC333" s="8"/>
      <c r="BD333" s="398"/>
      <c r="BE333" s="398"/>
      <c r="BF333" s="398"/>
      <c r="BG333" s="398"/>
      <c r="BH333" s="398"/>
      <c r="BI333" s="398"/>
    </row>
    <row r="334" spans="1:61" s="5" customFormat="1" ht="11.25" customHeight="1" x14ac:dyDescent="0.2">
      <c r="A334" s="239" t="s">
        <v>231</v>
      </c>
      <c r="B334" s="158" t="s">
        <v>28</v>
      </c>
      <c r="C334" s="173"/>
      <c r="D334" s="182"/>
      <c r="E334" s="182"/>
      <c r="F334" s="178"/>
      <c r="G334" s="8"/>
      <c r="H334" s="182"/>
      <c r="I334" s="182"/>
      <c r="J334" s="182"/>
      <c r="K334" s="182"/>
      <c r="L334" s="182"/>
      <c r="M334" s="182"/>
      <c r="N334" s="22"/>
      <c r="O334" s="22"/>
      <c r="P334" s="163"/>
      <c r="Q334" s="163"/>
      <c r="R334" s="163"/>
      <c r="S334" s="163"/>
      <c r="T334" s="163"/>
      <c r="U334" s="163"/>
      <c r="V334" s="398"/>
      <c r="W334" s="398"/>
      <c r="X334" s="398"/>
      <c r="Y334" s="398"/>
      <c r="Z334" s="398"/>
      <c r="AA334" s="398"/>
      <c r="AB334" s="398"/>
      <c r="AC334" s="398"/>
      <c r="AD334" s="398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R334" s="34"/>
      <c r="AS334" s="34"/>
      <c r="AV334" s="9"/>
      <c r="AW334" s="3"/>
      <c r="AX334" s="398"/>
      <c r="AY334" s="398"/>
      <c r="AZ334" s="95"/>
      <c r="BA334" s="68"/>
      <c r="BB334" s="398"/>
      <c r="BC334" s="8"/>
      <c r="BD334" s="398"/>
      <c r="BE334" s="398"/>
      <c r="BF334" s="398"/>
      <c r="BG334" s="398"/>
      <c r="BH334" s="398"/>
      <c r="BI334" s="398"/>
    </row>
    <row r="335" spans="1:61" s="5" customFormat="1" ht="11.25" customHeight="1" x14ac:dyDescent="0.2">
      <c r="A335" s="239" t="s">
        <v>231</v>
      </c>
      <c r="B335" s="159" t="s">
        <v>27</v>
      </c>
      <c r="C335" s="173" t="s">
        <v>20</v>
      </c>
      <c r="D335" s="179">
        <v>4547.9706966493604</v>
      </c>
      <c r="E335" s="179">
        <v>4790.4457398735003</v>
      </c>
      <c r="F335" s="180">
        <v>105.33149968188624</v>
      </c>
      <c r="G335" s="8"/>
      <c r="H335" s="179">
        <v>7066.0024205592144</v>
      </c>
      <c r="I335" s="179">
        <v>5928.3128461709357</v>
      </c>
      <c r="J335" s="179">
        <v>4790.4457398735003</v>
      </c>
      <c r="K335" s="179">
        <v>4221.5756746632433</v>
      </c>
      <c r="L335" s="179">
        <v>6005.4121550000009</v>
      </c>
      <c r="M335" s="179">
        <v>5367.5371550000009</v>
      </c>
      <c r="N335" s="22"/>
      <c r="O335" s="22"/>
      <c r="P335" s="163">
        <v>147.50198215888369</v>
      </c>
      <c r="Q335" s="163">
        <v>123.75284405846298</v>
      </c>
      <c r="R335" s="163">
        <v>100</v>
      </c>
      <c r="S335" s="163">
        <v>88.12490327413083</v>
      </c>
      <c r="T335" s="163">
        <v>125.36228320078173</v>
      </c>
      <c r="U335" s="163">
        <v>112.04671645319041</v>
      </c>
      <c r="V335" s="398"/>
      <c r="W335" s="398"/>
      <c r="X335" s="398"/>
      <c r="Y335" s="398"/>
      <c r="Z335" s="398"/>
      <c r="AA335" s="398"/>
      <c r="AB335" s="398"/>
      <c r="AC335" s="398"/>
      <c r="AD335" s="398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R335" s="34"/>
      <c r="AS335" s="34"/>
      <c r="AV335" s="3"/>
      <c r="AW335" s="3"/>
      <c r="AX335" s="37"/>
      <c r="AY335" s="37"/>
      <c r="AZ335" s="95"/>
      <c r="BA335" s="68"/>
      <c r="BB335" s="37"/>
      <c r="BC335" s="398"/>
      <c r="BD335" s="37"/>
      <c r="BE335" s="37"/>
      <c r="BF335" s="37"/>
      <c r="BG335" s="37"/>
      <c r="BH335" s="37"/>
      <c r="BI335" s="398"/>
    </row>
    <row r="336" spans="1:61" s="5" customFormat="1" ht="11.25" customHeight="1" x14ac:dyDescent="0.2">
      <c r="A336" s="239" t="s">
        <v>231</v>
      </c>
      <c r="B336" s="159" t="s">
        <v>26</v>
      </c>
      <c r="C336" s="173" t="s">
        <v>20</v>
      </c>
      <c r="D336" s="179">
        <v>8481.5593871189503</v>
      </c>
      <c r="E336" s="179">
        <v>8765.1433870800593</v>
      </c>
      <c r="F336" s="180">
        <v>103.34353610011611</v>
      </c>
      <c r="G336" s="8"/>
      <c r="H336" s="179">
        <v>9427.856731608641</v>
      </c>
      <c r="I336" s="179">
        <v>9137.7226446733621</v>
      </c>
      <c r="J336" s="179">
        <v>8765.1433870800593</v>
      </c>
      <c r="K336" s="179">
        <v>8567.4576226291665</v>
      </c>
      <c r="L336" s="179">
        <v>9761.7487124925974</v>
      </c>
      <c r="M336" s="179">
        <v>9568.0204339603242</v>
      </c>
      <c r="N336" s="22"/>
      <c r="O336" s="22"/>
      <c r="P336" s="163">
        <v>107.56078155555824</v>
      </c>
      <c r="Q336" s="163">
        <v>104.25069210096996</v>
      </c>
      <c r="R336" s="163">
        <v>100</v>
      </c>
      <c r="S336" s="163">
        <v>97.744637415261408</v>
      </c>
      <c r="T336" s="163">
        <v>111.37009722945945</v>
      </c>
      <c r="U336" s="163">
        <v>109.1598849148745</v>
      </c>
      <c r="V336" s="398"/>
      <c r="W336" s="398"/>
      <c r="X336" s="398"/>
      <c r="Y336" s="398"/>
      <c r="Z336" s="398"/>
      <c r="AA336" s="398"/>
      <c r="AB336" s="398"/>
      <c r="AC336" s="398"/>
      <c r="AD336" s="398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R336" s="34"/>
      <c r="AS336" s="34"/>
      <c r="AV336" s="3"/>
      <c r="AW336" s="3"/>
      <c r="AX336" s="7"/>
      <c r="AY336" s="7"/>
      <c r="AZ336" s="95"/>
      <c r="BA336" s="68"/>
      <c r="BB336" s="7"/>
      <c r="BC336" s="398"/>
      <c r="BD336" s="7"/>
      <c r="BE336" s="7"/>
      <c r="BF336" s="7"/>
      <c r="BG336" s="7"/>
      <c r="BH336" s="7"/>
      <c r="BI336" s="398"/>
    </row>
    <row r="337" spans="1:61" s="5" customFormat="1" ht="11.25" customHeight="1" x14ac:dyDescent="0.2">
      <c r="A337" s="239" t="s">
        <v>231</v>
      </c>
      <c r="B337" s="159" t="s">
        <v>25</v>
      </c>
      <c r="C337" s="173" t="s">
        <v>20</v>
      </c>
      <c r="D337" s="179">
        <v>3227.808675918252</v>
      </c>
      <c r="E337" s="179">
        <v>3358.7212707145445</v>
      </c>
      <c r="F337" s="180">
        <v>104.05577306279004</v>
      </c>
      <c r="G337" s="8"/>
      <c r="H337" s="179">
        <v>3760.8625957720287</v>
      </c>
      <c r="I337" s="179">
        <v>3599.4141789712367</v>
      </c>
      <c r="J337" s="179">
        <v>3358.7212707145445</v>
      </c>
      <c r="K337" s="179">
        <v>3226.3482476697945</v>
      </c>
      <c r="L337" s="179">
        <v>3736.7403986040608</v>
      </c>
      <c r="M337" s="179">
        <v>3617.6569348642079</v>
      </c>
      <c r="N337" s="22"/>
      <c r="O337" s="22"/>
      <c r="P337" s="163">
        <v>111.97304845042801</v>
      </c>
      <c r="Q337" s="163">
        <v>107.16620668572139</v>
      </c>
      <c r="R337" s="163">
        <v>100</v>
      </c>
      <c r="S337" s="163">
        <v>96.058826786284996</v>
      </c>
      <c r="T337" s="163">
        <v>111.25485258885728</v>
      </c>
      <c r="U337" s="163">
        <v>107.70935255650365</v>
      </c>
      <c r="V337" s="398"/>
      <c r="W337" s="398"/>
      <c r="X337" s="398"/>
      <c r="Y337" s="398"/>
      <c r="Z337" s="398"/>
      <c r="AA337" s="398"/>
      <c r="AB337" s="398"/>
      <c r="AC337" s="398"/>
      <c r="AD337" s="398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R337" s="34"/>
      <c r="AS337" s="34"/>
      <c r="AV337" s="3"/>
      <c r="AW337" s="3"/>
      <c r="AX337" s="7"/>
      <c r="AY337" s="7"/>
      <c r="AZ337" s="95"/>
      <c r="BA337" s="68"/>
      <c r="BB337" s="7"/>
      <c r="BC337" s="398"/>
      <c r="BD337" s="7"/>
      <c r="BE337" s="7"/>
      <c r="BF337" s="7"/>
      <c r="BG337" s="7"/>
      <c r="BH337" s="7"/>
      <c r="BI337" s="398"/>
    </row>
    <row r="338" spans="1:61" s="5" customFormat="1" ht="11.25" customHeight="1" x14ac:dyDescent="0.2">
      <c r="A338" s="239" t="s">
        <v>231</v>
      </c>
      <c r="B338" s="159" t="s">
        <v>24</v>
      </c>
      <c r="C338" s="173" t="s">
        <v>20</v>
      </c>
      <c r="D338" s="179">
        <v>1575.9290001746376</v>
      </c>
      <c r="E338" s="179">
        <v>1603.5602397102998</v>
      </c>
      <c r="F338" s="180">
        <v>101.75333022824</v>
      </c>
      <c r="G338" s="8"/>
      <c r="H338" s="179">
        <v>1643.6040443211898</v>
      </c>
      <c r="I338" s="179">
        <v>1623.8713629342571</v>
      </c>
      <c r="J338" s="179">
        <v>1603.5602397102998</v>
      </c>
      <c r="K338" s="179">
        <v>1593.6069197807337</v>
      </c>
      <c r="L338" s="179">
        <v>1727.4343380242983</v>
      </c>
      <c r="M338" s="179">
        <v>1715.8372401535664</v>
      </c>
      <c r="N338" s="22"/>
      <c r="O338" s="22"/>
      <c r="P338" s="163">
        <v>102.49718118591693</v>
      </c>
      <c r="Q338" s="163">
        <v>101.26662676717568</v>
      </c>
      <c r="R338" s="163">
        <v>100</v>
      </c>
      <c r="S338" s="163">
        <v>99.379298657881151</v>
      </c>
      <c r="T338" s="163">
        <v>107.72494199135154</v>
      </c>
      <c r="U338" s="163">
        <v>107.00173262362446</v>
      </c>
      <c r="V338" s="398"/>
      <c r="W338" s="398"/>
      <c r="X338" s="398"/>
      <c r="Y338" s="398"/>
      <c r="Z338" s="398"/>
      <c r="AA338" s="398"/>
      <c r="AB338" s="398"/>
      <c r="AC338" s="398"/>
      <c r="AD338" s="398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R338" s="34"/>
      <c r="AS338" s="34"/>
      <c r="AV338" s="3"/>
      <c r="AW338" s="3"/>
      <c r="AX338" s="37"/>
      <c r="AY338" s="37"/>
      <c r="AZ338" s="95"/>
      <c r="BA338" s="68"/>
      <c r="BB338" s="37"/>
      <c r="BC338" s="398"/>
      <c r="BD338" s="37"/>
      <c r="BE338" s="37"/>
      <c r="BF338" s="37"/>
      <c r="BG338" s="37"/>
      <c r="BH338" s="37"/>
      <c r="BI338" s="398"/>
    </row>
    <row r="339" spans="1:61" s="5" customFormat="1" ht="11.25" customHeight="1" x14ac:dyDescent="0.2">
      <c r="A339" s="239" t="s">
        <v>231</v>
      </c>
      <c r="B339" s="158" t="s">
        <v>23</v>
      </c>
      <c r="C339" s="176" t="s">
        <v>20</v>
      </c>
      <c r="D339" s="177">
        <v>3677.8217110260612</v>
      </c>
      <c r="E339" s="177">
        <v>3802.8618766552149</v>
      </c>
      <c r="F339" s="178">
        <v>103.3998430444381</v>
      </c>
      <c r="G339" s="8"/>
      <c r="H339" s="177">
        <v>4023.3900915154227</v>
      </c>
      <c r="I339" s="177">
        <v>3914.4371027678681</v>
      </c>
      <c r="J339" s="177">
        <v>3802.8618766552149</v>
      </c>
      <c r="K339" s="177">
        <v>3747.5024551786382</v>
      </c>
      <c r="L339" s="177">
        <v>4297.5739758642385</v>
      </c>
      <c r="M339" s="177">
        <v>4234.5262589425502</v>
      </c>
      <c r="N339" s="22"/>
      <c r="O339" s="41"/>
      <c r="P339" s="162">
        <v>105.79900669582489</v>
      </c>
      <c r="Q339" s="162">
        <v>102.93398050551308</v>
      </c>
      <c r="R339" s="162">
        <v>100</v>
      </c>
      <c r="S339" s="162">
        <v>98.544269466729418</v>
      </c>
      <c r="T339" s="162">
        <v>113.00894208769276</v>
      </c>
      <c r="U339" s="162">
        <v>111.35104025042853</v>
      </c>
      <c r="V339" s="8"/>
      <c r="W339" s="8"/>
      <c r="X339" s="8"/>
      <c r="Y339" s="8"/>
      <c r="Z339" s="8"/>
      <c r="AA339" s="8"/>
      <c r="AB339" s="8"/>
      <c r="AC339" s="8"/>
      <c r="AD339" s="8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R339" s="34"/>
      <c r="AS339" s="34"/>
      <c r="AV339" s="9"/>
      <c r="AW339" s="9"/>
      <c r="AX339" s="8"/>
      <c r="AY339" s="8"/>
      <c r="AZ339" s="95"/>
      <c r="BA339" s="69"/>
      <c r="BB339" s="8"/>
      <c r="BC339" s="8"/>
      <c r="BD339" s="8"/>
      <c r="BE339" s="8"/>
      <c r="BF339" s="8"/>
      <c r="BG339" s="8"/>
      <c r="BH339" s="8"/>
      <c r="BI339" s="8"/>
    </row>
    <row r="340" spans="1:61" s="5" customFormat="1" ht="11.25" customHeight="1" x14ac:dyDescent="0.2">
      <c r="A340" s="239" t="s">
        <v>231</v>
      </c>
      <c r="B340" s="159" t="s">
        <v>22</v>
      </c>
      <c r="C340" s="173" t="s">
        <v>20</v>
      </c>
      <c r="D340" s="182">
        <v>1320.1620207311084</v>
      </c>
      <c r="E340" s="182">
        <v>1431.7244691589558</v>
      </c>
      <c r="F340" s="180">
        <v>108.45066337888314</v>
      </c>
      <c r="G340" s="8"/>
      <c r="H340" s="182">
        <v>3305.1398247871857</v>
      </c>
      <c r="I340" s="182">
        <v>2328.898667199699</v>
      </c>
      <c r="J340" s="182">
        <v>1431.7244691589558</v>
      </c>
      <c r="K340" s="182">
        <v>995.22742699344872</v>
      </c>
      <c r="L340" s="182">
        <v>2268.6717563959401</v>
      </c>
      <c r="M340" s="182">
        <v>1749.880220135793</v>
      </c>
      <c r="N340" s="22"/>
      <c r="O340" s="22"/>
      <c r="P340" s="163">
        <v>230.8502715420334</v>
      </c>
      <c r="Q340" s="163">
        <v>162.66388661833616</v>
      </c>
      <c r="R340" s="163">
        <v>100</v>
      </c>
      <c r="S340" s="163">
        <v>69.512496882733274</v>
      </c>
      <c r="T340" s="163">
        <v>158.45728736679592</v>
      </c>
      <c r="U340" s="163">
        <v>122.22185607847666</v>
      </c>
      <c r="V340" s="398"/>
      <c r="W340" s="398"/>
      <c r="X340" s="398"/>
      <c r="Y340" s="398"/>
      <c r="Z340" s="398"/>
      <c r="AA340" s="398"/>
      <c r="AB340" s="398"/>
      <c r="AC340" s="398"/>
      <c r="AD340" s="398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R340" s="34"/>
      <c r="AS340" s="34"/>
      <c r="AV340" s="3"/>
      <c r="AW340" s="3"/>
      <c r="AX340" s="398"/>
      <c r="AY340" s="398"/>
      <c r="AZ340" s="95"/>
      <c r="BA340" s="68"/>
      <c r="BB340" s="398"/>
      <c r="BC340" s="398"/>
      <c r="BD340" s="398"/>
      <c r="BE340" s="398"/>
      <c r="BF340" s="398"/>
      <c r="BG340" s="398"/>
      <c r="BH340" s="398"/>
      <c r="BI340" s="398"/>
    </row>
    <row r="341" spans="1:61" s="5" customFormat="1" ht="11.25" customHeight="1" x14ac:dyDescent="0.2">
      <c r="A341" s="239" t="s">
        <v>231</v>
      </c>
      <c r="B341" s="158" t="s">
        <v>21</v>
      </c>
      <c r="C341" s="176" t="s">
        <v>20</v>
      </c>
      <c r="D341" s="177">
        <v>-255.76697944352918</v>
      </c>
      <c r="E341" s="177">
        <v>-171.83577055134401</v>
      </c>
      <c r="F341" s="178"/>
      <c r="G341" s="8"/>
      <c r="H341" s="177">
        <v>1661.5357804659959</v>
      </c>
      <c r="I341" s="177">
        <v>705.0273042654419</v>
      </c>
      <c r="J341" s="177">
        <v>-171.83577055134401</v>
      </c>
      <c r="K341" s="177">
        <v>-598.37949278728502</v>
      </c>
      <c r="L341" s="177">
        <v>541.23741837164175</v>
      </c>
      <c r="M341" s="177">
        <v>34.042979982226598</v>
      </c>
      <c r="N341" s="22"/>
      <c r="O341" s="41"/>
      <c r="P341" s="162"/>
      <c r="Q341" s="162"/>
      <c r="R341" s="162"/>
      <c r="S341" s="162"/>
      <c r="T341" s="162"/>
      <c r="U341" s="162"/>
      <c r="V341" s="8"/>
      <c r="W341" s="8"/>
      <c r="X341" s="8"/>
      <c r="Y341" s="8"/>
      <c r="Z341" s="8"/>
      <c r="AA341" s="8"/>
      <c r="AB341" s="8"/>
      <c r="AC341" s="8"/>
      <c r="AD341" s="8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R341" s="34"/>
      <c r="AS341" s="34"/>
      <c r="AV341" s="9"/>
      <c r="AW341" s="9"/>
      <c r="AX341" s="8"/>
      <c r="AY341" s="8"/>
      <c r="AZ341" s="95"/>
      <c r="BA341" s="69"/>
      <c r="BB341" s="8"/>
      <c r="BC341" s="8"/>
      <c r="BD341" s="8"/>
      <c r="BE341" s="8"/>
      <c r="BF341" s="8"/>
      <c r="BG341" s="8"/>
      <c r="BH341" s="8"/>
      <c r="BI341" s="8"/>
    </row>
    <row r="342" spans="1:61" s="5" customFormat="1" ht="11.25" customHeight="1" x14ac:dyDescent="0.2">
      <c r="A342" s="239" t="s">
        <v>231</v>
      </c>
      <c r="B342" s="159" t="s">
        <v>19</v>
      </c>
      <c r="C342" s="175" t="s">
        <v>18</v>
      </c>
      <c r="D342" s="179">
        <v>-0.95500962600382111</v>
      </c>
      <c r="E342" s="179">
        <v>-0.64171033101881092</v>
      </c>
      <c r="F342" s="180"/>
      <c r="G342" s="8"/>
      <c r="H342" s="179">
        <v>5.8137973610393532</v>
      </c>
      <c r="I342" s="179">
        <v>2.5466170003326969</v>
      </c>
      <c r="J342" s="179">
        <v>-0.64171033101881092</v>
      </c>
      <c r="K342" s="179">
        <v>-2.2727165591480674</v>
      </c>
      <c r="L342" s="179">
        <v>1.7681566843552792</v>
      </c>
      <c r="M342" s="179">
        <v>0.11311417765242414</v>
      </c>
      <c r="N342" s="22"/>
      <c r="O342" s="22"/>
      <c r="P342" s="163"/>
      <c r="Q342" s="163"/>
      <c r="R342" s="163"/>
      <c r="S342" s="163"/>
      <c r="T342" s="163"/>
      <c r="U342" s="163"/>
      <c r="V342" s="398"/>
      <c r="W342" s="398"/>
      <c r="X342" s="402" t="s">
        <v>209</v>
      </c>
      <c r="Y342" s="403"/>
      <c r="Z342" s="403"/>
      <c r="AA342" s="403"/>
      <c r="AB342" s="403"/>
      <c r="AC342" s="403"/>
      <c r="AD342" s="403"/>
      <c r="AE342" s="403"/>
      <c r="AF342" s="403"/>
      <c r="AG342" s="1"/>
      <c r="AH342" s="1"/>
      <c r="AI342" s="1"/>
      <c r="AJ342" s="1"/>
      <c r="AK342" s="1"/>
      <c r="AL342" s="1"/>
      <c r="AM342" s="1"/>
      <c r="AN342" s="1"/>
      <c r="AR342" s="34"/>
      <c r="AS342" s="34"/>
      <c r="AV342" s="3"/>
      <c r="AW342" s="20"/>
      <c r="AX342" s="37"/>
      <c r="AY342" s="67"/>
      <c r="AZ342" s="95"/>
      <c r="BA342" s="68"/>
      <c r="BB342" s="37"/>
      <c r="BC342" s="398"/>
      <c r="BD342" s="67"/>
      <c r="BE342" s="37"/>
      <c r="BF342" s="37"/>
      <c r="BG342" s="37"/>
      <c r="BH342" s="37"/>
      <c r="BI342" s="398"/>
    </row>
    <row r="343" spans="1:61" s="5" customFormat="1" ht="11.25" customHeight="1" x14ac:dyDescent="0.2">
      <c r="A343" s="239" t="s">
        <v>231</v>
      </c>
      <c r="B343" s="22"/>
      <c r="C343" s="88"/>
      <c r="D343" s="33">
        <v>0</v>
      </c>
      <c r="E343" s="33">
        <v>0</v>
      </c>
      <c r="F343" s="32"/>
      <c r="G343" s="32"/>
      <c r="H343" s="31">
        <v>0</v>
      </c>
      <c r="I343" s="31">
        <v>0</v>
      </c>
      <c r="J343" s="31">
        <v>0</v>
      </c>
      <c r="K343" s="31">
        <v>0</v>
      </c>
      <c r="L343" s="31"/>
      <c r="M343" s="31"/>
      <c r="N343" s="31"/>
      <c r="O343" s="22"/>
      <c r="P343" s="398"/>
      <c r="Q343" s="398"/>
      <c r="R343" s="398"/>
      <c r="S343" s="398"/>
      <c r="T343" s="398"/>
      <c r="U343" s="398"/>
      <c r="V343" s="398"/>
      <c r="W343" s="398"/>
      <c r="X343" s="204">
        <v>2019</v>
      </c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V343" s="3"/>
      <c r="AW343" s="20"/>
      <c r="AX343" s="33"/>
      <c r="AY343" s="33"/>
      <c r="AZ343" s="95"/>
      <c r="BA343" s="33"/>
      <c r="BB343" s="32"/>
      <c r="BC343" s="32"/>
      <c r="BD343" s="33"/>
      <c r="BE343" s="33"/>
      <c r="BF343" s="33"/>
      <c r="BG343" s="33"/>
      <c r="BH343" s="31"/>
      <c r="BI343" s="398"/>
    </row>
    <row r="344" spans="1:61" s="5" customFormat="1" x14ac:dyDescent="0.2">
      <c r="A344" s="239" t="s">
        <v>232</v>
      </c>
      <c r="B344" s="147" t="s">
        <v>131</v>
      </c>
      <c r="C344" s="146"/>
      <c r="D344" s="146"/>
      <c r="E344" s="146"/>
      <c r="F344" s="146"/>
      <c r="G344" s="146"/>
      <c r="H344" s="146"/>
      <c r="I344" s="146"/>
      <c r="J344" s="146"/>
      <c r="K344" s="146"/>
      <c r="L344" s="146"/>
      <c r="M344" s="146"/>
      <c r="N344" s="146"/>
      <c r="O344" s="146"/>
      <c r="P344" s="146"/>
      <c r="Q344" s="146"/>
      <c r="R344" s="146"/>
      <c r="S344" s="146"/>
      <c r="T344" s="146"/>
      <c r="U344" s="146"/>
      <c r="V344" s="146"/>
      <c r="W344" s="146"/>
      <c r="X344" s="146"/>
      <c r="Y344" s="146"/>
      <c r="Z344" s="146"/>
      <c r="AA344" s="146"/>
      <c r="AB344" s="146"/>
      <c r="AC344" s="146"/>
      <c r="AD344" s="146"/>
      <c r="AE344" s="146"/>
      <c r="AF344" s="147"/>
      <c r="AG344" s="1"/>
      <c r="AH344" s="1"/>
      <c r="AI344" s="1"/>
      <c r="AJ344" s="1"/>
      <c r="AK344" s="1"/>
      <c r="AL344" s="1"/>
      <c r="AM344" s="1"/>
      <c r="AN344" s="1"/>
      <c r="AV344" s="13"/>
      <c r="AW344" s="25"/>
      <c r="AX344" s="66"/>
      <c r="AY344" s="66"/>
      <c r="AZ344" s="95"/>
      <c r="BA344" s="26"/>
      <c r="BB344" s="25"/>
      <c r="BC344" s="66"/>
      <c r="BD344" s="66"/>
      <c r="BE344" s="66"/>
      <c r="BF344" s="66"/>
      <c r="BG344" s="66"/>
      <c r="BH344" s="25"/>
      <c r="BI344" s="25"/>
    </row>
    <row r="345" spans="1:61" s="5" customFormat="1" x14ac:dyDescent="0.2">
      <c r="A345" s="239" t="s">
        <v>232</v>
      </c>
      <c r="B345" s="147" t="s">
        <v>132</v>
      </c>
      <c r="C345" s="146"/>
      <c r="D345" s="206" t="s">
        <v>108</v>
      </c>
      <c r="E345" s="206" t="s">
        <v>108</v>
      </c>
      <c r="F345" s="146"/>
      <c r="G345" s="146"/>
      <c r="H345" s="149" t="s">
        <v>110</v>
      </c>
      <c r="I345" s="149" t="s">
        <v>111</v>
      </c>
      <c r="J345" s="149" t="s">
        <v>109</v>
      </c>
      <c r="K345" s="149" t="s">
        <v>112</v>
      </c>
      <c r="L345" s="149" t="s">
        <v>113</v>
      </c>
      <c r="M345" s="149" t="s">
        <v>114</v>
      </c>
      <c r="N345" s="146"/>
      <c r="O345" s="146"/>
      <c r="P345" s="146"/>
      <c r="Q345" s="146"/>
      <c r="R345" s="146"/>
      <c r="S345" s="146" t="s">
        <v>49</v>
      </c>
      <c r="T345" s="146"/>
      <c r="U345" s="146"/>
      <c r="V345" s="146"/>
      <c r="W345" s="146"/>
      <c r="X345" s="146"/>
      <c r="Y345" s="146"/>
      <c r="Z345" s="146"/>
      <c r="AA345" s="146"/>
      <c r="AB345" s="146"/>
      <c r="AC345" s="146"/>
      <c r="AD345" s="146"/>
      <c r="AE345" s="146"/>
      <c r="AF345" s="147"/>
      <c r="AG345" s="1"/>
      <c r="AH345" s="1"/>
      <c r="AI345" s="1"/>
      <c r="AJ345" s="1"/>
      <c r="AK345" s="1"/>
      <c r="AL345" s="1"/>
      <c r="AM345" s="1"/>
      <c r="AN345" s="1"/>
      <c r="AV345" s="13"/>
      <c r="AW345" s="25"/>
      <c r="AX345" s="12"/>
      <c r="AY345" s="12"/>
      <c r="AZ345" s="95"/>
      <c r="BA345" s="65"/>
      <c r="BB345" s="65"/>
      <c r="BC345" s="65"/>
      <c r="BD345" s="12"/>
      <c r="BE345" s="12"/>
      <c r="BF345" s="12"/>
      <c r="BG345" s="12"/>
      <c r="BH345" s="12"/>
      <c r="BI345" s="12"/>
    </row>
    <row r="346" spans="1:61" s="5" customFormat="1" ht="12" customHeight="1" x14ac:dyDescent="0.2">
      <c r="A346" s="239" t="s">
        <v>232</v>
      </c>
      <c r="B346" s="156" t="s">
        <v>232</v>
      </c>
      <c r="C346" s="165"/>
      <c r="D346" s="195">
        <v>2018</v>
      </c>
      <c r="E346" s="195">
        <v>2019</v>
      </c>
      <c r="F346" s="404" t="s">
        <v>226</v>
      </c>
      <c r="G346" s="196"/>
      <c r="H346" s="189"/>
      <c r="I346" s="189"/>
      <c r="J346" s="189"/>
      <c r="K346" s="189">
        <v>2019</v>
      </c>
      <c r="L346" s="189"/>
      <c r="M346" s="189"/>
      <c r="N346" s="148"/>
      <c r="O346" s="148"/>
      <c r="P346" s="189"/>
      <c r="Q346" s="189"/>
      <c r="R346" s="189" t="s">
        <v>143</v>
      </c>
      <c r="S346" s="189"/>
      <c r="T346" s="189"/>
      <c r="U346" s="189"/>
      <c r="V346" s="62"/>
      <c r="W346" s="62"/>
      <c r="X346" s="62"/>
      <c r="Y346" s="62"/>
      <c r="Z346" s="62"/>
      <c r="AA346" s="62"/>
      <c r="AB346" s="62"/>
      <c r="AC346" s="62"/>
      <c r="AD346" s="62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V346" s="106"/>
      <c r="AW346" s="3"/>
      <c r="AX346" s="62"/>
      <c r="AY346" s="62"/>
      <c r="AZ346" s="95"/>
      <c r="BA346" s="30"/>
      <c r="BB346" s="64"/>
      <c r="BC346" s="30"/>
      <c r="BD346" s="62"/>
      <c r="BE346" s="62"/>
      <c r="BF346" s="62"/>
      <c r="BG346" s="62"/>
      <c r="BH346" s="62"/>
      <c r="BI346" s="62"/>
    </row>
    <row r="347" spans="1:61" s="5" customFormat="1" ht="12" x14ac:dyDescent="0.2">
      <c r="A347" s="239" t="s">
        <v>232</v>
      </c>
      <c r="B347" s="157" t="s">
        <v>68</v>
      </c>
      <c r="C347" s="165"/>
      <c r="D347" s="195"/>
      <c r="E347" s="195"/>
      <c r="F347" s="405"/>
      <c r="G347" s="196"/>
      <c r="H347" s="197" t="s">
        <v>67</v>
      </c>
      <c r="I347" s="195" t="s">
        <v>66</v>
      </c>
      <c r="J347" s="245" t="s">
        <v>65</v>
      </c>
      <c r="K347" s="195" t="s">
        <v>64</v>
      </c>
      <c r="L347" s="195" t="s">
        <v>63</v>
      </c>
      <c r="M347" s="227" t="s">
        <v>62</v>
      </c>
      <c r="N347" s="203"/>
      <c r="O347" s="203"/>
      <c r="P347" s="198" t="s">
        <v>67</v>
      </c>
      <c r="Q347" s="195" t="s">
        <v>66</v>
      </c>
      <c r="R347" s="245" t="s">
        <v>65</v>
      </c>
      <c r="S347" s="195" t="s">
        <v>64</v>
      </c>
      <c r="T347" s="195" t="s">
        <v>63</v>
      </c>
      <c r="U347" s="198" t="s">
        <v>62</v>
      </c>
      <c r="V347" s="62"/>
      <c r="W347" s="62"/>
      <c r="X347" s="62"/>
      <c r="Y347" s="62"/>
      <c r="Z347" s="62"/>
      <c r="AA347" s="62"/>
      <c r="AB347" s="62"/>
      <c r="AC347" s="62"/>
      <c r="AD347" s="62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V347" s="9"/>
      <c r="AW347" s="3"/>
      <c r="AX347" s="63"/>
      <c r="AY347" s="63"/>
      <c r="AZ347" s="95"/>
      <c r="BA347" s="30"/>
      <c r="BB347" s="62"/>
      <c r="BC347" s="62"/>
      <c r="BD347" s="63"/>
      <c r="BE347" s="63"/>
      <c r="BF347" s="63"/>
      <c r="BG347" s="63"/>
      <c r="BH347" s="63"/>
      <c r="BI347" s="63"/>
    </row>
    <row r="348" spans="1:61" s="5" customFormat="1" x14ac:dyDescent="0.2">
      <c r="A348" s="239" t="s">
        <v>232</v>
      </c>
      <c r="B348" s="90" t="s">
        <v>8</v>
      </c>
      <c r="C348" s="166" t="s">
        <v>7</v>
      </c>
      <c r="D348" s="167">
        <v>9000</v>
      </c>
      <c r="E348" s="167">
        <v>9000</v>
      </c>
      <c r="F348" s="167"/>
      <c r="G348" s="78"/>
      <c r="H348" s="188">
        <v>12000</v>
      </c>
      <c r="I348" s="188">
        <v>10000</v>
      </c>
      <c r="J348" s="188">
        <v>9000</v>
      </c>
      <c r="K348" s="188">
        <v>8000</v>
      </c>
      <c r="L348" s="188">
        <v>9000</v>
      </c>
      <c r="M348" s="188">
        <v>9000</v>
      </c>
      <c r="N348" s="2" t="e">
        <v>#N/A</v>
      </c>
      <c r="O348" s="2"/>
      <c r="P348" s="58">
        <v>133.33333333333331</v>
      </c>
      <c r="Q348" s="58">
        <v>111.11111111111111</v>
      </c>
      <c r="R348" s="58">
        <v>100</v>
      </c>
      <c r="S348" s="58">
        <v>88.888888888888886</v>
      </c>
      <c r="T348" s="58">
        <v>100</v>
      </c>
      <c r="U348" s="58">
        <v>100</v>
      </c>
      <c r="V348" s="82"/>
      <c r="W348" s="82"/>
      <c r="X348" s="82"/>
      <c r="Y348" s="82"/>
      <c r="Z348" s="82"/>
      <c r="AA348" s="82"/>
      <c r="AB348" s="82"/>
      <c r="AC348" s="82"/>
      <c r="AD348" s="82"/>
      <c r="AE348" s="1"/>
      <c r="AF348" s="90"/>
      <c r="AG348" s="1"/>
      <c r="AH348" s="1"/>
      <c r="AI348" s="1"/>
      <c r="AJ348" s="1"/>
      <c r="AK348" s="1"/>
      <c r="AL348" s="1"/>
      <c r="AM348" s="1"/>
      <c r="AN348" s="1"/>
      <c r="AV348" s="9"/>
      <c r="AW348" s="3"/>
      <c r="AX348" s="61"/>
      <c r="AY348" s="61"/>
      <c r="AZ348" s="95"/>
      <c r="BA348" s="56"/>
      <c r="BB348" s="55"/>
      <c r="BC348" s="55"/>
      <c r="BD348" s="61"/>
      <c r="BE348" s="61"/>
      <c r="BF348" s="61"/>
      <c r="BG348" s="61"/>
      <c r="BH348" s="61"/>
      <c r="BI348" s="61"/>
    </row>
    <row r="349" spans="1:61" s="5" customFormat="1" x14ac:dyDescent="0.2">
      <c r="A349" s="239" t="s">
        <v>232</v>
      </c>
      <c r="B349" s="90" t="s">
        <v>186</v>
      </c>
      <c r="C349" s="166" t="s">
        <v>59</v>
      </c>
      <c r="D349" s="168">
        <v>2.25</v>
      </c>
      <c r="E349" s="168">
        <v>2.25</v>
      </c>
      <c r="F349" s="167"/>
      <c r="G349" s="78"/>
      <c r="H349" s="249">
        <v>3</v>
      </c>
      <c r="I349" s="249">
        <v>2.5</v>
      </c>
      <c r="J349" s="249">
        <v>2.25</v>
      </c>
      <c r="K349" s="249">
        <v>2</v>
      </c>
      <c r="L349" s="249">
        <v>2</v>
      </c>
      <c r="M349" s="249">
        <v>2.5714285714285716</v>
      </c>
      <c r="N349" s="251" t="e">
        <v>#N/A</v>
      </c>
      <c r="O349" s="22"/>
      <c r="P349" s="58">
        <v>133.33333333333331</v>
      </c>
      <c r="Q349" s="58">
        <v>111.11111111111111</v>
      </c>
      <c r="R349" s="58">
        <v>100</v>
      </c>
      <c r="S349" s="58">
        <v>88.888888888888886</v>
      </c>
      <c r="T349" s="58">
        <v>88.888888888888886</v>
      </c>
      <c r="U349" s="58">
        <v>114.28571428571431</v>
      </c>
      <c r="V349" s="82"/>
      <c r="W349" s="82"/>
      <c r="X349" s="82"/>
      <c r="Y349" s="82"/>
      <c r="Z349" s="82"/>
      <c r="AA349" s="82"/>
      <c r="AB349" s="82"/>
      <c r="AC349" s="82"/>
      <c r="AD349" s="82"/>
      <c r="AE349" s="1"/>
      <c r="AF349" s="90"/>
      <c r="AG349" s="1"/>
      <c r="AH349" s="1"/>
      <c r="AI349" s="1"/>
      <c r="AJ349" s="1"/>
      <c r="AK349" s="1"/>
      <c r="AL349" s="1"/>
      <c r="AM349" s="1"/>
      <c r="AN349" s="1"/>
      <c r="AV349" s="9"/>
      <c r="AW349" s="3"/>
      <c r="AX349" s="57"/>
      <c r="AY349" s="57"/>
      <c r="AZ349" s="95"/>
      <c r="BA349" s="59"/>
      <c r="BB349" s="57"/>
      <c r="BC349" s="57"/>
      <c r="BD349" s="57"/>
      <c r="BE349" s="57"/>
      <c r="BF349" s="57"/>
      <c r="BG349" s="57"/>
      <c r="BH349" s="57"/>
      <c r="BI349" s="57"/>
    </row>
    <row r="350" spans="1:61" s="5" customFormat="1" x14ac:dyDescent="0.2">
      <c r="A350" s="239" t="s">
        <v>232</v>
      </c>
      <c r="B350" s="90" t="s">
        <v>58</v>
      </c>
      <c r="C350" s="166" t="s">
        <v>57</v>
      </c>
      <c r="D350" s="167">
        <v>4000</v>
      </c>
      <c r="E350" s="167">
        <v>4000</v>
      </c>
      <c r="F350" s="170"/>
      <c r="G350" s="142"/>
      <c r="H350" s="188">
        <v>4000</v>
      </c>
      <c r="I350" s="188">
        <v>4000</v>
      </c>
      <c r="J350" s="188">
        <v>4000</v>
      </c>
      <c r="K350" s="188">
        <v>4000</v>
      </c>
      <c r="L350" s="188">
        <v>4500</v>
      </c>
      <c r="M350" s="188">
        <v>3500</v>
      </c>
      <c r="N350" s="90">
        <v>3500</v>
      </c>
      <c r="O350" s="90"/>
      <c r="P350" s="58">
        <v>100</v>
      </c>
      <c r="Q350" s="58">
        <v>100</v>
      </c>
      <c r="R350" s="58">
        <v>100</v>
      </c>
      <c r="S350" s="58">
        <v>100</v>
      </c>
      <c r="T350" s="58">
        <v>112.5</v>
      </c>
      <c r="U350" s="58">
        <v>87.5</v>
      </c>
      <c r="V350" s="82"/>
      <c r="W350" s="82"/>
      <c r="X350" s="82"/>
      <c r="Y350" s="82"/>
      <c r="Z350" s="82"/>
      <c r="AA350" s="82"/>
      <c r="AB350" s="82"/>
      <c r="AC350" s="82"/>
      <c r="AD350" s="82"/>
      <c r="AE350" s="1"/>
      <c r="AF350" s="90"/>
      <c r="AG350" s="1"/>
      <c r="AH350" s="1"/>
      <c r="AI350" s="1"/>
      <c r="AJ350" s="1"/>
      <c r="AK350" s="1"/>
      <c r="AL350" s="1"/>
      <c r="AM350" s="1"/>
      <c r="AN350" s="1"/>
      <c r="AV350" s="9"/>
      <c r="AW350" s="3"/>
      <c r="AX350" s="55"/>
      <c r="AY350" s="55"/>
      <c r="AZ350" s="95"/>
      <c r="BA350" s="56"/>
      <c r="BB350" s="55"/>
      <c r="BC350" s="55"/>
      <c r="BD350" s="55"/>
      <c r="BE350" s="55"/>
      <c r="BF350" s="55"/>
      <c r="BG350" s="55"/>
      <c r="BH350" s="55"/>
      <c r="BI350" s="55"/>
    </row>
    <row r="351" spans="1:61" s="5" customFormat="1" ht="6" customHeight="1" x14ac:dyDescent="0.2">
      <c r="A351" s="239" t="s">
        <v>232</v>
      </c>
      <c r="B351" s="90"/>
      <c r="C351" s="166"/>
      <c r="D351" s="171"/>
      <c r="E351" s="171"/>
      <c r="F351" s="172"/>
      <c r="G351" s="8"/>
      <c r="H351" s="256"/>
      <c r="I351" s="256"/>
      <c r="J351" s="256"/>
      <c r="K351" s="256"/>
      <c r="L351" s="256"/>
      <c r="M351" s="256"/>
      <c r="N351" s="22"/>
      <c r="O351" s="22"/>
      <c r="P351" s="58"/>
      <c r="Q351" s="58"/>
      <c r="R351" s="58"/>
      <c r="S351" s="58"/>
      <c r="T351" s="58"/>
      <c r="U351" s="58"/>
      <c r="V351" s="24"/>
      <c r="W351" s="24"/>
      <c r="X351" s="24"/>
      <c r="Y351" s="24"/>
      <c r="Z351" s="24"/>
      <c r="AA351" s="24"/>
      <c r="AB351" s="24"/>
      <c r="AC351" s="24"/>
      <c r="AD351" s="24"/>
      <c r="AE351" s="1"/>
      <c r="AF351" s="90"/>
      <c r="AG351" s="1"/>
      <c r="AH351" s="1"/>
      <c r="AI351" s="1"/>
      <c r="AJ351" s="1"/>
      <c r="AK351" s="1"/>
      <c r="AL351" s="1"/>
      <c r="AM351" s="1"/>
      <c r="AN351" s="1"/>
      <c r="AV351" s="9"/>
      <c r="AW351" s="3"/>
      <c r="AX351" s="55"/>
      <c r="AY351" s="55"/>
      <c r="AZ351" s="95"/>
      <c r="BA351" s="56"/>
      <c r="BB351" s="55"/>
      <c r="BC351" s="55"/>
      <c r="BD351" s="55"/>
      <c r="BE351" s="55"/>
      <c r="BF351" s="55"/>
      <c r="BG351" s="55"/>
      <c r="BH351" s="55"/>
      <c r="BI351" s="55"/>
    </row>
    <row r="352" spans="1:61" s="5" customFormat="1" ht="11.25" customHeight="1" x14ac:dyDescent="0.2">
      <c r="A352" s="239" t="s">
        <v>232</v>
      </c>
      <c r="B352" s="158" t="s">
        <v>47</v>
      </c>
      <c r="C352" s="173"/>
      <c r="D352" s="174"/>
      <c r="E352" s="174"/>
      <c r="F352" s="175"/>
      <c r="G352" s="22"/>
      <c r="H352" s="174"/>
      <c r="I352" s="174"/>
      <c r="J352" s="174"/>
      <c r="K352" s="174"/>
      <c r="L352" s="174"/>
      <c r="M352" s="174"/>
      <c r="N352" s="22"/>
      <c r="O352" s="22"/>
      <c r="P352" s="161"/>
      <c r="Q352" s="161"/>
      <c r="R352" s="161"/>
      <c r="S352" s="161"/>
      <c r="T352" s="161"/>
      <c r="U352" s="161"/>
      <c r="V352" s="76"/>
      <c r="W352" s="76"/>
      <c r="X352" s="76"/>
      <c r="Y352" s="76"/>
      <c r="Z352" s="76"/>
      <c r="AA352" s="76"/>
      <c r="AB352" s="76"/>
      <c r="AC352" s="76"/>
      <c r="AD352" s="76"/>
      <c r="AE352" s="1"/>
      <c r="AF352" s="90"/>
      <c r="AG352" s="1"/>
      <c r="AH352" s="1"/>
      <c r="AI352" s="1"/>
      <c r="AJ352" s="1"/>
      <c r="AK352" s="1"/>
      <c r="AL352" s="1"/>
      <c r="AM352" s="1"/>
      <c r="AN352" s="1"/>
      <c r="AV352" s="9"/>
      <c r="AW352" s="3"/>
      <c r="AX352" s="53"/>
      <c r="AY352" s="53"/>
      <c r="AZ352" s="95"/>
      <c r="BA352" s="54"/>
      <c r="BB352" s="14"/>
      <c r="BC352" s="14"/>
      <c r="BD352" s="53"/>
      <c r="BE352" s="53"/>
      <c r="BF352" s="53"/>
      <c r="BG352" s="53"/>
      <c r="BH352" s="53"/>
      <c r="BI352" s="53"/>
    </row>
    <row r="353" spans="1:61" s="5" customFormat="1" ht="11.25" customHeight="1" x14ac:dyDescent="0.2">
      <c r="A353" s="239" t="s">
        <v>232</v>
      </c>
      <c r="B353" s="158" t="s">
        <v>46</v>
      </c>
      <c r="C353" s="176" t="s">
        <v>20</v>
      </c>
      <c r="D353" s="177">
        <v>3533.097366394059</v>
      </c>
      <c r="E353" s="177">
        <v>3635.3951308306823</v>
      </c>
      <c r="F353" s="178">
        <v>102.89541311285826</v>
      </c>
      <c r="G353" s="8"/>
      <c r="H353" s="177">
        <v>3914.3376976277505</v>
      </c>
      <c r="I353" s="177">
        <v>3735.5697532629474</v>
      </c>
      <c r="J353" s="177">
        <v>3635.3951308306823</v>
      </c>
      <c r="K353" s="177">
        <v>3533.6187380391884</v>
      </c>
      <c r="L353" s="177">
        <v>3685.8024440176296</v>
      </c>
      <c r="M353" s="177">
        <v>3584.9878176437333</v>
      </c>
      <c r="N353" s="22" t="e">
        <v>#N/A</v>
      </c>
      <c r="O353" s="41"/>
      <c r="P353" s="162">
        <v>107.67296419669601</v>
      </c>
      <c r="Q353" s="162">
        <v>102.75553602365571</v>
      </c>
      <c r="R353" s="162">
        <v>100</v>
      </c>
      <c r="S353" s="162">
        <v>97.200403556456365</v>
      </c>
      <c r="T353" s="162">
        <v>101.38657041044749</v>
      </c>
      <c r="U353" s="162">
        <v>98.613429589552453</v>
      </c>
      <c r="V353" s="8"/>
      <c r="W353" s="8"/>
      <c r="X353" s="8"/>
      <c r="Y353" s="8"/>
      <c r="Z353" s="8"/>
      <c r="AA353" s="8"/>
      <c r="AB353" s="8"/>
      <c r="AC353" s="8"/>
      <c r="AD353" s="8"/>
      <c r="AE353" s="41"/>
      <c r="AF353" s="90"/>
      <c r="AG353" s="1"/>
      <c r="AH353" s="1"/>
      <c r="AI353" s="1"/>
      <c r="AJ353" s="1"/>
      <c r="AK353" s="1"/>
      <c r="AL353" s="1"/>
      <c r="AM353" s="1"/>
      <c r="AN353" s="1"/>
      <c r="AR353" s="34"/>
      <c r="AS353" s="34"/>
      <c r="AV353" s="9"/>
      <c r="AW353" s="9"/>
      <c r="AX353" s="52"/>
      <c r="AY353" s="52"/>
      <c r="AZ353" s="95"/>
      <c r="BA353" s="52"/>
      <c r="BB353" s="19"/>
      <c r="BC353" s="52"/>
      <c r="BD353" s="52"/>
      <c r="BE353" s="52"/>
      <c r="BF353" s="52"/>
      <c r="BG353" s="52"/>
      <c r="BH353" s="52"/>
      <c r="BI353" s="52"/>
    </row>
    <row r="354" spans="1:61" s="5" customFormat="1" ht="11.25" customHeight="1" x14ac:dyDescent="0.2">
      <c r="A354" s="239" t="s">
        <v>232</v>
      </c>
      <c r="B354" s="159" t="s">
        <v>45</v>
      </c>
      <c r="C354" s="173" t="s">
        <v>20</v>
      </c>
      <c r="D354" s="179">
        <v>0</v>
      </c>
      <c r="E354" s="179">
        <v>0</v>
      </c>
      <c r="F354" s="180"/>
      <c r="G354" s="8"/>
      <c r="H354" s="179">
        <v>0</v>
      </c>
      <c r="I354" s="179">
        <v>0</v>
      </c>
      <c r="J354" s="179">
        <v>0</v>
      </c>
      <c r="K354" s="179">
        <v>0</v>
      </c>
      <c r="L354" s="179">
        <v>0</v>
      </c>
      <c r="M354" s="179">
        <v>0</v>
      </c>
      <c r="N354" s="22" t="e">
        <v>#N/A</v>
      </c>
      <c r="O354" s="22"/>
      <c r="P354" s="163"/>
      <c r="Q354" s="163"/>
      <c r="R354" s="163"/>
      <c r="S354" s="163"/>
      <c r="T354" s="163"/>
      <c r="U354" s="163"/>
      <c r="V354" s="398"/>
      <c r="W354" s="398"/>
      <c r="X354" s="398"/>
      <c r="Y354" s="398"/>
      <c r="Z354" s="398"/>
      <c r="AA354" s="398"/>
      <c r="AB354" s="398"/>
      <c r="AC354" s="398"/>
      <c r="AD354" s="398"/>
      <c r="AE354" s="1"/>
      <c r="AF354" s="22"/>
      <c r="AG354" s="1"/>
      <c r="AH354" s="1"/>
      <c r="AI354" s="1"/>
      <c r="AJ354" s="1"/>
      <c r="AK354" s="1"/>
      <c r="AL354" s="1"/>
      <c r="AM354" s="1"/>
      <c r="AN354" s="1"/>
      <c r="AR354" s="34"/>
      <c r="AS354" s="34"/>
      <c r="AV354" s="3"/>
      <c r="AW354" s="3"/>
      <c r="AX354" s="44"/>
      <c r="AY354" s="44"/>
      <c r="AZ354" s="95"/>
      <c r="BA354" s="38"/>
      <c r="BB354" s="7"/>
      <c r="BC354" s="35"/>
      <c r="BD354" s="44"/>
      <c r="BE354" s="44"/>
      <c r="BF354" s="44"/>
      <c r="BG354" s="44"/>
      <c r="BH354" s="44"/>
      <c r="BI354" s="44"/>
    </row>
    <row r="355" spans="1:61" s="5" customFormat="1" ht="11.25" customHeight="1" x14ac:dyDescent="0.2">
      <c r="A355" s="239" t="s">
        <v>232</v>
      </c>
      <c r="B355" s="159" t="s">
        <v>44</v>
      </c>
      <c r="C355" s="173" t="s">
        <v>20</v>
      </c>
      <c r="D355" s="179">
        <v>141.73999519029951</v>
      </c>
      <c r="E355" s="179">
        <v>159.025872863849</v>
      </c>
      <c r="F355" s="180">
        <v>112.19548346275978</v>
      </c>
      <c r="G355" s="8"/>
      <c r="H355" s="179">
        <v>185.57914818749336</v>
      </c>
      <c r="I355" s="179">
        <v>173.84731085354059</v>
      </c>
      <c r="J355" s="179">
        <v>159.025872863849</v>
      </c>
      <c r="K355" s="179">
        <v>141.26636121146231</v>
      </c>
      <c r="L355" s="179">
        <v>159.025872863849</v>
      </c>
      <c r="M355" s="179">
        <v>159.025872863849</v>
      </c>
      <c r="N355" s="22" t="e">
        <v>#N/A</v>
      </c>
      <c r="O355" s="22"/>
      <c r="P355" s="163">
        <v>116.6974561091566</v>
      </c>
      <c r="Q355" s="163">
        <v>109.32014251692306</v>
      </c>
      <c r="R355" s="163">
        <v>100</v>
      </c>
      <c r="S355" s="163">
        <v>88.832313049090061</v>
      </c>
      <c r="T355" s="163">
        <v>100</v>
      </c>
      <c r="U355" s="163">
        <v>100</v>
      </c>
      <c r="V355" s="398"/>
      <c r="W355" s="398"/>
      <c r="X355" s="398"/>
      <c r="Y355" s="398"/>
      <c r="Z355" s="398"/>
      <c r="AA355" s="398"/>
      <c r="AB355" s="398"/>
      <c r="AC355" s="398"/>
      <c r="AD355" s="398"/>
      <c r="AE355" s="1"/>
      <c r="AF355" s="22"/>
      <c r="AG355" s="1"/>
      <c r="AH355" s="1"/>
      <c r="AI355" s="1"/>
      <c r="AJ355" s="1"/>
      <c r="AK355" s="1"/>
      <c r="AL355" s="1"/>
      <c r="AM355" s="1"/>
      <c r="AN355" s="1"/>
      <c r="AR355" s="34"/>
      <c r="AS355" s="34"/>
      <c r="AV355" s="3"/>
      <c r="AW355" s="3"/>
      <c r="AX355" s="44"/>
      <c r="AY355" s="44"/>
      <c r="AZ355" s="95"/>
      <c r="BA355" s="38"/>
      <c r="BB355" s="7"/>
      <c r="BC355" s="35"/>
      <c r="BD355" s="44"/>
      <c r="BE355" s="44"/>
      <c r="BF355" s="44"/>
      <c r="BG355" s="44"/>
      <c r="BH355" s="44"/>
      <c r="BI355" s="44"/>
    </row>
    <row r="356" spans="1:61" s="5" customFormat="1" ht="11.25" customHeight="1" x14ac:dyDescent="0.2">
      <c r="A356" s="239" t="s">
        <v>232</v>
      </c>
      <c r="B356" s="159" t="s">
        <v>43</v>
      </c>
      <c r="C356" s="173" t="s">
        <v>20</v>
      </c>
      <c r="D356" s="179">
        <v>916.85770200000002</v>
      </c>
      <c r="E356" s="179">
        <v>944.61740999999995</v>
      </c>
      <c r="F356" s="180">
        <v>103.02770080236508</v>
      </c>
      <c r="G356" s="8"/>
      <c r="H356" s="179">
        <v>944.61740999999995</v>
      </c>
      <c r="I356" s="179">
        <v>944.61740999999995</v>
      </c>
      <c r="J356" s="179">
        <v>944.61740999999995</v>
      </c>
      <c r="K356" s="179">
        <v>944.61740999999995</v>
      </c>
      <c r="L356" s="179">
        <v>944.61740999999995</v>
      </c>
      <c r="M356" s="179">
        <v>944.61740999999995</v>
      </c>
      <c r="N356" s="22" t="e">
        <v>#N/A</v>
      </c>
      <c r="O356" s="22"/>
      <c r="P356" s="163">
        <v>100</v>
      </c>
      <c r="Q356" s="163">
        <v>100</v>
      </c>
      <c r="R356" s="163">
        <v>100</v>
      </c>
      <c r="S356" s="163">
        <v>100</v>
      </c>
      <c r="T356" s="163">
        <v>100</v>
      </c>
      <c r="U356" s="163">
        <v>100</v>
      </c>
      <c r="V356" s="398"/>
      <c r="W356" s="398"/>
      <c r="X356" s="398"/>
      <c r="Y356" s="398"/>
      <c r="Z356" s="398"/>
      <c r="AA356" s="398"/>
      <c r="AB356" s="398"/>
      <c r="AC356" s="398"/>
      <c r="AD356" s="398"/>
      <c r="AE356" s="1"/>
      <c r="AF356" s="22"/>
      <c r="AG356" s="1"/>
      <c r="AH356" s="1"/>
      <c r="AI356" s="1"/>
      <c r="AJ356" s="1"/>
      <c r="AK356" s="1"/>
      <c r="AL356" s="1"/>
      <c r="AM356" s="1"/>
      <c r="AN356" s="1"/>
      <c r="AR356" s="34"/>
      <c r="AS356" s="34"/>
      <c r="AV356" s="3"/>
      <c r="AW356" s="3"/>
      <c r="AX356" s="44"/>
      <c r="AY356" s="44"/>
      <c r="AZ356" s="95"/>
      <c r="BA356" s="38"/>
      <c r="BB356" s="7"/>
      <c r="BC356" s="35"/>
      <c r="BD356" s="44"/>
      <c r="BE356" s="44"/>
      <c r="BF356" s="44"/>
      <c r="BG356" s="44"/>
      <c r="BH356" s="44"/>
      <c r="BI356" s="44"/>
    </row>
    <row r="357" spans="1:61" s="5" customFormat="1" ht="11.25" customHeight="1" x14ac:dyDescent="0.2">
      <c r="A357" s="239" t="s">
        <v>232</v>
      </c>
      <c r="B357" s="159" t="s">
        <v>42</v>
      </c>
      <c r="C357" s="173" t="s">
        <v>20</v>
      </c>
      <c r="D357" s="179">
        <v>834.4565547012528</v>
      </c>
      <c r="E357" s="179">
        <v>877.86306801785918</v>
      </c>
      <c r="F357" s="180">
        <v>105.20177031051622</v>
      </c>
      <c r="G357" s="8"/>
      <c r="H357" s="179">
        <v>1051.6648634527387</v>
      </c>
      <c r="I357" s="179">
        <v>935.79699982948569</v>
      </c>
      <c r="J357" s="179">
        <v>877.86306801785918</v>
      </c>
      <c r="K357" s="179">
        <v>819.92913620623278</v>
      </c>
      <c r="L357" s="179">
        <v>922.42027823201181</v>
      </c>
      <c r="M357" s="179">
        <v>833.30585780370654</v>
      </c>
      <c r="N357" s="22" t="e">
        <v>#N/A</v>
      </c>
      <c r="O357" s="22"/>
      <c r="P357" s="163">
        <v>119.79828082155333</v>
      </c>
      <c r="Q357" s="163">
        <v>106.59942694051779</v>
      </c>
      <c r="R357" s="163">
        <v>100</v>
      </c>
      <c r="S357" s="163">
        <v>93.400573059482241</v>
      </c>
      <c r="T357" s="163">
        <v>105.0756446919175</v>
      </c>
      <c r="U357" s="163">
        <v>94.924355308082497</v>
      </c>
      <c r="V357" s="398"/>
      <c r="W357" s="398"/>
      <c r="X357" s="398"/>
      <c r="Y357" s="398"/>
      <c r="Z357" s="398"/>
      <c r="AA357" s="398"/>
      <c r="AB357" s="398"/>
      <c r="AC357" s="398"/>
      <c r="AD357" s="398"/>
      <c r="AE357" s="1"/>
      <c r="AF357" s="22"/>
      <c r="AG357" s="1"/>
      <c r="AH357" s="1"/>
      <c r="AI357" s="1"/>
      <c r="AJ357" s="1"/>
      <c r="AK357" s="1"/>
      <c r="AL357" s="1"/>
      <c r="AM357" s="1"/>
      <c r="AN357" s="1"/>
      <c r="AR357" s="34"/>
      <c r="AS357" s="34"/>
      <c r="AV357" s="3"/>
      <c r="AW357" s="3"/>
      <c r="AX357" s="44"/>
      <c r="AY357" s="44"/>
      <c r="AZ357" s="95"/>
      <c r="BA357" s="38"/>
      <c r="BB357" s="7"/>
      <c r="BC357" s="35"/>
      <c r="BD357" s="44"/>
      <c r="BE357" s="44"/>
      <c r="BF357" s="44"/>
      <c r="BG357" s="44"/>
      <c r="BH357" s="44"/>
      <c r="BI357" s="44"/>
    </row>
    <row r="358" spans="1:61" s="5" customFormat="1" ht="11.25" customHeight="1" x14ac:dyDescent="0.2">
      <c r="A358" s="239" t="s">
        <v>232</v>
      </c>
      <c r="B358" s="159" t="s">
        <v>41</v>
      </c>
      <c r="C358" s="173" t="s">
        <v>20</v>
      </c>
      <c r="D358" s="179">
        <v>333.17898631147546</v>
      </c>
      <c r="E358" s="179">
        <v>333.17898631147546</v>
      </c>
      <c r="F358" s="180">
        <v>100</v>
      </c>
      <c r="G358" s="8"/>
      <c r="H358" s="179">
        <v>333.17898631147546</v>
      </c>
      <c r="I358" s="179">
        <v>333.17898631147546</v>
      </c>
      <c r="J358" s="179">
        <v>333.17898631147546</v>
      </c>
      <c r="K358" s="179">
        <v>333.1789863114754</v>
      </c>
      <c r="L358" s="179">
        <v>333.17898631147546</v>
      </c>
      <c r="M358" s="179">
        <v>333.17898631147546</v>
      </c>
      <c r="N358" s="22" t="e">
        <v>#N/A</v>
      </c>
      <c r="O358" s="22"/>
      <c r="P358" s="163">
        <v>100</v>
      </c>
      <c r="Q358" s="163">
        <v>100</v>
      </c>
      <c r="R358" s="163">
        <v>100</v>
      </c>
      <c r="S358" s="163">
        <v>99.999999999999972</v>
      </c>
      <c r="T358" s="163">
        <v>100</v>
      </c>
      <c r="U358" s="163">
        <v>100</v>
      </c>
      <c r="V358" s="398"/>
      <c r="W358" s="398"/>
      <c r="X358" s="398"/>
      <c r="Y358" s="398"/>
      <c r="Z358" s="398"/>
      <c r="AA358" s="398"/>
      <c r="AB358" s="398"/>
      <c r="AC358" s="398"/>
      <c r="AD358" s="398"/>
      <c r="AE358" s="1"/>
      <c r="AF358" s="22"/>
      <c r="AG358" s="1"/>
      <c r="AH358" s="1"/>
      <c r="AI358" s="1"/>
      <c r="AJ358" s="1"/>
      <c r="AK358" s="1"/>
      <c r="AL358" s="1"/>
      <c r="AM358" s="1"/>
      <c r="AN358" s="1"/>
      <c r="AR358" s="34"/>
      <c r="AS358" s="34"/>
      <c r="AV358" s="3"/>
      <c r="AW358" s="3"/>
      <c r="AX358" s="44"/>
      <c r="AY358" s="44"/>
      <c r="AZ358" s="95"/>
      <c r="BA358" s="38"/>
      <c r="BB358" s="7"/>
      <c r="BC358" s="35"/>
      <c r="BD358" s="44"/>
      <c r="BE358" s="44"/>
      <c r="BF358" s="44"/>
      <c r="BG358" s="44"/>
      <c r="BH358" s="44"/>
      <c r="BI358" s="44"/>
    </row>
    <row r="359" spans="1:61" s="5" customFormat="1" ht="11.25" customHeight="1" x14ac:dyDescent="0.2">
      <c r="A359" s="239" t="s">
        <v>232</v>
      </c>
      <c r="B359" s="159" t="s">
        <v>40</v>
      </c>
      <c r="C359" s="173" t="s">
        <v>20</v>
      </c>
      <c r="D359" s="179">
        <v>1032.6420995691765</v>
      </c>
      <c r="E359" s="179">
        <v>1036.2787045755724</v>
      </c>
      <c r="F359" s="180">
        <v>100.35216509262146</v>
      </c>
      <c r="G359" s="8"/>
      <c r="H359" s="179">
        <v>1097.1572802064936</v>
      </c>
      <c r="I359" s="179">
        <v>1057.6502134841735</v>
      </c>
      <c r="J359" s="179">
        <v>1036.2787045755724</v>
      </c>
      <c r="K359" s="179">
        <v>1016.2705318863185</v>
      </c>
      <c r="L359" s="179">
        <v>1036.2787045755724</v>
      </c>
      <c r="M359" s="179">
        <v>1036.2787045755724</v>
      </c>
      <c r="N359" s="22" t="e">
        <v>#N/A</v>
      </c>
      <c r="O359" s="22"/>
      <c r="P359" s="163">
        <v>105.8747299700475</v>
      </c>
      <c r="Q359" s="163">
        <v>102.06233215198166</v>
      </c>
      <c r="R359" s="163">
        <v>100</v>
      </c>
      <c r="S359" s="163">
        <v>98.069228615727596</v>
      </c>
      <c r="T359" s="163">
        <v>100</v>
      </c>
      <c r="U359" s="163">
        <v>100</v>
      </c>
      <c r="V359" s="398"/>
      <c r="W359" s="398"/>
      <c r="X359" s="398"/>
      <c r="Y359" s="398"/>
      <c r="Z359" s="398"/>
      <c r="AA359" s="398"/>
      <c r="AB359" s="398"/>
      <c r="AC359" s="398"/>
      <c r="AD359" s="398"/>
      <c r="AE359" s="1"/>
      <c r="AF359" s="22"/>
      <c r="AG359" s="1"/>
      <c r="AH359" s="1"/>
      <c r="AI359" s="1"/>
      <c r="AJ359" s="1"/>
      <c r="AK359" s="1"/>
      <c r="AL359" s="1"/>
      <c r="AM359" s="1"/>
      <c r="AN359" s="1"/>
      <c r="AR359" s="34"/>
      <c r="AS359" s="34"/>
      <c r="AV359" s="3"/>
      <c r="AW359" s="3"/>
      <c r="AX359" s="44"/>
      <c r="AY359" s="44"/>
      <c r="AZ359" s="95"/>
      <c r="BA359" s="38"/>
      <c r="BB359" s="7"/>
      <c r="BC359" s="35"/>
      <c r="BD359" s="44"/>
      <c r="BE359" s="44"/>
      <c r="BF359" s="44"/>
      <c r="BG359" s="44"/>
      <c r="BH359" s="44"/>
      <c r="BI359" s="44"/>
    </row>
    <row r="360" spans="1:61" s="5" customFormat="1" ht="11.25" customHeight="1" x14ac:dyDescent="0.2">
      <c r="A360" s="239" t="s">
        <v>232</v>
      </c>
      <c r="B360" s="159" t="s">
        <v>11</v>
      </c>
      <c r="C360" s="173" t="s">
        <v>20</v>
      </c>
      <c r="D360" s="179">
        <v>1108.7758196721311</v>
      </c>
      <c r="E360" s="179">
        <v>1132.0058196721309</v>
      </c>
      <c r="F360" s="180">
        <v>102.09510340935005</v>
      </c>
      <c r="G360" s="8"/>
      <c r="H360" s="179">
        <v>1132.0058196721309</v>
      </c>
      <c r="I360" s="179">
        <v>1132.0058196721309</v>
      </c>
      <c r="J360" s="179">
        <v>1132.0058196721309</v>
      </c>
      <c r="K360" s="179">
        <v>1132.0058196721309</v>
      </c>
      <c r="L360" s="179">
        <v>1180.3408196721311</v>
      </c>
      <c r="M360" s="179">
        <v>1083.6708196721313</v>
      </c>
      <c r="N360" s="22" t="e">
        <v>#N/A</v>
      </c>
      <c r="O360" s="22"/>
      <c r="P360" s="163">
        <v>100</v>
      </c>
      <c r="Q360" s="163">
        <v>100</v>
      </c>
      <c r="R360" s="163">
        <v>100</v>
      </c>
      <c r="S360" s="163">
        <v>100</v>
      </c>
      <c r="T360" s="163">
        <v>104.26985437354021</v>
      </c>
      <c r="U360" s="163">
        <v>95.730145626459844</v>
      </c>
      <c r="V360" s="398"/>
      <c r="W360" s="398"/>
      <c r="X360" s="398"/>
      <c r="Y360" s="398"/>
      <c r="Z360" s="398"/>
      <c r="AA360" s="398"/>
      <c r="AB360" s="398"/>
      <c r="AC360" s="398"/>
      <c r="AD360" s="398"/>
      <c r="AE360" s="1"/>
      <c r="AF360" s="22"/>
      <c r="AG360" s="1"/>
      <c r="AH360" s="1"/>
      <c r="AI360" s="1"/>
      <c r="AJ360" s="1"/>
      <c r="AK360" s="1"/>
      <c r="AL360" s="1"/>
      <c r="AM360" s="1"/>
      <c r="AN360" s="1"/>
      <c r="AR360" s="34"/>
      <c r="AS360" s="34"/>
      <c r="AV360" s="3"/>
      <c r="AW360" s="3"/>
      <c r="AX360" s="44"/>
      <c r="AY360" s="44"/>
      <c r="AZ360" s="95"/>
      <c r="BA360" s="38"/>
      <c r="BB360" s="7"/>
      <c r="BC360" s="35"/>
      <c r="BD360" s="44"/>
      <c r="BE360" s="44"/>
      <c r="BF360" s="44"/>
      <c r="BG360" s="44"/>
      <c r="BH360" s="44"/>
      <c r="BI360" s="44"/>
    </row>
    <row r="361" spans="1:61" s="5" customFormat="1" ht="11.25" customHeight="1" x14ac:dyDescent="0.2">
      <c r="A361" s="239" t="s">
        <v>232</v>
      </c>
      <c r="B361" s="158" t="s">
        <v>39</v>
      </c>
      <c r="C361" s="176" t="s">
        <v>20</v>
      </c>
      <c r="D361" s="181">
        <v>2720.3071198837647</v>
      </c>
      <c r="E361" s="181">
        <v>2811.6225101380214</v>
      </c>
      <c r="F361" s="178">
        <v>103.35680444266009</v>
      </c>
      <c r="G361" s="8"/>
      <c r="H361" s="181">
        <v>2929.5807782104307</v>
      </c>
      <c r="I361" s="181">
        <v>2851.8065137640701</v>
      </c>
      <c r="J361" s="181">
        <v>2811.6225101380214</v>
      </c>
      <c r="K361" s="181">
        <v>2772.4548836944696</v>
      </c>
      <c r="L361" s="181">
        <v>3002.4452975985328</v>
      </c>
      <c r="M361" s="181">
        <v>2620.799722677511</v>
      </c>
      <c r="N361" s="22" t="e">
        <v>#N/A</v>
      </c>
      <c r="O361" s="41"/>
      <c r="P361" s="162">
        <v>104.19538069734044</v>
      </c>
      <c r="Q361" s="162">
        <v>101.4292104818892</v>
      </c>
      <c r="R361" s="162">
        <v>100</v>
      </c>
      <c r="S361" s="162">
        <v>98.606938651887916</v>
      </c>
      <c r="T361" s="162">
        <v>106.78692771780179</v>
      </c>
      <c r="U361" s="162">
        <v>93.213072282198254</v>
      </c>
      <c r="V361" s="8"/>
      <c r="W361" s="8"/>
      <c r="X361" s="8"/>
      <c r="Y361" s="8"/>
      <c r="Z361" s="8"/>
      <c r="AA361" s="8"/>
      <c r="AB361" s="8"/>
      <c r="AC361" s="8"/>
      <c r="AD361" s="8"/>
      <c r="AE361" s="1"/>
      <c r="AF361" s="90"/>
      <c r="AG361" s="1"/>
      <c r="AH361" s="1"/>
      <c r="AI361" s="1"/>
      <c r="AJ361" s="1"/>
      <c r="AK361" s="1"/>
      <c r="AL361" s="1"/>
      <c r="AM361" s="1"/>
      <c r="AN361" s="1"/>
      <c r="AR361" s="34"/>
      <c r="AS361" s="34"/>
      <c r="AV361" s="9"/>
      <c r="AW361" s="9"/>
      <c r="AX361" s="51"/>
      <c r="AY361" s="51"/>
      <c r="AZ361" s="95"/>
      <c r="BA361" s="40"/>
      <c r="BB361" s="6"/>
      <c r="BC361" s="39"/>
      <c r="BD361" s="51"/>
      <c r="BE361" s="51"/>
      <c r="BF361" s="51"/>
      <c r="BG361" s="51"/>
      <c r="BH361" s="51"/>
      <c r="BI361" s="51"/>
    </row>
    <row r="362" spans="1:61" s="5" customFormat="1" ht="11.25" customHeight="1" x14ac:dyDescent="0.2">
      <c r="A362" s="239" t="s">
        <v>232</v>
      </c>
      <c r="B362" s="159" t="s">
        <v>38</v>
      </c>
      <c r="C362" s="173" t="s">
        <v>20</v>
      </c>
      <c r="D362" s="179">
        <v>1160.1574877316878</v>
      </c>
      <c r="E362" s="179">
        <v>1203.7296331650919</v>
      </c>
      <c r="F362" s="180">
        <v>103.7557095389347</v>
      </c>
      <c r="G362" s="8"/>
      <c r="H362" s="179">
        <v>1265.4007527684228</v>
      </c>
      <c r="I362" s="179">
        <v>1224.6875759640197</v>
      </c>
      <c r="J362" s="179">
        <v>1203.7296331650919</v>
      </c>
      <c r="K362" s="179">
        <v>1183.2732046482697</v>
      </c>
      <c r="L362" s="179">
        <v>1296.1987031539811</v>
      </c>
      <c r="M362" s="179">
        <v>1111.2605631762028</v>
      </c>
      <c r="N362" s="22" t="e">
        <v>#N/A</v>
      </c>
      <c r="O362" s="22"/>
      <c r="P362" s="163">
        <v>105.12333649551957</v>
      </c>
      <c r="Q362" s="163">
        <v>101.74108389637473</v>
      </c>
      <c r="R362" s="163">
        <v>100</v>
      </c>
      <c r="S362" s="163">
        <v>98.300579469574572</v>
      </c>
      <c r="T362" s="163">
        <v>107.68188033601456</v>
      </c>
      <c r="U362" s="163">
        <v>92.31811966398547</v>
      </c>
      <c r="V362" s="398"/>
      <c r="W362" s="398"/>
      <c r="X362" s="398"/>
      <c r="Y362" s="398"/>
      <c r="Z362" s="398"/>
      <c r="AA362" s="398"/>
      <c r="AB362" s="398"/>
      <c r="AC362" s="398"/>
      <c r="AD362" s="398"/>
      <c r="AE362" s="1"/>
      <c r="AF362" s="22"/>
      <c r="AG362" s="1"/>
      <c r="AH362" s="1"/>
      <c r="AI362" s="1"/>
      <c r="AJ362" s="1"/>
      <c r="AK362" s="1"/>
      <c r="AL362" s="1"/>
      <c r="AM362" s="1"/>
      <c r="AN362" s="1"/>
      <c r="AR362" s="34"/>
      <c r="AS362" s="34"/>
      <c r="AV362" s="3"/>
      <c r="AW362" s="3"/>
      <c r="AX362" s="44"/>
      <c r="AY362" s="44"/>
      <c r="AZ362" s="95"/>
      <c r="BA362" s="38"/>
      <c r="BB362" s="7"/>
      <c r="BC362" s="35"/>
      <c r="BD362" s="44"/>
      <c r="BE362" s="44"/>
      <c r="BF362" s="44"/>
      <c r="BG362" s="44"/>
      <c r="BH362" s="44"/>
      <c r="BI362" s="44"/>
    </row>
    <row r="363" spans="1:61" s="5" customFormat="1" ht="11.25" customHeight="1" x14ac:dyDescent="0.2">
      <c r="A363" s="239" t="s">
        <v>232</v>
      </c>
      <c r="B363" s="158" t="s">
        <v>37</v>
      </c>
      <c r="C363" s="176" t="s">
        <v>20</v>
      </c>
      <c r="D363" s="181">
        <v>7362.1803059499553</v>
      </c>
      <c r="E363" s="181">
        <v>7579.0234606408349</v>
      </c>
      <c r="F363" s="178">
        <v>102.94536598778532</v>
      </c>
      <c r="G363" s="8"/>
      <c r="H363" s="181">
        <v>7975.9242955103118</v>
      </c>
      <c r="I363" s="181">
        <v>7719.3820866991482</v>
      </c>
      <c r="J363" s="181">
        <v>7579.0234606408349</v>
      </c>
      <c r="K363" s="181">
        <v>7438.0794414057891</v>
      </c>
      <c r="L363" s="181">
        <v>7868.588561288293</v>
      </c>
      <c r="M363" s="181">
        <v>7289.4583599933758</v>
      </c>
      <c r="N363" s="22" t="e">
        <v>#N/A</v>
      </c>
      <c r="O363" s="41"/>
      <c r="P363" s="162">
        <v>105.23683343811577</v>
      </c>
      <c r="Q363" s="162">
        <v>101.85193550049317</v>
      </c>
      <c r="R363" s="162">
        <v>100</v>
      </c>
      <c r="S363" s="162">
        <v>98.140340639305421</v>
      </c>
      <c r="T363" s="162">
        <v>103.8206122748032</v>
      </c>
      <c r="U363" s="162">
        <v>96.17938772519679</v>
      </c>
      <c r="V363" s="8"/>
      <c r="W363" s="8"/>
      <c r="X363" s="402" t="s">
        <v>216</v>
      </c>
      <c r="Y363" s="403"/>
      <c r="Z363" s="403"/>
      <c r="AA363" s="403"/>
      <c r="AB363" s="403"/>
      <c r="AC363" s="403"/>
      <c r="AD363" s="403"/>
      <c r="AE363" s="403"/>
      <c r="AF363" s="403"/>
      <c r="AG363" s="1"/>
      <c r="AH363" s="1"/>
      <c r="AI363" s="1"/>
      <c r="AJ363" s="1"/>
      <c r="AK363" s="1"/>
      <c r="AL363" s="1"/>
      <c r="AM363" s="1"/>
      <c r="AN363" s="1"/>
      <c r="AR363" s="34"/>
      <c r="AS363" s="34"/>
      <c r="AV363" s="9"/>
      <c r="AW363" s="9"/>
      <c r="AX363" s="51"/>
      <c r="AY363" s="51"/>
      <c r="AZ363" s="95"/>
      <c r="BA363" s="40"/>
      <c r="BB363" s="6"/>
      <c r="BC363" s="39"/>
      <c r="BD363" s="51"/>
      <c r="BE363" s="51"/>
      <c r="BF363" s="51"/>
      <c r="BG363" s="51"/>
      <c r="BH363" s="51"/>
      <c r="BI363" s="51"/>
    </row>
    <row r="364" spans="1:61" s="5" customFormat="1" ht="11.25" customHeight="1" x14ac:dyDescent="0.2">
      <c r="A364" s="239" t="s">
        <v>232</v>
      </c>
      <c r="B364" s="159" t="s">
        <v>4</v>
      </c>
      <c r="C364" s="173" t="s">
        <v>20</v>
      </c>
      <c r="D364" s="179">
        <v>0</v>
      </c>
      <c r="E364" s="179">
        <v>0</v>
      </c>
      <c r="F364" s="180"/>
      <c r="G364" s="8"/>
      <c r="H364" s="179">
        <v>0</v>
      </c>
      <c r="I364" s="179">
        <v>0</v>
      </c>
      <c r="J364" s="179">
        <v>0</v>
      </c>
      <c r="K364" s="179">
        <v>0</v>
      </c>
      <c r="L364" s="179">
        <v>0</v>
      </c>
      <c r="M364" s="179">
        <v>0</v>
      </c>
      <c r="N364" s="22" t="e">
        <v>#N/A</v>
      </c>
      <c r="O364" s="22"/>
      <c r="P364" s="163"/>
      <c r="Q364" s="163"/>
      <c r="R364" s="163"/>
      <c r="S364" s="163"/>
      <c r="T364" s="163"/>
      <c r="U364" s="163"/>
      <c r="V364" s="398"/>
      <c r="W364" s="398"/>
      <c r="X364" s="204" t="s">
        <v>222</v>
      </c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R364" s="34"/>
      <c r="AS364" s="34"/>
      <c r="AV364" s="3"/>
      <c r="AW364" s="3"/>
      <c r="AX364" s="44"/>
      <c r="AY364" s="44"/>
      <c r="AZ364" s="95"/>
      <c r="BA364" s="38"/>
      <c r="BB364" s="7"/>
      <c r="BC364" s="35"/>
      <c r="BD364" s="44"/>
      <c r="BE364" s="44"/>
      <c r="BF364" s="44"/>
      <c r="BG364" s="44"/>
      <c r="BH364" s="44"/>
      <c r="BI364" s="44"/>
    </row>
    <row r="365" spans="1:61" s="5" customFormat="1" ht="11.25" customHeight="1" x14ac:dyDescent="0.2">
      <c r="A365" s="239" t="s">
        <v>232</v>
      </c>
      <c r="B365" s="159" t="s">
        <v>36</v>
      </c>
      <c r="C365" s="173" t="s">
        <v>20</v>
      </c>
      <c r="D365" s="182">
        <v>7362.1803059499553</v>
      </c>
      <c r="E365" s="182">
        <v>7579.0234606408349</v>
      </c>
      <c r="F365" s="180">
        <v>102.94536598778532</v>
      </c>
      <c r="G365" s="8"/>
      <c r="H365" s="182">
        <v>7975.9242955103118</v>
      </c>
      <c r="I365" s="182">
        <v>7719.3820866991482</v>
      </c>
      <c r="J365" s="182">
        <v>7579.0234606408349</v>
      </c>
      <c r="K365" s="182">
        <v>7438.0794414057891</v>
      </c>
      <c r="L365" s="182">
        <v>7868.588561288293</v>
      </c>
      <c r="M365" s="182">
        <v>7289.4583599933758</v>
      </c>
      <c r="N365" s="22" t="e">
        <v>#N/A</v>
      </c>
      <c r="O365" s="22"/>
      <c r="P365" s="163">
        <v>105.23683343811577</v>
      </c>
      <c r="Q365" s="163">
        <v>101.85193550049317</v>
      </c>
      <c r="R365" s="163">
        <v>100</v>
      </c>
      <c r="S365" s="163">
        <v>98.140340639305421</v>
      </c>
      <c r="T365" s="163">
        <v>103.8206122748032</v>
      </c>
      <c r="U365" s="163">
        <v>96.17938772519679</v>
      </c>
      <c r="V365" s="398"/>
      <c r="W365" s="398"/>
      <c r="X365" s="398"/>
      <c r="Y365" s="398"/>
      <c r="Z365" s="398"/>
      <c r="AA365" s="398"/>
      <c r="AB365" s="398"/>
      <c r="AC365" s="398"/>
      <c r="AD365" s="398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R365" s="34"/>
      <c r="AS365" s="34"/>
      <c r="AV365" s="3"/>
      <c r="AW365" s="3"/>
      <c r="AX365" s="50"/>
      <c r="AY365" s="50"/>
      <c r="AZ365" s="95"/>
      <c r="BA365" s="50"/>
      <c r="BB365" s="18"/>
      <c r="BC365" s="50"/>
      <c r="BD365" s="50"/>
      <c r="BE365" s="50"/>
      <c r="BF365" s="50"/>
      <c r="BG365" s="50"/>
      <c r="BH365" s="50"/>
      <c r="BI365" s="50"/>
    </row>
    <row r="366" spans="1:61" s="5" customFormat="1" ht="11.25" customHeight="1" x14ac:dyDescent="0.2">
      <c r="A366" s="239" t="s">
        <v>232</v>
      </c>
      <c r="B366" s="159" t="s">
        <v>35</v>
      </c>
      <c r="C366" s="173" t="s">
        <v>20</v>
      </c>
      <c r="D366" s="179">
        <v>209.72152422291623</v>
      </c>
      <c r="E366" s="179">
        <v>236.77262023881428</v>
      </c>
      <c r="F366" s="180">
        <v>112.89857877780109</v>
      </c>
      <c r="G366" s="8"/>
      <c r="H366" s="179">
        <v>242.45923571427215</v>
      </c>
      <c r="I366" s="179">
        <v>238.76966132599375</v>
      </c>
      <c r="J366" s="179">
        <v>236.77262023881428</v>
      </c>
      <c r="K366" s="179">
        <v>234.90255502855786</v>
      </c>
      <c r="L366" s="179">
        <v>236.77262023881428</v>
      </c>
      <c r="M366" s="179">
        <v>236.77262023881428</v>
      </c>
      <c r="N366" s="22" t="e">
        <v>#N/A</v>
      </c>
      <c r="O366" s="22"/>
      <c r="P366" s="163">
        <v>102.40172004251261</v>
      </c>
      <c r="Q366" s="163">
        <v>100.84344257590476</v>
      </c>
      <c r="R366" s="163">
        <v>100</v>
      </c>
      <c r="S366" s="163">
        <v>99.210185194398647</v>
      </c>
      <c r="T366" s="163">
        <v>100</v>
      </c>
      <c r="U366" s="163">
        <v>100</v>
      </c>
      <c r="V366" s="398"/>
      <c r="W366" s="398"/>
      <c r="X366" s="398"/>
      <c r="Y366" s="398"/>
      <c r="Z366" s="398"/>
      <c r="AA366" s="398"/>
      <c r="AB366" s="398"/>
      <c r="AC366" s="398"/>
      <c r="AD366" s="398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R366" s="34"/>
      <c r="AS366" s="34"/>
      <c r="AV366" s="3"/>
      <c r="AW366" s="3"/>
      <c r="AX366" s="44"/>
      <c r="AY366" s="44"/>
      <c r="AZ366" s="95"/>
      <c r="BA366" s="38"/>
      <c r="BB366" s="6"/>
      <c r="BC366" s="35"/>
      <c r="BD366" s="44"/>
      <c r="BE366" s="44"/>
      <c r="BF366" s="44"/>
      <c r="BG366" s="44"/>
      <c r="BH366" s="44"/>
      <c r="BI366" s="44"/>
    </row>
    <row r="367" spans="1:61" s="5" customFormat="1" ht="11.25" customHeight="1" x14ac:dyDescent="0.2">
      <c r="A367" s="239" t="s">
        <v>232</v>
      </c>
      <c r="B367" s="158" t="s">
        <v>34</v>
      </c>
      <c r="C367" s="176" t="s">
        <v>20</v>
      </c>
      <c r="D367" s="177">
        <v>7152.4587817270394</v>
      </c>
      <c r="E367" s="177">
        <v>7342.2508404020209</v>
      </c>
      <c r="F367" s="178">
        <v>102.65352187921528</v>
      </c>
      <c r="G367" s="8"/>
      <c r="H367" s="177">
        <v>7733.4650597960399</v>
      </c>
      <c r="I367" s="177">
        <v>7480.6124253731541</v>
      </c>
      <c r="J367" s="177">
        <v>7342.2508404020209</v>
      </c>
      <c r="K367" s="177">
        <v>7203.1768863772313</v>
      </c>
      <c r="L367" s="177">
        <v>7631.8159410494791</v>
      </c>
      <c r="M367" s="177">
        <v>7052.6857397545618</v>
      </c>
      <c r="N367" s="90" t="e">
        <v>#N/A</v>
      </c>
      <c r="O367" s="90"/>
      <c r="P367" s="162">
        <v>105.32826006490129</v>
      </c>
      <c r="Q367" s="162">
        <v>101.88445734119807</v>
      </c>
      <c r="R367" s="162">
        <v>100</v>
      </c>
      <c r="S367" s="162">
        <v>98.105840333600284</v>
      </c>
      <c r="T367" s="162">
        <v>103.94381923121007</v>
      </c>
      <c r="U367" s="162">
        <v>96.056180768789915</v>
      </c>
      <c r="V367" s="398"/>
      <c r="W367" s="398"/>
      <c r="X367" s="398"/>
      <c r="Y367" s="398"/>
      <c r="Z367" s="398"/>
      <c r="AA367" s="398"/>
      <c r="AB367" s="398"/>
      <c r="AC367" s="398"/>
      <c r="AD367" s="398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R367" s="34"/>
      <c r="AS367" s="34"/>
      <c r="AV367" s="3"/>
      <c r="AW367" s="3"/>
      <c r="AX367" s="39"/>
      <c r="AY367" s="39"/>
      <c r="AZ367" s="95"/>
      <c r="BA367" s="40"/>
      <c r="BB367" s="8"/>
      <c r="BC367" s="39"/>
      <c r="BD367" s="39"/>
      <c r="BE367" s="39"/>
      <c r="BF367" s="39"/>
      <c r="BG367" s="39"/>
      <c r="BH367" s="39"/>
      <c r="BI367" s="39"/>
    </row>
    <row r="368" spans="1:61" s="5" customFormat="1" ht="11.25" customHeight="1" x14ac:dyDescent="0.2">
      <c r="A368" s="239" t="s">
        <v>232</v>
      </c>
      <c r="B368" s="160" t="s">
        <v>33</v>
      </c>
      <c r="C368" s="183" t="s">
        <v>31</v>
      </c>
      <c r="D368" s="184">
        <v>0.79471764241411547</v>
      </c>
      <c r="E368" s="184">
        <v>0.81580564893355789</v>
      </c>
      <c r="F368" s="178">
        <v>102.65352187921528</v>
      </c>
      <c r="G368" s="8"/>
      <c r="H368" s="184">
        <v>0.64445542164966996</v>
      </c>
      <c r="I368" s="184">
        <v>0.74806124253731543</v>
      </c>
      <c r="J368" s="184">
        <v>0.81580564893355789</v>
      </c>
      <c r="K368" s="184">
        <v>0.9003971107971539</v>
      </c>
      <c r="L368" s="184">
        <v>0.84797954900549766</v>
      </c>
      <c r="M368" s="184">
        <v>0.78363174886161802</v>
      </c>
      <c r="N368" s="22" t="e">
        <v>#N/A</v>
      </c>
      <c r="O368" s="49"/>
      <c r="P368" s="164">
        <v>78.996195048675958</v>
      </c>
      <c r="Q368" s="164">
        <v>91.696011607078262</v>
      </c>
      <c r="R368" s="164">
        <v>100</v>
      </c>
      <c r="S368" s="164">
        <v>110.36907037530031</v>
      </c>
      <c r="T368" s="164">
        <v>103.94381923121007</v>
      </c>
      <c r="U368" s="164">
        <v>96.056180768789915</v>
      </c>
      <c r="V368" s="398"/>
      <c r="W368" s="398"/>
      <c r="X368" s="398"/>
      <c r="Y368" s="398"/>
      <c r="Z368" s="398"/>
      <c r="AA368" s="398"/>
      <c r="AB368" s="398"/>
      <c r="AC368" s="398"/>
      <c r="AD368" s="398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R368" s="34"/>
      <c r="AS368" s="34"/>
      <c r="AV368" s="17"/>
      <c r="AW368" s="17"/>
      <c r="AX368" s="47"/>
      <c r="AY368" s="47"/>
      <c r="AZ368" s="95"/>
      <c r="BA368" s="48"/>
      <c r="BB368" s="15"/>
      <c r="BC368" s="47"/>
      <c r="BD368" s="47"/>
      <c r="BE368" s="47"/>
      <c r="BF368" s="47"/>
      <c r="BG368" s="47"/>
      <c r="BH368" s="47"/>
      <c r="BI368" s="47"/>
    </row>
    <row r="369" spans="1:62" s="5" customFormat="1" ht="11.25" customHeight="1" x14ac:dyDescent="0.2">
      <c r="A369" s="239" t="s">
        <v>232</v>
      </c>
      <c r="B369" s="89" t="s">
        <v>32</v>
      </c>
      <c r="C369" s="185" t="s">
        <v>31</v>
      </c>
      <c r="D369" s="186">
        <v>0.57999999999999996</v>
      </c>
      <c r="E369" s="186">
        <v>0.63219999999999998</v>
      </c>
      <c r="F369" s="172">
        <v>109.00000000000001</v>
      </c>
      <c r="G369" s="8"/>
      <c r="H369" s="249">
        <v>0.63219999999999998</v>
      </c>
      <c r="I369" s="249">
        <v>0.63219999999999998</v>
      </c>
      <c r="J369" s="249">
        <v>0.63219999999999998</v>
      </c>
      <c r="K369" s="249">
        <v>0.63219999999999998</v>
      </c>
      <c r="L369" s="249">
        <v>0.63219999999999998</v>
      </c>
      <c r="M369" s="249">
        <v>0.63219999999999998</v>
      </c>
      <c r="N369" s="22" t="e">
        <v>#N/A</v>
      </c>
      <c r="O369" s="49"/>
      <c r="P369" s="73">
        <v>100</v>
      </c>
      <c r="Q369" s="73">
        <v>100</v>
      </c>
      <c r="R369" s="73">
        <v>100</v>
      </c>
      <c r="S369" s="73">
        <v>100</v>
      </c>
      <c r="T369" s="73">
        <v>100</v>
      </c>
      <c r="U369" s="73">
        <v>100</v>
      </c>
      <c r="V369" s="398"/>
      <c r="W369" s="398"/>
      <c r="X369" s="398"/>
      <c r="Y369" s="398"/>
      <c r="Z369" s="398"/>
      <c r="AA369" s="398"/>
      <c r="AB369" s="398"/>
      <c r="AC369" s="398"/>
      <c r="AD369" s="398"/>
      <c r="AE369" s="1"/>
      <c r="AF369" s="89"/>
      <c r="AG369" s="1"/>
      <c r="AH369" s="1"/>
      <c r="AI369" s="1"/>
      <c r="AJ369" s="1"/>
      <c r="AK369" s="1"/>
      <c r="AL369" s="1"/>
      <c r="AM369" s="1"/>
      <c r="AN369" s="1"/>
      <c r="AR369" s="34"/>
      <c r="AS369" s="34"/>
      <c r="AV369" s="17"/>
      <c r="AW369" s="17"/>
      <c r="AX369" s="46"/>
      <c r="AY369" s="46"/>
      <c r="AZ369" s="95"/>
      <c r="BA369" s="48"/>
      <c r="BB369" s="6"/>
      <c r="BC369" s="47"/>
      <c r="BD369" s="46"/>
      <c r="BE369" s="46"/>
      <c r="BF369" s="46"/>
      <c r="BG369" s="46"/>
      <c r="BH369" s="46"/>
      <c r="BI369" s="46"/>
    </row>
    <row r="370" spans="1:62" s="5" customFormat="1" ht="11.25" customHeight="1" x14ac:dyDescent="0.2">
      <c r="A370" s="239" t="s">
        <v>232</v>
      </c>
      <c r="B370" s="90" t="s">
        <v>30</v>
      </c>
      <c r="C370" s="166" t="s">
        <v>20</v>
      </c>
      <c r="D370" s="171">
        <v>5429.7215242229158</v>
      </c>
      <c r="E370" s="171">
        <v>5926.5726202388141</v>
      </c>
      <c r="F370" s="172">
        <v>109.15058155007324</v>
      </c>
      <c r="G370" s="8"/>
      <c r="H370" s="171">
        <v>7828.8592357142716</v>
      </c>
      <c r="I370" s="171">
        <v>6560.7696613259941</v>
      </c>
      <c r="J370" s="171">
        <v>5926.5726202388141</v>
      </c>
      <c r="K370" s="171">
        <v>5292.5025550285573</v>
      </c>
      <c r="L370" s="171">
        <v>5926.5726202388141</v>
      </c>
      <c r="M370" s="171">
        <v>5926.5726202388141</v>
      </c>
      <c r="N370" s="22" t="e">
        <v>#N/A</v>
      </c>
      <c r="O370" s="41"/>
      <c r="P370" s="8">
        <v>132.09758383756721</v>
      </c>
      <c r="Q370" s="8">
        <v>110.70090728191609</v>
      </c>
      <c r="R370" s="8">
        <v>100</v>
      </c>
      <c r="S370" s="8">
        <v>89.301235202198427</v>
      </c>
      <c r="T370" s="8">
        <v>100</v>
      </c>
      <c r="U370" s="8">
        <v>100</v>
      </c>
      <c r="V370" s="8"/>
      <c r="W370" s="8"/>
      <c r="X370" s="8"/>
      <c r="Y370" s="8"/>
      <c r="Z370" s="8"/>
      <c r="AA370" s="8"/>
      <c r="AB370" s="8"/>
      <c r="AC370" s="8"/>
      <c r="AD370" s="8"/>
      <c r="AE370" s="1"/>
      <c r="AF370" s="90"/>
      <c r="AG370" s="1"/>
      <c r="AH370" s="1"/>
      <c r="AI370" s="1"/>
      <c r="AJ370" s="1"/>
      <c r="AK370" s="1"/>
      <c r="AL370" s="1"/>
      <c r="AM370" s="1"/>
      <c r="AN370" s="1"/>
      <c r="AR370" s="34"/>
      <c r="AS370" s="34"/>
      <c r="AV370" s="9"/>
      <c r="AW370" s="9"/>
      <c r="AX370" s="39"/>
      <c r="AY370" s="39"/>
      <c r="AZ370" s="95"/>
      <c r="BA370" s="40"/>
      <c r="BB370" s="8"/>
      <c r="BC370" s="39"/>
      <c r="BD370" s="39"/>
      <c r="BE370" s="39"/>
      <c r="BF370" s="39"/>
      <c r="BG370" s="39"/>
      <c r="BH370" s="39"/>
      <c r="BI370" s="39"/>
    </row>
    <row r="371" spans="1:62" s="5" customFormat="1" ht="11.25" customHeight="1" x14ac:dyDescent="0.2">
      <c r="A371" s="239" t="s">
        <v>232</v>
      </c>
      <c r="B371" s="22" t="s">
        <v>29</v>
      </c>
      <c r="C371" s="169" t="s">
        <v>20</v>
      </c>
      <c r="D371" s="187">
        <v>0</v>
      </c>
      <c r="E371" s="187">
        <v>0</v>
      </c>
      <c r="F371" s="172"/>
      <c r="G371" s="8"/>
      <c r="H371" s="187">
        <v>0</v>
      </c>
      <c r="I371" s="187">
        <v>0</v>
      </c>
      <c r="J371" s="187">
        <v>0</v>
      </c>
      <c r="K371" s="187">
        <v>0</v>
      </c>
      <c r="L371" s="187">
        <v>0</v>
      </c>
      <c r="M371" s="187">
        <v>0</v>
      </c>
      <c r="N371" s="22" t="e">
        <v>#N/A</v>
      </c>
      <c r="O371" s="22"/>
      <c r="P371" s="398"/>
      <c r="Q371" s="398"/>
      <c r="R371" s="398"/>
      <c r="S371" s="398"/>
      <c r="T371" s="398"/>
      <c r="U371" s="398"/>
      <c r="V371" s="398"/>
      <c r="W371" s="398"/>
      <c r="X371" s="398"/>
      <c r="Y371" s="398"/>
      <c r="Z371" s="398"/>
      <c r="AA371" s="398"/>
      <c r="AB371" s="398"/>
      <c r="AC371" s="398"/>
      <c r="AD371" s="398"/>
      <c r="AE371" s="1"/>
      <c r="AF371" s="22"/>
      <c r="AG371" s="1"/>
      <c r="AH371" s="1"/>
      <c r="AI371" s="1"/>
      <c r="AJ371" s="1"/>
      <c r="AK371" s="1"/>
      <c r="AL371" s="1"/>
      <c r="AM371" s="1"/>
      <c r="AN371" s="1"/>
      <c r="AR371" s="34"/>
      <c r="AS371" s="34"/>
      <c r="AV371" s="3"/>
      <c r="AW371" s="3"/>
      <c r="AX371" s="35"/>
      <c r="AY371" s="35"/>
      <c r="AZ371" s="95"/>
      <c r="BA371" s="38"/>
      <c r="BB371" s="398"/>
      <c r="BC371" s="39"/>
      <c r="BD371" s="35"/>
      <c r="BE371" s="35"/>
      <c r="BF371" s="35"/>
      <c r="BG371" s="35"/>
      <c r="BH371" s="35"/>
      <c r="BI371" s="35"/>
    </row>
    <row r="372" spans="1:62" s="5" customFormat="1" ht="11.25" customHeight="1" x14ac:dyDescent="0.2">
      <c r="A372" s="239" t="s">
        <v>232</v>
      </c>
      <c r="B372" s="158" t="s">
        <v>28</v>
      </c>
      <c r="C372" s="173"/>
      <c r="D372" s="182"/>
      <c r="E372" s="182"/>
      <c r="F372" s="178"/>
      <c r="G372" s="8"/>
      <c r="H372" s="182"/>
      <c r="I372" s="182"/>
      <c r="J372" s="182"/>
      <c r="K372" s="182"/>
      <c r="L372" s="182"/>
      <c r="M372" s="182"/>
      <c r="N372" s="22"/>
      <c r="O372" s="22"/>
      <c r="P372" s="163"/>
      <c r="Q372" s="163"/>
      <c r="R372" s="163"/>
      <c r="S372" s="163"/>
      <c r="T372" s="163"/>
      <c r="U372" s="163"/>
      <c r="V372" s="398"/>
      <c r="W372" s="398"/>
      <c r="X372" s="398"/>
      <c r="Y372" s="398"/>
      <c r="Z372" s="398"/>
      <c r="AA372" s="398"/>
      <c r="AB372" s="398"/>
      <c r="AC372" s="398"/>
      <c r="AD372" s="398"/>
      <c r="AE372" s="1"/>
      <c r="AF372" s="90"/>
      <c r="AG372" s="1"/>
      <c r="AH372" s="1"/>
      <c r="AI372" s="1"/>
      <c r="AJ372" s="1"/>
      <c r="AK372" s="1"/>
      <c r="AL372" s="1"/>
      <c r="AM372" s="1"/>
      <c r="AN372" s="1"/>
      <c r="AR372" s="34"/>
      <c r="AS372" s="34"/>
      <c r="AV372" s="9"/>
      <c r="AW372" s="3"/>
      <c r="AX372" s="35"/>
      <c r="AY372" s="35"/>
      <c r="AZ372" s="95"/>
      <c r="BA372" s="38"/>
      <c r="BB372" s="398"/>
      <c r="BC372" s="39"/>
      <c r="BD372" s="35"/>
      <c r="BE372" s="35"/>
      <c r="BF372" s="35"/>
      <c r="BG372" s="35"/>
      <c r="BH372" s="35"/>
      <c r="BI372" s="35"/>
    </row>
    <row r="373" spans="1:62" s="5" customFormat="1" ht="11.25" customHeight="1" x14ac:dyDescent="0.2">
      <c r="A373" s="239" t="s">
        <v>232</v>
      </c>
      <c r="B373" s="159" t="s">
        <v>27</v>
      </c>
      <c r="C373" s="173" t="s">
        <v>20</v>
      </c>
      <c r="D373" s="179">
        <v>5429.7215242229158</v>
      </c>
      <c r="E373" s="179">
        <v>5926.5726202388141</v>
      </c>
      <c r="F373" s="180">
        <v>109.15058155007324</v>
      </c>
      <c r="G373" s="8"/>
      <c r="H373" s="179">
        <v>7828.8592357142716</v>
      </c>
      <c r="I373" s="179">
        <v>6560.7696613259941</v>
      </c>
      <c r="J373" s="179">
        <v>5926.5726202388141</v>
      </c>
      <c r="K373" s="179">
        <v>5292.5025550285573</v>
      </c>
      <c r="L373" s="179">
        <v>5926.5726202388141</v>
      </c>
      <c r="M373" s="179">
        <v>5926.5726202388141</v>
      </c>
      <c r="N373" s="22" t="e">
        <v>#N/A</v>
      </c>
      <c r="O373" s="22"/>
      <c r="P373" s="163">
        <v>132.09758383756721</v>
      </c>
      <c r="Q373" s="163">
        <v>110.70090728191609</v>
      </c>
      <c r="R373" s="163">
        <v>100</v>
      </c>
      <c r="S373" s="163">
        <v>89.301235202198427</v>
      </c>
      <c r="T373" s="163">
        <v>100</v>
      </c>
      <c r="U373" s="163">
        <v>100</v>
      </c>
      <c r="V373" s="398"/>
      <c r="W373" s="398"/>
      <c r="X373" s="398"/>
      <c r="Y373" s="398"/>
      <c r="Z373" s="398"/>
      <c r="AA373" s="398"/>
      <c r="AB373" s="398"/>
      <c r="AC373" s="398"/>
      <c r="AD373" s="398"/>
      <c r="AE373" s="1"/>
      <c r="AF373" s="22"/>
      <c r="AG373" s="1"/>
      <c r="AH373" s="1"/>
      <c r="AI373" s="1"/>
      <c r="AJ373" s="1"/>
      <c r="AK373" s="1"/>
      <c r="AL373" s="1"/>
      <c r="AM373" s="1"/>
      <c r="AN373" s="1"/>
      <c r="AR373" s="34"/>
      <c r="AS373" s="34"/>
      <c r="AV373" s="3"/>
      <c r="AW373" s="3"/>
      <c r="AX373" s="36"/>
      <c r="AY373" s="36"/>
      <c r="AZ373" s="95"/>
      <c r="BA373" s="38"/>
      <c r="BB373" s="37"/>
      <c r="BC373" s="35"/>
      <c r="BD373" s="36"/>
      <c r="BE373" s="36"/>
      <c r="BF373" s="36"/>
      <c r="BG373" s="36"/>
      <c r="BH373" s="36"/>
      <c r="BI373" s="36"/>
    </row>
    <row r="374" spans="1:62" s="5" customFormat="1" ht="11.25" customHeight="1" x14ac:dyDescent="0.2">
      <c r="A374" s="239" t="s">
        <v>232</v>
      </c>
      <c r="B374" s="159" t="s">
        <v>26</v>
      </c>
      <c r="C374" s="173" t="s">
        <v>20</v>
      </c>
      <c r="D374" s="179">
        <v>7362.1803059499553</v>
      </c>
      <c r="E374" s="179">
        <v>7579.0234606408358</v>
      </c>
      <c r="F374" s="180">
        <v>102.94536598778534</v>
      </c>
      <c r="G374" s="8"/>
      <c r="H374" s="179">
        <v>7975.9242955103118</v>
      </c>
      <c r="I374" s="179">
        <v>7719.3820866991491</v>
      </c>
      <c r="J374" s="179">
        <v>7579.0234606408358</v>
      </c>
      <c r="K374" s="179">
        <v>7438.0794414057891</v>
      </c>
      <c r="L374" s="179">
        <v>7868.5885612882921</v>
      </c>
      <c r="M374" s="179">
        <v>7289.4583599933758</v>
      </c>
      <c r="N374" s="22" t="e">
        <v>#N/A</v>
      </c>
      <c r="O374" s="22"/>
      <c r="P374" s="163">
        <v>105.23683343811574</v>
      </c>
      <c r="Q374" s="163">
        <v>101.85193550049317</v>
      </c>
      <c r="R374" s="163">
        <v>100</v>
      </c>
      <c r="S374" s="163">
        <v>98.140340639305407</v>
      </c>
      <c r="T374" s="163">
        <v>103.82061227480317</v>
      </c>
      <c r="U374" s="163">
        <v>96.179387725196776</v>
      </c>
      <c r="V374" s="398"/>
      <c r="W374" s="398"/>
      <c r="X374" s="398"/>
      <c r="Y374" s="398"/>
      <c r="Z374" s="398"/>
      <c r="AA374" s="398"/>
      <c r="AB374" s="398"/>
      <c r="AC374" s="398"/>
      <c r="AD374" s="398"/>
      <c r="AE374" s="1"/>
      <c r="AF374" s="22"/>
      <c r="AG374" s="1"/>
      <c r="AH374" s="1"/>
      <c r="AI374" s="1"/>
      <c r="AJ374" s="1"/>
      <c r="AK374" s="1"/>
      <c r="AL374" s="1"/>
      <c r="AM374" s="1"/>
      <c r="AN374" s="1"/>
      <c r="AR374" s="34"/>
      <c r="AS374" s="34"/>
      <c r="AV374" s="3"/>
      <c r="AW374" s="3"/>
      <c r="AX374" s="44"/>
      <c r="AY374" s="44"/>
      <c r="AZ374" s="95"/>
      <c r="BA374" s="38"/>
      <c r="BB374" s="7"/>
      <c r="BC374" s="35"/>
      <c r="BD374" s="44"/>
      <c r="BE374" s="44"/>
      <c r="BF374" s="44"/>
      <c r="BG374" s="44"/>
      <c r="BH374" s="44"/>
      <c r="BI374" s="44"/>
    </row>
    <row r="375" spans="1:62" s="5" customFormat="1" ht="11.25" customHeight="1" x14ac:dyDescent="0.2">
      <c r="A375" s="239" t="s">
        <v>232</v>
      </c>
      <c r="B375" s="159" t="s">
        <v>25</v>
      </c>
      <c r="C375" s="173" t="s">
        <v>20</v>
      </c>
      <c r="D375" s="179">
        <v>2987.983131314666</v>
      </c>
      <c r="E375" s="179">
        <v>3076.7546228231481</v>
      </c>
      <c r="F375" s="180">
        <v>102.97095022318364</v>
      </c>
      <c r="G375" s="8"/>
      <c r="H375" s="179">
        <v>3314.8590176982648</v>
      </c>
      <c r="I375" s="179">
        <v>3162.8534723225494</v>
      </c>
      <c r="J375" s="179">
        <v>3076.7546228231481</v>
      </c>
      <c r="K375" s="179">
        <v>2988.4771354909353</v>
      </c>
      <c r="L375" s="179">
        <v>3123.1612144370779</v>
      </c>
      <c r="M375" s="179">
        <v>3030.3480312092165</v>
      </c>
      <c r="N375" s="22" t="e">
        <v>#N/A</v>
      </c>
      <c r="O375" s="22"/>
      <c r="P375" s="163">
        <v>107.7388165149367</v>
      </c>
      <c r="Q375" s="163">
        <v>102.79836581249367</v>
      </c>
      <c r="R375" s="163">
        <v>100</v>
      </c>
      <c r="S375" s="163">
        <v>97.130824581285196</v>
      </c>
      <c r="T375" s="163">
        <v>101.50829680305635</v>
      </c>
      <c r="U375" s="163">
        <v>98.491703196943604</v>
      </c>
      <c r="V375" s="398"/>
      <c r="W375" s="398"/>
      <c r="X375" s="398"/>
      <c r="Y375" s="398"/>
      <c r="Z375" s="398"/>
      <c r="AA375" s="398"/>
      <c r="AB375" s="398"/>
      <c r="AC375" s="398"/>
      <c r="AD375" s="398"/>
      <c r="AE375" s="1"/>
      <c r="AF375" s="22"/>
      <c r="AG375" s="1"/>
      <c r="AH375" s="1"/>
      <c r="AI375" s="1"/>
      <c r="AJ375" s="1"/>
      <c r="AK375" s="1"/>
      <c r="AL375" s="1"/>
      <c r="AM375" s="1"/>
      <c r="AN375" s="1"/>
      <c r="AR375" s="34"/>
      <c r="AS375" s="34"/>
      <c r="AV375" s="3"/>
      <c r="AW375" s="3"/>
      <c r="AX375" s="44"/>
      <c r="AY375" s="44"/>
      <c r="AZ375" s="95"/>
      <c r="BA375" s="38"/>
      <c r="BB375" s="7"/>
      <c r="BC375" s="35"/>
      <c r="BD375" s="44"/>
      <c r="BE375" s="44"/>
      <c r="BF375" s="44"/>
      <c r="BG375" s="44"/>
      <c r="BH375" s="44"/>
      <c r="BI375" s="44"/>
    </row>
    <row r="376" spans="1:62" s="5" customFormat="1" ht="11.25" customHeight="1" x14ac:dyDescent="0.2">
      <c r="A376" s="239" t="s">
        <v>232</v>
      </c>
      <c r="B376" s="159" t="s">
        <v>24</v>
      </c>
      <c r="C376" s="173" t="s">
        <v>20</v>
      </c>
      <c r="D376" s="179">
        <v>1501.5981832581556</v>
      </c>
      <c r="E376" s="179">
        <v>1533.0462349809984</v>
      </c>
      <c r="F376" s="180">
        <v>102.09430539231255</v>
      </c>
      <c r="G376" s="8"/>
      <c r="H376" s="179">
        <v>1564.5059196623226</v>
      </c>
      <c r="I376" s="179">
        <v>1543.8604382753902</v>
      </c>
      <c r="J376" s="179">
        <v>1533.0462349809984</v>
      </c>
      <c r="K376" s="179">
        <v>1522.6365150514325</v>
      </c>
      <c r="L376" s="179">
        <v>1581.3812349809984</v>
      </c>
      <c r="M376" s="179">
        <v>1484.7112349809991</v>
      </c>
      <c r="N376" s="22" t="e">
        <v>#N/A</v>
      </c>
      <c r="O376" s="22"/>
      <c r="P376" s="163">
        <v>102.05210279791163</v>
      </c>
      <c r="Q376" s="163">
        <v>100.70540620678187</v>
      </c>
      <c r="R376" s="163">
        <v>100</v>
      </c>
      <c r="S376" s="163">
        <v>99.320978083241258</v>
      </c>
      <c r="T376" s="163">
        <v>103.15287294649656</v>
      </c>
      <c r="U376" s="163">
        <v>96.847127053503485</v>
      </c>
      <c r="V376" s="398"/>
      <c r="W376" s="398"/>
      <c r="X376" s="398"/>
      <c r="Y376" s="398"/>
      <c r="Z376" s="398"/>
      <c r="AA376" s="398"/>
      <c r="AB376" s="398"/>
      <c r="AC376" s="398"/>
      <c r="AD376" s="398"/>
      <c r="AE376" s="1"/>
      <c r="AF376" s="22"/>
      <c r="AG376" s="1"/>
      <c r="AH376" s="1"/>
      <c r="AI376" s="1"/>
      <c r="AJ376" s="1"/>
      <c r="AK376" s="1"/>
      <c r="AL376" s="1"/>
      <c r="AM376" s="1"/>
      <c r="AN376" s="1"/>
      <c r="AR376" s="34"/>
      <c r="AS376" s="34"/>
      <c r="AV376" s="3"/>
      <c r="AW376" s="3"/>
      <c r="AX376" s="36"/>
      <c r="AY376" s="36"/>
      <c r="AZ376" s="95"/>
      <c r="BA376" s="38"/>
      <c r="BB376" s="37"/>
      <c r="BC376" s="35"/>
      <c r="BD376" s="36"/>
      <c r="BE376" s="36"/>
      <c r="BF376" s="36"/>
      <c r="BG376" s="36"/>
      <c r="BH376" s="36"/>
      <c r="BI376" s="36"/>
    </row>
    <row r="377" spans="1:62" s="5" customFormat="1" ht="11.25" customHeight="1" x14ac:dyDescent="0.2">
      <c r="A377" s="239" t="s">
        <v>232</v>
      </c>
      <c r="B377" s="158" t="s">
        <v>23</v>
      </c>
      <c r="C377" s="176" t="s">
        <v>20</v>
      </c>
      <c r="D377" s="177">
        <v>2872.5989913771336</v>
      </c>
      <c r="E377" s="177">
        <v>2969.2226028366895</v>
      </c>
      <c r="F377" s="178">
        <v>103.3636303483221</v>
      </c>
      <c r="G377" s="8"/>
      <c r="H377" s="177">
        <v>3096.5593581497251</v>
      </c>
      <c r="I377" s="177">
        <v>3012.6681761012096</v>
      </c>
      <c r="J377" s="177">
        <v>2969.2226028366895</v>
      </c>
      <c r="K377" s="177">
        <v>2926.9657908634213</v>
      </c>
      <c r="L377" s="177">
        <v>3164.046111870216</v>
      </c>
      <c r="M377" s="177">
        <v>2774.3990938031607</v>
      </c>
      <c r="N377" s="22" t="e">
        <v>#N/A</v>
      </c>
      <c r="O377" s="41"/>
      <c r="P377" s="162">
        <v>104.28855536770408</v>
      </c>
      <c r="Q377" s="162">
        <v>101.46319690625465</v>
      </c>
      <c r="R377" s="162">
        <v>100</v>
      </c>
      <c r="S377" s="162">
        <v>98.576839205895254</v>
      </c>
      <c r="T377" s="162">
        <v>106.56143156284071</v>
      </c>
      <c r="U377" s="162">
        <v>93.438568437159233</v>
      </c>
      <c r="V377" s="8"/>
      <c r="W377" s="8"/>
      <c r="X377" s="8"/>
      <c r="Y377" s="8"/>
      <c r="Z377" s="8"/>
      <c r="AA377" s="8"/>
      <c r="AB377" s="8"/>
      <c r="AC377" s="8"/>
      <c r="AD377" s="8"/>
      <c r="AE377" s="1"/>
      <c r="AF377" s="90"/>
      <c r="AG377" s="1"/>
      <c r="AH377" s="1"/>
      <c r="AI377" s="1"/>
      <c r="AJ377" s="1"/>
      <c r="AK377" s="1"/>
      <c r="AL377" s="1"/>
      <c r="AM377" s="1"/>
      <c r="AN377" s="1"/>
      <c r="AR377" s="34"/>
      <c r="AS377" s="34"/>
      <c r="AV377" s="9"/>
      <c r="AW377" s="9"/>
      <c r="AX377" s="39"/>
      <c r="AY377" s="39"/>
      <c r="AZ377" s="95"/>
      <c r="BA377" s="40"/>
      <c r="BB377" s="8"/>
      <c r="BC377" s="39"/>
      <c r="BD377" s="39"/>
      <c r="BE377" s="39"/>
      <c r="BF377" s="39"/>
      <c r="BG377" s="39"/>
      <c r="BH377" s="39"/>
      <c r="BI377" s="39"/>
    </row>
    <row r="378" spans="1:62" s="5" customFormat="1" ht="11.25" customHeight="1" x14ac:dyDescent="0.2">
      <c r="A378" s="239" t="s">
        <v>232</v>
      </c>
      <c r="B378" s="159" t="s">
        <v>22</v>
      </c>
      <c r="C378" s="173" t="s">
        <v>20</v>
      </c>
      <c r="D378" s="182">
        <v>2441.7383929082498</v>
      </c>
      <c r="E378" s="182">
        <v>2849.817997415666</v>
      </c>
      <c r="F378" s="180">
        <v>116.71266691356604</v>
      </c>
      <c r="G378" s="8"/>
      <c r="H378" s="182">
        <v>4514.0002180160063</v>
      </c>
      <c r="I378" s="182">
        <v>3397.9161890034447</v>
      </c>
      <c r="J378" s="182">
        <v>2849.817997415666</v>
      </c>
      <c r="K378" s="182">
        <v>2304.0254195376219</v>
      </c>
      <c r="L378" s="182">
        <v>2803.4114058017362</v>
      </c>
      <c r="M378" s="182">
        <v>2896.2245890295976</v>
      </c>
      <c r="N378" s="22" t="e">
        <v>#N/A</v>
      </c>
      <c r="O378" s="22"/>
      <c r="P378" s="163">
        <v>158.39608782418705</v>
      </c>
      <c r="Q378" s="163">
        <v>119.23274370801282</v>
      </c>
      <c r="R378" s="163">
        <v>100</v>
      </c>
      <c r="S378" s="163">
        <v>80.848160185212123</v>
      </c>
      <c r="T378" s="163">
        <v>98.37159454898476</v>
      </c>
      <c r="U378" s="163">
        <v>101.6284054510153</v>
      </c>
      <c r="V378" s="398"/>
      <c r="W378" s="398"/>
      <c r="X378" s="398"/>
      <c r="Y378" s="398"/>
      <c r="Z378" s="398"/>
      <c r="AA378" s="398"/>
      <c r="AB378" s="398"/>
      <c r="AC378" s="398"/>
      <c r="AD378" s="398"/>
      <c r="AE378" s="1"/>
      <c r="AF378" s="22"/>
      <c r="AG378" s="1"/>
      <c r="AH378" s="1"/>
      <c r="AI378" s="1"/>
      <c r="AJ378" s="1"/>
      <c r="AK378" s="1"/>
      <c r="AL378" s="1"/>
      <c r="AM378" s="1"/>
      <c r="AN378" s="1"/>
      <c r="AR378" s="34"/>
      <c r="AS378" s="34"/>
      <c r="AV378" s="3"/>
      <c r="AW378" s="3"/>
      <c r="AX378" s="35"/>
      <c r="AY378" s="35"/>
      <c r="AZ378" s="95"/>
      <c r="BA378" s="38"/>
      <c r="BB378" s="398"/>
      <c r="BC378" s="35"/>
      <c r="BD378" s="35"/>
      <c r="BE378" s="35"/>
      <c r="BF378" s="35"/>
      <c r="BG378" s="35"/>
      <c r="BH378" s="35"/>
      <c r="BI378" s="35"/>
    </row>
    <row r="379" spans="1:62" s="5" customFormat="1" ht="11.25" customHeight="1" x14ac:dyDescent="0.2">
      <c r="A379" s="239" t="s">
        <v>232</v>
      </c>
      <c r="B379" s="158" t="s">
        <v>21</v>
      </c>
      <c r="C379" s="176" t="s">
        <v>20</v>
      </c>
      <c r="D379" s="177">
        <v>940.14020965009422</v>
      </c>
      <c r="E379" s="177">
        <v>1316.7717624346676</v>
      </c>
      <c r="F379" s="178">
        <v>140.06121096817569</v>
      </c>
      <c r="G379" s="8"/>
      <c r="H379" s="177">
        <v>2949.4942983536839</v>
      </c>
      <c r="I379" s="177">
        <v>1854.0557507280546</v>
      </c>
      <c r="J379" s="177">
        <v>1316.7717624346676</v>
      </c>
      <c r="K379" s="177">
        <v>781.3889044861894</v>
      </c>
      <c r="L379" s="177">
        <v>1222.0301708207378</v>
      </c>
      <c r="M379" s="177">
        <v>1411.5133540485986</v>
      </c>
      <c r="N379" s="22" t="e">
        <v>#N/A</v>
      </c>
      <c r="O379" s="41"/>
      <c r="P379" s="162">
        <v>223.99434605889223</v>
      </c>
      <c r="Q379" s="162">
        <v>140.80312197004943</v>
      </c>
      <c r="R379" s="162">
        <v>100</v>
      </c>
      <c r="S379" s="162">
        <v>59.341256152199605</v>
      </c>
      <c r="T379" s="162">
        <v>92.805010380936807</v>
      </c>
      <c r="U379" s="162">
        <v>107.19498961906328</v>
      </c>
      <c r="V379" s="8"/>
      <c r="W379" s="8"/>
      <c r="X379" s="8"/>
      <c r="Y379" s="8"/>
      <c r="Z379" s="8"/>
      <c r="AA379" s="8"/>
      <c r="AB379" s="8"/>
      <c r="AC379" s="8"/>
      <c r="AD379" s="8"/>
      <c r="AE379" s="1"/>
      <c r="AF379" s="90"/>
      <c r="AG379" s="1"/>
      <c r="AH379" s="1"/>
      <c r="AI379" s="1"/>
      <c r="AJ379" s="1"/>
      <c r="AK379" s="1"/>
      <c r="AL379" s="1"/>
      <c r="AM379" s="1"/>
      <c r="AN379" s="1"/>
      <c r="AR379" s="34"/>
      <c r="AS379" s="34"/>
      <c r="AV379" s="9"/>
      <c r="AW379" s="9"/>
      <c r="AX379" s="39"/>
      <c r="AY379" s="39"/>
      <c r="AZ379" s="95"/>
      <c r="BA379" s="40"/>
      <c r="BB379" s="8"/>
      <c r="BC379" s="39"/>
      <c r="BD379" s="39"/>
      <c r="BE379" s="39"/>
      <c r="BF379" s="39"/>
      <c r="BG379" s="39"/>
      <c r="BH379" s="39"/>
      <c r="BI379" s="39"/>
    </row>
    <row r="380" spans="1:62" s="5" customFormat="1" ht="11.25" customHeight="1" x14ac:dyDescent="0.2">
      <c r="A380" s="239" t="s">
        <v>232</v>
      </c>
      <c r="B380" s="159" t="s">
        <v>19</v>
      </c>
      <c r="C380" s="175" t="s">
        <v>18</v>
      </c>
      <c r="D380" s="179">
        <v>4.7425866407475068</v>
      </c>
      <c r="E380" s="179">
        <v>6.6436261271785781</v>
      </c>
      <c r="F380" s="180">
        <v>140.08444400567529</v>
      </c>
      <c r="G380" s="8"/>
      <c r="H380" s="179">
        <v>14.148542338426426</v>
      </c>
      <c r="I380" s="179">
        <v>9.192342380320488</v>
      </c>
      <c r="J380" s="179">
        <v>6.6436261271785781</v>
      </c>
      <c r="K380" s="179">
        <v>4.0112879724704129</v>
      </c>
      <c r="L380" s="179">
        <v>5.7443487728494125</v>
      </c>
      <c r="M380" s="179">
        <v>7.6852413114243019</v>
      </c>
      <c r="N380" s="22" t="e">
        <v>#N/A</v>
      </c>
      <c r="O380" s="22"/>
      <c r="P380" s="163">
        <v>212.96415643477883</v>
      </c>
      <c r="Q380" s="163">
        <v>138.36333057206971</v>
      </c>
      <c r="R380" s="163">
        <v>100</v>
      </c>
      <c r="S380" s="163">
        <v>60.377990809274074</v>
      </c>
      <c r="T380" s="163">
        <v>86.464058375436124</v>
      </c>
      <c r="U380" s="163">
        <v>115.67841362993853</v>
      </c>
      <c r="V380" s="398"/>
      <c r="W380" s="398"/>
      <c r="X380" s="402" t="s">
        <v>217</v>
      </c>
      <c r="Y380" s="403"/>
      <c r="Z380" s="403"/>
      <c r="AA380" s="403"/>
      <c r="AB380" s="403"/>
      <c r="AC380" s="403"/>
      <c r="AD380" s="403"/>
      <c r="AE380" s="403"/>
      <c r="AF380" s="403"/>
      <c r="AG380" s="1"/>
      <c r="AH380" s="1"/>
      <c r="AI380" s="1"/>
      <c r="AJ380" s="1"/>
      <c r="AK380" s="1"/>
      <c r="AL380" s="1"/>
      <c r="AM380" s="1"/>
      <c r="AN380" s="1"/>
      <c r="AR380" s="34"/>
      <c r="AS380" s="34"/>
      <c r="AV380" s="9"/>
      <c r="AW380" s="9"/>
      <c r="AX380" s="39"/>
      <c r="AY380" s="39"/>
      <c r="AZ380" s="95"/>
      <c r="BA380" s="40"/>
      <c r="BB380" s="8"/>
      <c r="BC380" s="39"/>
      <c r="BD380" s="39"/>
      <c r="BE380" s="39"/>
      <c r="BF380" s="39"/>
      <c r="BG380" s="39"/>
      <c r="BH380" s="39"/>
      <c r="BI380" s="39"/>
    </row>
    <row r="381" spans="1:62" s="5" customFormat="1" ht="11.25" customHeight="1" x14ac:dyDescent="0.2">
      <c r="A381" s="239" t="s">
        <v>232</v>
      </c>
      <c r="B381" s="22"/>
      <c r="C381" s="88"/>
      <c r="D381" s="33">
        <v>2.1088006519442204E-2</v>
      </c>
      <c r="E381" s="33">
        <v>0</v>
      </c>
      <c r="F381" s="32"/>
      <c r="G381" s="32"/>
      <c r="H381" s="31">
        <v>0</v>
      </c>
      <c r="I381" s="31">
        <v>0</v>
      </c>
      <c r="J381" s="31">
        <v>0</v>
      </c>
      <c r="K381" s="31">
        <v>0</v>
      </c>
      <c r="L381" s="31">
        <v>0</v>
      </c>
      <c r="M381" s="31">
        <v>0</v>
      </c>
      <c r="N381" s="31" t="e">
        <v>#N/A</v>
      </c>
      <c r="O381" s="22"/>
      <c r="P381" s="398"/>
      <c r="Q381" s="398"/>
      <c r="R381" s="398"/>
      <c r="S381" s="398"/>
      <c r="T381" s="398"/>
      <c r="U381" s="398"/>
      <c r="V381" s="398"/>
      <c r="W381" s="398"/>
      <c r="X381" s="204">
        <v>2019</v>
      </c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R381" s="34"/>
      <c r="AS381" s="34"/>
      <c r="AV381" s="9"/>
      <c r="AW381" s="9"/>
      <c r="AX381" s="39"/>
      <c r="AY381" s="39"/>
      <c r="AZ381" s="95"/>
      <c r="BA381" s="40"/>
      <c r="BB381" s="8"/>
      <c r="BC381" s="39"/>
      <c r="BD381" s="39"/>
      <c r="BE381" s="39"/>
      <c r="BF381" s="39"/>
      <c r="BG381" s="39"/>
      <c r="BH381" s="39"/>
      <c r="BI381" s="39"/>
    </row>
    <row r="382" spans="1:62" s="100" customFormat="1" ht="12" x14ac:dyDescent="0.2">
      <c r="A382" s="239" t="s">
        <v>172</v>
      </c>
      <c r="B382" s="265" t="s">
        <v>218</v>
      </c>
      <c r="C382" s="237"/>
      <c r="D382" s="237"/>
      <c r="E382" s="237"/>
      <c r="F382" s="237"/>
      <c r="G382" s="237"/>
      <c r="H382" s="237"/>
      <c r="I382" s="237"/>
      <c r="J382" s="237"/>
      <c r="K382" s="237"/>
      <c r="L382" s="237"/>
      <c r="M382" s="237"/>
      <c r="N382" s="237"/>
      <c r="O382" s="237"/>
      <c r="P382" s="238"/>
      <c r="Q382" s="238"/>
      <c r="R382" s="238"/>
      <c r="S382" s="238"/>
      <c r="T382" s="238"/>
      <c r="U382" s="238"/>
      <c r="V382" s="144"/>
      <c r="W382" s="109"/>
      <c r="X382" s="408" t="s">
        <v>144</v>
      </c>
      <c r="Y382" s="409"/>
      <c r="Z382" s="409"/>
      <c r="AA382" s="409"/>
      <c r="AB382" s="409"/>
      <c r="AC382" s="409"/>
      <c r="AD382" s="409"/>
      <c r="AE382" s="409"/>
      <c r="AF382" s="409"/>
      <c r="AG382" s="1"/>
      <c r="AH382" s="1"/>
      <c r="AI382" s="41"/>
      <c r="AJ382" s="41"/>
      <c r="AK382" s="41"/>
      <c r="AL382" s="41"/>
      <c r="AM382" s="41"/>
      <c r="AN382" s="41"/>
      <c r="AO382" s="41"/>
      <c r="AP382" s="41"/>
      <c r="AU382" s="102"/>
      <c r="AV382" s="93"/>
      <c r="AW382" s="101"/>
      <c r="AX382" s="101"/>
      <c r="AY382" s="101"/>
      <c r="AZ382" s="101"/>
      <c r="BA382" s="108"/>
      <c r="BB382" s="101"/>
      <c r="BC382" s="101"/>
      <c r="BD382" s="101"/>
      <c r="BE382" s="101"/>
      <c r="BF382" s="101"/>
      <c r="BG382" s="101"/>
      <c r="BH382" s="101"/>
      <c r="BI382" s="101"/>
      <c r="BJ382" s="102"/>
    </row>
    <row r="383" spans="1:62" s="100" customFormat="1" ht="12" x14ac:dyDescent="0.2">
      <c r="A383" s="239" t="s">
        <v>172</v>
      </c>
      <c r="B383" s="93"/>
      <c r="C383" s="101"/>
      <c r="D383" s="101"/>
      <c r="E383" s="101"/>
      <c r="F383" s="101"/>
      <c r="G383" s="101"/>
      <c r="H383" s="101"/>
      <c r="I383" s="101"/>
      <c r="J383" s="101"/>
      <c r="K383" s="101"/>
      <c r="L383" s="101"/>
      <c r="M383" s="101"/>
      <c r="N383" s="101"/>
      <c r="O383" s="101"/>
      <c r="P383" s="109"/>
      <c r="Q383" s="109"/>
      <c r="R383" s="109"/>
      <c r="S383" s="109"/>
      <c r="T383" s="109"/>
      <c r="U383" s="109"/>
      <c r="V383" s="398"/>
      <c r="W383" s="109"/>
      <c r="X383" s="408" t="s">
        <v>56</v>
      </c>
      <c r="Y383" s="409"/>
      <c r="Z383" s="409"/>
      <c r="AA383" s="409"/>
      <c r="AB383" s="409"/>
      <c r="AC383" s="409"/>
      <c r="AD383" s="409"/>
      <c r="AE383" s="409"/>
      <c r="AF383" s="409"/>
      <c r="AG383" s="1"/>
      <c r="AI383" s="1"/>
      <c r="AJ383" s="1"/>
      <c r="AK383" s="1"/>
      <c r="AL383" s="1"/>
      <c r="AM383" s="1"/>
      <c r="AN383" s="1"/>
      <c r="AO383" s="1"/>
      <c r="AP383" s="1"/>
      <c r="AU383" s="102"/>
      <c r="AV383" s="93"/>
      <c r="AW383" s="101"/>
      <c r="AX383" s="101"/>
      <c r="AY383" s="101"/>
      <c r="AZ383" s="101"/>
      <c r="BA383" s="108"/>
      <c r="BB383" s="101"/>
      <c r="BC383" s="101"/>
      <c r="BD383" s="101"/>
      <c r="BE383" s="101"/>
      <c r="BF383" s="101"/>
      <c r="BG383" s="101"/>
      <c r="BH383" s="101"/>
      <c r="BI383" s="101"/>
      <c r="BJ383" s="102"/>
    </row>
    <row r="384" spans="1:62" s="100" customFormat="1" ht="12.75" x14ac:dyDescent="0.2">
      <c r="A384" s="239" t="s">
        <v>172</v>
      </c>
      <c r="B384" s="110"/>
      <c r="C384" s="101"/>
      <c r="D384" s="107"/>
      <c r="E384" s="107"/>
      <c r="F384" s="107"/>
      <c r="G384" s="107"/>
      <c r="H384" s="107"/>
      <c r="I384" s="107"/>
      <c r="J384" s="107"/>
      <c r="K384" s="107"/>
      <c r="L384" s="107"/>
      <c r="M384" s="107"/>
      <c r="N384" s="101"/>
      <c r="O384" s="101"/>
      <c r="P384" s="109"/>
      <c r="Q384" s="109"/>
      <c r="R384" s="109"/>
      <c r="S384" s="109"/>
      <c r="T384" s="109"/>
      <c r="U384" s="109"/>
      <c r="V384" s="398"/>
      <c r="W384" s="109"/>
      <c r="X384" s="410" t="s">
        <v>55</v>
      </c>
      <c r="Y384" s="411"/>
      <c r="Z384" s="411"/>
      <c r="AA384" s="411"/>
      <c r="AB384" s="411"/>
      <c r="AC384" s="411"/>
      <c r="AD384" s="411"/>
      <c r="AE384" s="411"/>
      <c r="AF384" s="411"/>
      <c r="AG384" s="1"/>
      <c r="AU384" s="102"/>
      <c r="AV384" s="110"/>
      <c r="AW384" s="101"/>
      <c r="AX384" s="107"/>
      <c r="AY384" s="107"/>
      <c r="AZ384" s="107"/>
      <c r="BA384" s="111"/>
      <c r="BB384" s="107"/>
      <c r="BC384" s="107"/>
      <c r="BD384" s="107"/>
      <c r="BE384" s="107"/>
      <c r="BF384" s="107"/>
      <c r="BG384" s="107"/>
      <c r="BH384" s="107"/>
      <c r="BI384" s="107"/>
      <c r="BJ384" s="102"/>
    </row>
    <row r="385" spans="1:62" s="100" customFormat="1" ht="12.75" customHeight="1" x14ac:dyDescent="0.2">
      <c r="A385" s="239" t="s">
        <v>172</v>
      </c>
      <c r="B385" s="103"/>
      <c r="C385" s="101"/>
      <c r="D385" s="101"/>
      <c r="E385" s="101"/>
      <c r="F385" s="101"/>
      <c r="G385" s="101"/>
      <c r="H385" s="101"/>
      <c r="I385" s="101"/>
      <c r="J385" s="101"/>
      <c r="K385" s="101"/>
      <c r="L385" s="101"/>
      <c r="M385" s="101"/>
      <c r="N385" s="101"/>
      <c r="O385" s="101"/>
      <c r="P385" s="109"/>
      <c r="Q385" s="109"/>
      <c r="R385" s="109"/>
      <c r="S385" s="109"/>
      <c r="T385" s="109"/>
      <c r="U385" s="109"/>
      <c r="V385" s="398"/>
      <c r="W385" s="109"/>
      <c r="X385" s="412" t="s">
        <v>177</v>
      </c>
      <c r="Y385" s="413"/>
      <c r="Z385" s="413"/>
      <c r="AA385" s="413"/>
      <c r="AB385" s="413"/>
      <c r="AC385" s="413"/>
      <c r="AD385" s="413"/>
      <c r="AE385" s="413"/>
      <c r="AF385" s="413"/>
      <c r="AG385" s="1"/>
      <c r="AU385" s="102"/>
      <c r="AV385" s="103"/>
      <c r="AW385" s="101"/>
      <c r="AX385" s="101"/>
      <c r="AY385" s="101"/>
      <c r="AZ385" s="101"/>
      <c r="BA385" s="108"/>
      <c r="BB385" s="101"/>
      <c r="BC385" s="101"/>
      <c r="BD385" s="101"/>
      <c r="BE385" s="101"/>
      <c r="BF385" s="101"/>
      <c r="BG385" s="101"/>
      <c r="BH385" s="101"/>
      <c r="BI385" s="101"/>
      <c r="BJ385" s="102"/>
    </row>
    <row r="386" spans="1:62" s="100" customFormat="1" ht="22.5" customHeight="1" x14ac:dyDescent="0.2">
      <c r="A386" s="239" t="s">
        <v>172</v>
      </c>
      <c r="B386" s="103"/>
      <c r="C386" s="101"/>
      <c r="D386" s="112"/>
      <c r="E386" s="112"/>
      <c r="F386" s="112"/>
      <c r="G386" s="112"/>
      <c r="H386" s="112"/>
      <c r="I386" s="112"/>
      <c r="J386" s="112"/>
      <c r="K386" s="112"/>
      <c r="L386" s="112"/>
      <c r="M386" s="112"/>
      <c r="N386" s="101"/>
      <c r="O386" s="101"/>
      <c r="P386" s="109"/>
      <c r="Q386" s="109"/>
      <c r="R386" s="109"/>
      <c r="S386" s="109"/>
      <c r="T386" s="109"/>
      <c r="U386" s="109"/>
      <c r="V386" s="398"/>
      <c r="W386" s="109"/>
      <c r="X386" s="412" t="s">
        <v>170</v>
      </c>
      <c r="Y386" s="413"/>
      <c r="Z386" s="413"/>
      <c r="AA386" s="413"/>
      <c r="AB386" s="413"/>
      <c r="AC386" s="413"/>
      <c r="AD386" s="413"/>
      <c r="AE386" s="413"/>
      <c r="AF386" s="413"/>
      <c r="AG386" s="1"/>
      <c r="AU386" s="102"/>
      <c r="AV386" s="103"/>
      <c r="AW386" s="101"/>
      <c r="AX386" s="112"/>
      <c r="AY386" s="112"/>
      <c r="AZ386" s="112"/>
      <c r="BA386" s="113"/>
      <c r="BB386" s="112"/>
      <c r="BC386" s="112"/>
      <c r="BD386" s="112"/>
      <c r="BE386" s="112"/>
      <c r="BF386" s="112"/>
      <c r="BG386" s="112"/>
      <c r="BH386" s="112"/>
      <c r="BI386" s="112"/>
      <c r="BJ386" s="102"/>
    </row>
    <row r="387" spans="1:62" s="100" customFormat="1" ht="22.5" customHeight="1" x14ac:dyDescent="0.2">
      <c r="A387" s="239" t="s">
        <v>172</v>
      </c>
      <c r="B387" s="101"/>
      <c r="C387" s="101"/>
      <c r="D387" s="114"/>
      <c r="E387" s="114"/>
      <c r="F387" s="114"/>
      <c r="G387" s="114"/>
      <c r="H387" s="114"/>
      <c r="I387" s="114"/>
      <c r="J387" s="114"/>
      <c r="K387" s="114"/>
      <c r="L387" s="114"/>
      <c r="M387" s="114"/>
      <c r="N387" s="101"/>
      <c r="O387" s="101"/>
      <c r="P387" s="109"/>
      <c r="Q387" s="109"/>
      <c r="R387" s="109"/>
      <c r="S387" s="109"/>
      <c r="T387" s="109"/>
      <c r="U387" s="109"/>
      <c r="V387" s="398"/>
      <c r="W387" s="109"/>
      <c r="X387" s="412" t="s">
        <v>171</v>
      </c>
      <c r="Y387" s="413"/>
      <c r="Z387" s="413"/>
      <c r="AA387" s="413"/>
      <c r="AB387" s="413"/>
      <c r="AC387" s="413"/>
      <c r="AD387" s="413"/>
      <c r="AE387" s="413"/>
      <c r="AF387" s="413"/>
      <c r="AG387" s="1"/>
      <c r="AU387" s="102"/>
      <c r="AV387" s="101"/>
      <c r="AW387" s="101"/>
      <c r="AX387" s="114"/>
      <c r="AY387" s="114"/>
      <c r="AZ387" s="114"/>
      <c r="BA387" s="115"/>
      <c r="BB387" s="114"/>
      <c r="BC387" s="114"/>
      <c r="BD387" s="114"/>
      <c r="BE387" s="114"/>
      <c r="BF387" s="114"/>
      <c r="BG387" s="114"/>
      <c r="BH387" s="114"/>
      <c r="BI387" s="114"/>
      <c r="BJ387" s="102"/>
    </row>
    <row r="388" spans="1:62" s="100" customFormat="1" ht="12.75" customHeight="1" x14ac:dyDescent="0.2">
      <c r="A388" s="239" t="s">
        <v>172</v>
      </c>
      <c r="B388" s="101"/>
      <c r="C388" s="101"/>
      <c r="D388" s="114"/>
      <c r="E388" s="114"/>
      <c r="F388" s="114"/>
      <c r="G388" s="114"/>
      <c r="H388" s="114"/>
      <c r="I388" s="114"/>
      <c r="J388" s="114"/>
      <c r="K388" s="114"/>
      <c r="L388" s="114"/>
      <c r="M388" s="114"/>
      <c r="N388" s="101"/>
      <c r="O388" s="101"/>
      <c r="P388" s="109"/>
      <c r="Q388" s="109"/>
      <c r="R388" s="109"/>
      <c r="S388" s="109"/>
      <c r="T388" s="109"/>
      <c r="U388" s="109"/>
      <c r="V388" s="398"/>
      <c r="W388" s="109"/>
      <c r="X388" s="412" t="s">
        <v>54</v>
      </c>
      <c r="Y388" s="413"/>
      <c r="Z388" s="413"/>
      <c r="AA388" s="413"/>
      <c r="AB388" s="413"/>
      <c r="AC388" s="413"/>
      <c r="AD388" s="413"/>
      <c r="AE388" s="413"/>
      <c r="AF388" s="413"/>
      <c r="AG388" s="1"/>
      <c r="AU388" s="102"/>
      <c r="AV388" s="101"/>
      <c r="AW388" s="101"/>
      <c r="AX388" s="114"/>
      <c r="AY388" s="114"/>
      <c r="AZ388" s="114"/>
      <c r="BA388" s="115"/>
      <c r="BB388" s="114"/>
      <c r="BC388" s="114"/>
      <c r="BD388" s="114"/>
      <c r="BE388" s="114"/>
      <c r="BF388" s="114"/>
      <c r="BG388" s="114"/>
      <c r="BH388" s="114"/>
      <c r="BI388" s="114"/>
      <c r="BJ388" s="102"/>
    </row>
    <row r="389" spans="1:62" s="100" customFormat="1" ht="12" x14ac:dyDescent="0.2">
      <c r="A389" s="239" t="s">
        <v>172</v>
      </c>
      <c r="B389" s="101"/>
      <c r="C389" s="101"/>
      <c r="D389" s="114"/>
      <c r="E389" s="114"/>
      <c r="F389" s="114"/>
      <c r="G389" s="114"/>
      <c r="H389" s="114"/>
      <c r="I389" s="114"/>
      <c r="J389" s="114"/>
      <c r="K389" s="114"/>
      <c r="L389" s="114"/>
      <c r="M389" s="114"/>
      <c r="N389" s="101"/>
      <c r="O389" s="101"/>
      <c r="P389" s="109"/>
      <c r="Q389" s="109"/>
      <c r="R389" s="109"/>
      <c r="S389" s="109"/>
      <c r="T389" s="109"/>
      <c r="U389" s="109"/>
      <c r="V389" s="398"/>
      <c r="W389" s="109"/>
      <c r="X389" s="412" t="s">
        <v>82</v>
      </c>
      <c r="Y389" s="413"/>
      <c r="Z389" s="413"/>
      <c r="AA389" s="413"/>
      <c r="AB389" s="413"/>
      <c r="AC389" s="413"/>
      <c r="AD389" s="413"/>
      <c r="AE389" s="413"/>
      <c r="AF389" s="413"/>
      <c r="AG389" s="1"/>
      <c r="AI389" s="1"/>
      <c r="AJ389" s="1"/>
      <c r="AK389" s="1"/>
      <c r="AL389" s="1"/>
      <c r="AM389" s="1"/>
      <c r="AN389" s="1"/>
      <c r="AO389" s="1"/>
      <c r="AP389" s="1"/>
      <c r="AU389" s="102"/>
      <c r="AV389" s="101"/>
      <c r="AW389" s="101"/>
      <c r="AX389" s="114"/>
      <c r="AY389" s="114"/>
      <c r="AZ389" s="114"/>
      <c r="BA389" s="115"/>
      <c r="BB389" s="114"/>
      <c r="BC389" s="114"/>
      <c r="BD389" s="114"/>
      <c r="BE389" s="114"/>
      <c r="BF389" s="114"/>
      <c r="BG389" s="114"/>
      <c r="BH389" s="114"/>
      <c r="BI389" s="114"/>
      <c r="BJ389" s="102"/>
    </row>
    <row r="390" spans="1:62" s="100" customFormat="1" ht="12" x14ac:dyDescent="0.2">
      <c r="A390" s="239" t="s">
        <v>172</v>
      </c>
      <c r="B390" s="101"/>
      <c r="C390" s="101"/>
      <c r="D390" s="114"/>
      <c r="E390" s="114"/>
      <c r="F390" s="114"/>
      <c r="G390" s="114"/>
      <c r="H390" s="114"/>
      <c r="I390" s="114"/>
      <c r="J390" s="114"/>
      <c r="K390" s="114"/>
      <c r="L390" s="114"/>
      <c r="M390" s="114"/>
      <c r="N390" s="101"/>
      <c r="O390" s="101"/>
      <c r="P390" s="109"/>
      <c r="Q390" s="109"/>
      <c r="R390" s="109"/>
      <c r="S390" s="109"/>
      <c r="T390" s="109"/>
      <c r="U390" s="109"/>
      <c r="V390" s="398"/>
      <c r="W390" s="109"/>
      <c r="X390" s="410" t="s">
        <v>53</v>
      </c>
      <c r="Y390" s="411"/>
      <c r="Z390" s="411"/>
      <c r="AA390" s="411"/>
      <c r="AB390" s="411"/>
      <c r="AC390" s="411"/>
      <c r="AD390" s="411"/>
      <c r="AE390" s="411"/>
      <c r="AF390" s="411"/>
      <c r="AG390" s="1"/>
      <c r="AI390" s="1"/>
      <c r="AJ390" s="1"/>
      <c r="AK390" s="1"/>
      <c r="AL390" s="1"/>
      <c r="AM390" s="1"/>
      <c r="AN390" s="1"/>
      <c r="AO390" s="1"/>
      <c r="AP390" s="1"/>
      <c r="AU390" s="102"/>
      <c r="AV390" s="101"/>
      <c r="AW390" s="101"/>
      <c r="AX390" s="114"/>
      <c r="AY390" s="114"/>
      <c r="AZ390" s="114"/>
      <c r="BA390" s="115"/>
      <c r="BB390" s="114"/>
      <c r="BC390" s="114"/>
      <c r="BD390" s="114"/>
      <c r="BE390" s="114"/>
      <c r="BF390" s="114"/>
      <c r="BG390" s="114"/>
      <c r="BH390" s="114"/>
      <c r="BI390" s="114"/>
      <c r="BJ390" s="102"/>
    </row>
    <row r="391" spans="1:62" s="100" customFormat="1" ht="12" x14ac:dyDescent="0.2">
      <c r="A391" s="239" t="s">
        <v>172</v>
      </c>
      <c r="B391" s="101"/>
      <c r="C391" s="101"/>
      <c r="D391" s="114"/>
      <c r="E391" s="114"/>
      <c r="F391" s="114"/>
      <c r="G391" s="114"/>
      <c r="H391" s="114"/>
      <c r="I391" s="114"/>
      <c r="J391" s="114"/>
      <c r="K391" s="114"/>
      <c r="L391" s="114"/>
      <c r="M391" s="114"/>
      <c r="N391" s="101"/>
      <c r="O391" s="101"/>
      <c r="P391" s="109"/>
      <c r="Q391" s="109"/>
      <c r="R391" s="109"/>
      <c r="S391" s="109"/>
      <c r="T391" s="109"/>
      <c r="U391" s="109"/>
      <c r="V391" s="398"/>
      <c r="W391" s="109"/>
      <c r="X391" s="410" t="s">
        <v>52</v>
      </c>
      <c r="Y391" s="411"/>
      <c r="Z391" s="411"/>
      <c r="AA391" s="411"/>
      <c r="AB391" s="411"/>
      <c r="AC391" s="411"/>
      <c r="AD391" s="411"/>
      <c r="AE391" s="411"/>
      <c r="AF391" s="411"/>
      <c r="AG391" s="1"/>
      <c r="AU391" s="102"/>
      <c r="AV391" s="101"/>
      <c r="AW391" s="101"/>
      <c r="AX391" s="114"/>
      <c r="AY391" s="114"/>
      <c r="AZ391" s="114"/>
      <c r="BA391" s="115"/>
      <c r="BB391" s="114"/>
      <c r="BC391" s="114"/>
      <c r="BD391" s="114"/>
      <c r="BE391" s="114"/>
      <c r="BF391" s="114"/>
      <c r="BG391" s="114"/>
      <c r="BH391" s="114"/>
      <c r="BI391" s="114"/>
      <c r="BJ391" s="102"/>
    </row>
    <row r="392" spans="1:62" s="100" customFormat="1" ht="7.5" customHeight="1" x14ac:dyDescent="0.2">
      <c r="A392" s="239" t="s">
        <v>172</v>
      </c>
      <c r="B392" s="101"/>
      <c r="C392" s="101"/>
      <c r="D392" s="114"/>
      <c r="E392" s="114"/>
      <c r="F392" s="114"/>
      <c r="G392" s="114"/>
      <c r="H392" s="114"/>
      <c r="I392" s="114"/>
      <c r="J392" s="114"/>
      <c r="K392" s="114"/>
      <c r="L392" s="114"/>
      <c r="M392" s="114"/>
      <c r="N392" s="101"/>
      <c r="O392" s="101"/>
      <c r="P392" s="109"/>
      <c r="Q392" s="109"/>
      <c r="R392" s="109"/>
      <c r="S392" s="109"/>
      <c r="T392" s="109"/>
      <c r="U392" s="109"/>
      <c r="V392" s="398"/>
      <c r="W392" s="109"/>
      <c r="X392" s="235"/>
      <c r="Y392" s="235"/>
      <c r="Z392" s="235"/>
      <c r="AA392" s="236"/>
      <c r="AB392" s="236"/>
      <c r="AC392" s="236"/>
      <c r="AD392" s="236"/>
      <c r="AE392" s="236"/>
      <c r="AF392" s="236"/>
      <c r="AG392" s="1"/>
      <c r="AU392" s="102"/>
      <c r="AV392" s="101"/>
      <c r="AW392" s="101"/>
      <c r="AX392" s="114"/>
      <c r="AY392" s="114"/>
      <c r="AZ392" s="114"/>
      <c r="BA392" s="115"/>
      <c r="BB392" s="114"/>
      <c r="BC392" s="114"/>
      <c r="BD392" s="114"/>
      <c r="BE392" s="114"/>
      <c r="BF392" s="114"/>
      <c r="BG392" s="114"/>
      <c r="BH392" s="114"/>
      <c r="BI392" s="114"/>
      <c r="BJ392" s="102"/>
    </row>
    <row r="393" spans="1:62" s="100" customFormat="1" ht="12" x14ac:dyDescent="0.2">
      <c r="A393" s="239" t="s">
        <v>172</v>
      </c>
      <c r="B393" s="101"/>
      <c r="C393" s="101"/>
      <c r="D393" s="114"/>
      <c r="E393" s="114"/>
      <c r="F393" s="114"/>
      <c r="G393" s="114"/>
      <c r="H393" s="114"/>
      <c r="I393" s="114"/>
      <c r="J393" s="114"/>
      <c r="K393" s="114"/>
      <c r="L393" s="114"/>
      <c r="M393" s="114"/>
      <c r="N393" s="101"/>
      <c r="O393" s="101"/>
      <c r="P393" s="109"/>
      <c r="Q393" s="109"/>
      <c r="R393" s="109"/>
      <c r="S393" s="109"/>
      <c r="T393" s="109"/>
      <c r="U393" s="109"/>
      <c r="V393" s="398"/>
      <c r="W393" s="109"/>
      <c r="X393" s="414" t="s">
        <v>162</v>
      </c>
      <c r="Y393" s="415"/>
      <c r="Z393" s="415"/>
      <c r="AA393" s="415"/>
      <c r="AB393" s="415"/>
      <c r="AC393" s="415"/>
      <c r="AD393" s="415"/>
      <c r="AE393" s="415"/>
      <c r="AF393" s="415"/>
      <c r="AG393" s="1"/>
      <c r="AU393" s="102"/>
      <c r="AV393" s="101"/>
      <c r="AW393" s="101"/>
      <c r="AX393" s="114"/>
      <c r="AY393" s="114"/>
      <c r="AZ393" s="114"/>
      <c r="BA393" s="115"/>
      <c r="BB393" s="114"/>
      <c r="BC393" s="114"/>
      <c r="BD393" s="114"/>
      <c r="BE393" s="114"/>
      <c r="BF393" s="114"/>
      <c r="BG393" s="114"/>
      <c r="BH393" s="114"/>
      <c r="BI393" s="114"/>
      <c r="BJ393" s="102"/>
    </row>
    <row r="394" spans="1:62" s="100" customFormat="1" ht="12" x14ac:dyDescent="0.2">
      <c r="A394" s="239" t="s">
        <v>172</v>
      </c>
      <c r="B394" s="103"/>
      <c r="C394" s="101"/>
      <c r="D394" s="112"/>
      <c r="E394" s="112"/>
      <c r="F394" s="112"/>
      <c r="G394" s="112"/>
      <c r="H394" s="112"/>
      <c r="I394" s="112"/>
      <c r="J394" s="112"/>
      <c r="K394" s="112"/>
      <c r="L394" s="112"/>
      <c r="M394" s="112"/>
      <c r="N394" s="101"/>
      <c r="O394" s="101"/>
      <c r="P394" s="109"/>
      <c r="Q394" s="109"/>
      <c r="R394" s="109"/>
      <c r="S394" s="109"/>
      <c r="T394" s="109"/>
      <c r="U394" s="109"/>
      <c r="V394" s="398"/>
      <c r="W394" s="109"/>
      <c r="X394" s="406" t="s">
        <v>163</v>
      </c>
      <c r="Y394" s="407"/>
      <c r="Z394" s="407"/>
      <c r="AA394" s="407"/>
      <c r="AB394" s="407"/>
      <c r="AC394" s="407"/>
      <c r="AD394" s="407"/>
      <c r="AE394" s="407"/>
      <c r="AF394" s="407"/>
      <c r="AG394" s="1"/>
      <c r="AU394" s="102"/>
      <c r="AV394" s="103"/>
      <c r="AW394" s="101"/>
      <c r="AX394" s="112"/>
      <c r="AY394" s="112"/>
      <c r="AZ394" s="112"/>
      <c r="BA394" s="113"/>
      <c r="BB394" s="112"/>
      <c r="BC394" s="112"/>
      <c r="BD394" s="112"/>
      <c r="BE394" s="112"/>
      <c r="BF394" s="112"/>
      <c r="BG394" s="112"/>
      <c r="BH394" s="112"/>
      <c r="BI394" s="112"/>
      <c r="BJ394" s="102"/>
    </row>
    <row r="395" spans="1:62" s="100" customFormat="1" ht="12" x14ac:dyDescent="0.2">
      <c r="A395" s="239" t="s">
        <v>172</v>
      </c>
      <c r="B395" s="101"/>
      <c r="C395" s="101"/>
      <c r="D395" s="114"/>
      <c r="E395" s="114"/>
      <c r="F395" s="114"/>
      <c r="G395" s="114"/>
      <c r="H395" s="114"/>
      <c r="I395" s="114"/>
      <c r="J395" s="114"/>
      <c r="K395" s="114"/>
      <c r="L395" s="114"/>
      <c r="M395" s="114"/>
      <c r="N395" s="101"/>
      <c r="O395" s="101"/>
      <c r="P395" s="109"/>
      <c r="Q395" s="109"/>
      <c r="R395" s="109"/>
      <c r="S395" s="109"/>
      <c r="T395" s="109"/>
      <c r="U395" s="109"/>
      <c r="V395" s="398"/>
      <c r="W395" s="109"/>
      <c r="X395" s="418" t="s">
        <v>164</v>
      </c>
      <c r="Y395" s="419"/>
      <c r="Z395" s="419"/>
      <c r="AA395" s="419"/>
      <c r="AB395" s="419"/>
      <c r="AC395" s="419"/>
      <c r="AD395" s="419"/>
      <c r="AE395" s="419"/>
      <c r="AF395" s="419"/>
      <c r="AG395" s="1"/>
      <c r="AU395" s="102"/>
      <c r="AV395" s="101"/>
      <c r="AW395" s="101"/>
      <c r="AX395" s="114"/>
      <c r="AY395" s="114"/>
      <c r="AZ395" s="114"/>
      <c r="BA395" s="115"/>
      <c r="BB395" s="114"/>
      <c r="BC395" s="114"/>
      <c r="BD395" s="114"/>
      <c r="BE395" s="114"/>
      <c r="BF395" s="114"/>
      <c r="BG395" s="114"/>
      <c r="BH395" s="114"/>
      <c r="BI395" s="114"/>
      <c r="BJ395" s="102"/>
    </row>
    <row r="396" spans="1:62" s="100" customFormat="1" ht="12" x14ac:dyDescent="0.2">
      <c r="A396" s="239" t="s">
        <v>172</v>
      </c>
      <c r="B396" s="103"/>
      <c r="C396" s="101"/>
      <c r="D396" s="112"/>
      <c r="E396" s="112"/>
      <c r="F396" s="112"/>
      <c r="G396" s="112"/>
      <c r="H396" s="112"/>
      <c r="I396" s="112"/>
      <c r="J396" s="112"/>
      <c r="K396" s="112"/>
      <c r="L396" s="112"/>
      <c r="M396" s="112"/>
      <c r="N396" s="101"/>
      <c r="O396" s="101"/>
      <c r="P396" s="109"/>
      <c r="Q396" s="109"/>
      <c r="R396" s="109"/>
      <c r="S396" s="109"/>
      <c r="T396" s="109"/>
      <c r="U396" s="109"/>
      <c r="V396" s="398"/>
      <c r="W396" s="109"/>
      <c r="X396" s="418" t="s">
        <v>165</v>
      </c>
      <c r="Y396" s="419"/>
      <c r="Z396" s="419"/>
      <c r="AA396" s="419"/>
      <c r="AB396" s="419"/>
      <c r="AC396" s="419"/>
      <c r="AD396" s="419"/>
      <c r="AE396" s="419"/>
      <c r="AF396" s="419"/>
      <c r="AG396" s="1"/>
      <c r="AU396" s="102"/>
      <c r="AV396" s="103"/>
      <c r="AW396" s="101"/>
      <c r="AX396" s="112"/>
      <c r="AY396" s="112"/>
      <c r="AZ396" s="112"/>
      <c r="BA396" s="113"/>
      <c r="BB396" s="112"/>
      <c r="BC396" s="112"/>
      <c r="BD396" s="112"/>
      <c r="BE396" s="112"/>
      <c r="BF396" s="112"/>
      <c r="BG396" s="112"/>
      <c r="BH396" s="112"/>
      <c r="BI396" s="112"/>
      <c r="BJ396" s="102"/>
    </row>
    <row r="397" spans="1:62" s="100" customFormat="1" ht="12" x14ac:dyDescent="0.2">
      <c r="A397" s="239" t="s">
        <v>172</v>
      </c>
      <c r="B397" s="101"/>
      <c r="C397" s="101"/>
      <c r="D397" s="114"/>
      <c r="E397" s="114"/>
      <c r="F397" s="114"/>
      <c r="G397" s="114"/>
      <c r="H397" s="114"/>
      <c r="I397" s="114"/>
      <c r="J397" s="114"/>
      <c r="K397" s="114"/>
      <c r="L397" s="114"/>
      <c r="M397" s="114"/>
      <c r="N397" s="101"/>
      <c r="O397" s="101"/>
      <c r="P397" s="109"/>
      <c r="Q397" s="109"/>
      <c r="R397" s="109"/>
      <c r="S397" s="109"/>
      <c r="T397" s="109"/>
      <c r="U397" s="109"/>
      <c r="V397" s="398"/>
      <c r="W397" s="109"/>
      <c r="X397" s="418" t="s">
        <v>166</v>
      </c>
      <c r="Y397" s="419"/>
      <c r="Z397" s="419"/>
      <c r="AA397" s="419"/>
      <c r="AB397" s="419"/>
      <c r="AC397" s="419"/>
      <c r="AD397" s="419"/>
      <c r="AE397" s="419"/>
      <c r="AF397" s="419"/>
      <c r="AG397" s="1"/>
      <c r="AU397" s="102"/>
      <c r="AV397" s="101"/>
      <c r="AW397" s="101"/>
      <c r="AX397" s="114"/>
      <c r="AY397" s="114"/>
      <c r="AZ397" s="114"/>
      <c r="BA397" s="115"/>
      <c r="BB397" s="114"/>
      <c r="BC397" s="114"/>
      <c r="BD397" s="114"/>
      <c r="BE397" s="114"/>
      <c r="BF397" s="114"/>
      <c r="BG397" s="114"/>
      <c r="BH397" s="114"/>
      <c r="BI397" s="114"/>
      <c r="BJ397" s="102"/>
    </row>
    <row r="398" spans="1:62" s="100" customFormat="1" ht="12" x14ac:dyDescent="0.2">
      <c r="A398" s="239" t="s">
        <v>172</v>
      </c>
      <c r="B398" s="101"/>
      <c r="C398" s="101"/>
      <c r="D398" s="114"/>
      <c r="E398" s="114"/>
      <c r="F398" s="114"/>
      <c r="G398" s="114"/>
      <c r="H398" s="114"/>
      <c r="I398" s="114"/>
      <c r="J398" s="114"/>
      <c r="K398" s="114"/>
      <c r="L398" s="114"/>
      <c r="M398" s="114"/>
      <c r="N398" s="101"/>
      <c r="O398" s="101"/>
      <c r="P398" s="109"/>
      <c r="Q398" s="109"/>
      <c r="R398" s="109"/>
      <c r="S398" s="109"/>
      <c r="T398" s="109"/>
      <c r="U398" s="109"/>
      <c r="V398" s="398"/>
      <c r="W398" s="109"/>
      <c r="X398" s="418" t="s">
        <v>167</v>
      </c>
      <c r="Y398" s="419"/>
      <c r="Z398" s="419"/>
      <c r="AA398" s="419"/>
      <c r="AB398" s="419"/>
      <c r="AC398" s="419"/>
      <c r="AD398" s="419"/>
      <c r="AE398" s="419"/>
      <c r="AF398" s="419"/>
      <c r="AG398" s="1"/>
      <c r="AU398" s="102"/>
      <c r="AV398" s="101"/>
      <c r="AW398" s="101"/>
      <c r="AX398" s="114"/>
      <c r="AY398" s="114"/>
      <c r="AZ398" s="114"/>
      <c r="BA398" s="115"/>
      <c r="BB398" s="114"/>
      <c r="BC398" s="114"/>
      <c r="BD398" s="114"/>
      <c r="BE398" s="114"/>
      <c r="BF398" s="114"/>
      <c r="BG398" s="114"/>
      <c r="BH398" s="114"/>
      <c r="BI398" s="114"/>
      <c r="BJ398" s="102"/>
    </row>
    <row r="399" spans="1:62" s="100" customFormat="1" ht="12" x14ac:dyDescent="0.2">
      <c r="A399" s="239" t="s">
        <v>172</v>
      </c>
      <c r="B399" s="101"/>
      <c r="C399" s="101"/>
      <c r="D399" s="114"/>
      <c r="E399" s="114"/>
      <c r="F399" s="114"/>
      <c r="G399" s="114"/>
      <c r="H399" s="114"/>
      <c r="I399" s="114"/>
      <c r="J399" s="114"/>
      <c r="K399" s="114"/>
      <c r="L399" s="114"/>
      <c r="M399" s="114"/>
      <c r="N399" s="101"/>
      <c r="O399" s="101"/>
      <c r="P399" s="109"/>
      <c r="Q399" s="109"/>
      <c r="R399" s="109"/>
      <c r="S399" s="109"/>
      <c r="T399" s="109"/>
      <c r="U399" s="109"/>
      <c r="V399" s="398"/>
      <c r="W399" s="109"/>
      <c r="X399" s="406" t="s">
        <v>169</v>
      </c>
      <c r="Y399" s="407"/>
      <c r="Z399" s="407"/>
      <c r="AA399" s="407"/>
      <c r="AB399" s="407"/>
      <c r="AC399" s="407"/>
      <c r="AD399" s="407"/>
      <c r="AE399" s="407"/>
      <c r="AF399" s="407"/>
      <c r="AG399" s="1"/>
      <c r="AU399" s="102"/>
      <c r="AV399" s="101"/>
      <c r="AW399" s="101"/>
      <c r="AX399" s="114"/>
      <c r="AY399" s="114"/>
      <c r="AZ399" s="114"/>
      <c r="BA399" s="115"/>
      <c r="BB399" s="114"/>
      <c r="BC399" s="114"/>
      <c r="BD399" s="114"/>
      <c r="BE399" s="114"/>
      <c r="BF399" s="114"/>
      <c r="BG399" s="114"/>
      <c r="BH399" s="114"/>
      <c r="BI399" s="114"/>
      <c r="BJ399" s="102"/>
    </row>
    <row r="400" spans="1:62" s="100" customFormat="1" ht="12" x14ac:dyDescent="0.2">
      <c r="A400" s="239" t="s">
        <v>172</v>
      </c>
      <c r="B400" s="101"/>
      <c r="C400" s="101"/>
      <c r="D400" s="114"/>
      <c r="E400" s="114"/>
      <c r="F400" s="114"/>
      <c r="G400" s="114"/>
      <c r="H400" s="114"/>
      <c r="I400" s="114"/>
      <c r="J400" s="114"/>
      <c r="K400" s="114"/>
      <c r="L400" s="114"/>
      <c r="M400" s="114"/>
      <c r="N400" s="101"/>
      <c r="O400" s="101"/>
      <c r="P400" s="109"/>
      <c r="Q400" s="109"/>
      <c r="R400" s="109"/>
      <c r="S400" s="109"/>
      <c r="T400" s="109"/>
      <c r="U400" s="109"/>
      <c r="V400" s="398"/>
      <c r="W400" s="109"/>
      <c r="X400" s="418" t="s">
        <v>179</v>
      </c>
      <c r="Y400" s="419"/>
      <c r="Z400" s="419"/>
      <c r="AA400" s="419"/>
      <c r="AB400" s="419"/>
      <c r="AC400" s="419"/>
      <c r="AD400" s="419"/>
      <c r="AE400" s="419"/>
      <c r="AF400" s="419"/>
      <c r="AG400" s="1"/>
      <c r="AU400" s="102"/>
      <c r="AV400" s="101"/>
      <c r="AW400" s="101"/>
      <c r="AX400" s="114"/>
      <c r="AY400" s="114"/>
      <c r="AZ400" s="114"/>
      <c r="BA400" s="115"/>
      <c r="BB400" s="114"/>
      <c r="BC400" s="114"/>
      <c r="BD400" s="114"/>
      <c r="BE400" s="114"/>
      <c r="BF400" s="114"/>
      <c r="BG400" s="114"/>
      <c r="BH400" s="114"/>
      <c r="BI400" s="114"/>
      <c r="BJ400" s="102"/>
    </row>
    <row r="401" spans="1:62" s="100" customFormat="1" ht="12" x14ac:dyDescent="0.2">
      <c r="A401" s="239" t="s">
        <v>172</v>
      </c>
      <c r="B401" s="104"/>
      <c r="C401" s="105"/>
      <c r="D401" s="116"/>
      <c r="E401" s="116"/>
      <c r="F401" s="116"/>
      <c r="G401" s="116"/>
      <c r="H401" s="116"/>
      <c r="I401" s="116"/>
      <c r="J401" s="116"/>
      <c r="K401" s="116"/>
      <c r="L401" s="116"/>
      <c r="M401" s="116"/>
      <c r="N401" s="101"/>
      <c r="O401" s="101"/>
      <c r="P401" s="109"/>
      <c r="Q401" s="109"/>
      <c r="R401" s="109"/>
      <c r="S401" s="109"/>
      <c r="T401" s="109"/>
      <c r="U401" s="109"/>
      <c r="V401" s="398"/>
      <c r="W401" s="109"/>
      <c r="X401" s="406" t="s">
        <v>176</v>
      </c>
      <c r="Y401" s="407"/>
      <c r="Z401" s="407"/>
      <c r="AA401" s="407"/>
      <c r="AB401" s="407"/>
      <c r="AC401" s="407"/>
      <c r="AD401" s="407"/>
      <c r="AE401" s="407"/>
      <c r="AF401" s="407"/>
      <c r="AG401" s="1"/>
      <c r="AU401" s="102"/>
      <c r="AV401" s="104"/>
      <c r="AW401" s="105"/>
      <c r="AX401" s="116"/>
      <c r="AY401" s="116"/>
      <c r="AZ401" s="116"/>
      <c r="BA401" s="117"/>
      <c r="BB401" s="116"/>
      <c r="BC401" s="116"/>
      <c r="BD401" s="116"/>
      <c r="BE401" s="116"/>
      <c r="BF401" s="116"/>
      <c r="BG401" s="116"/>
      <c r="BH401" s="116"/>
      <c r="BI401" s="116"/>
      <c r="BJ401" s="102"/>
    </row>
    <row r="402" spans="1:62" s="100" customFormat="1" ht="12" x14ac:dyDescent="0.2">
      <c r="A402" s="239" t="s">
        <v>172</v>
      </c>
      <c r="B402" s="104"/>
      <c r="C402" s="105"/>
      <c r="D402" s="116"/>
      <c r="E402" s="116"/>
      <c r="F402" s="116"/>
      <c r="G402" s="116"/>
      <c r="H402" s="116"/>
      <c r="I402" s="116"/>
      <c r="J402" s="116"/>
      <c r="K402" s="116"/>
      <c r="L402" s="116"/>
      <c r="M402" s="116"/>
      <c r="N402" s="101"/>
      <c r="O402" s="101"/>
      <c r="P402" s="109"/>
      <c r="Q402" s="109"/>
      <c r="R402" s="109"/>
      <c r="S402" s="109"/>
      <c r="T402" s="109"/>
      <c r="U402" s="109"/>
      <c r="V402" s="398"/>
      <c r="W402" s="109"/>
      <c r="X402" s="418" t="s">
        <v>175</v>
      </c>
      <c r="Y402" s="419"/>
      <c r="Z402" s="419"/>
      <c r="AA402" s="419"/>
      <c r="AB402" s="419"/>
      <c r="AC402" s="419"/>
      <c r="AD402" s="419"/>
      <c r="AE402" s="419"/>
      <c r="AF402" s="419"/>
      <c r="AG402" s="1"/>
      <c r="AU402" s="102"/>
      <c r="AV402" s="104"/>
      <c r="AW402" s="105"/>
      <c r="AX402" s="116"/>
      <c r="AY402" s="116"/>
      <c r="AZ402" s="116"/>
      <c r="BA402" s="117"/>
      <c r="BB402" s="116"/>
      <c r="BC402" s="116"/>
      <c r="BD402" s="116"/>
      <c r="BE402" s="116"/>
      <c r="BF402" s="116"/>
      <c r="BG402" s="116"/>
      <c r="BH402" s="116"/>
      <c r="BI402" s="116"/>
      <c r="BJ402" s="102"/>
    </row>
    <row r="403" spans="1:62" s="100" customFormat="1" ht="12.75" hidden="1" x14ac:dyDescent="0.2">
      <c r="A403" s="239" t="s">
        <v>172</v>
      </c>
      <c r="B403" s="103"/>
      <c r="C403" s="101"/>
      <c r="D403" s="112"/>
      <c r="E403" s="112"/>
      <c r="F403" s="112"/>
      <c r="G403" s="112"/>
      <c r="H403" s="112"/>
      <c r="I403" s="112"/>
      <c r="J403" s="112"/>
      <c r="K403" s="112"/>
      <c r="L403" s="112"/>
      <c r="M403" s="112"/>
      <c r="N403" s="101"/>
      <c r="O403" s="101"/>
      <c r="P403" s="109"/>
      <c r="Q403" s="109"/>
      <c r="R403" s="109"/>
      <c r="S403" s="109"/>
      <c r="T403" s="109"/>
      <c r="U403" s="109"/>
      <c r="V403" s="398"/>
      <c r="W403" s="109"/>
      <c r="X403" s="416"/>
      <c r="Y403" s="417"/>
      <c r="Z403" s="205"/>
      <c r="AG403" s="1"/>
      <c r="AU403" s="102"/>
      <c r="AV403" s="103"/>
      <c r="AW403" s="101"/>
      <c r="AX403" s="112"/>
      <c r="AY403" s="112"/>
      <c r="AZ403" s="112"/>
      <c r="BA403" s="117"/>
      <c r="BB403" s="112"/>
      <c r="BC403" s="112"/>
      <c r="BD403" s="112"/>
      <c r="BE403" s="112"/>
      <c r="BF403" s="112"/>
      <c r="BG403" s="112"/>
      <c r="BH403" s="112"/>
      <c r="BI403" s="112"/>
      <c r="BJ403" s="102"/>
    </row>
    <row r="404" spans="1:62" s="100" customFormat="1" ht="12.75" hidden="1" x14ac:dyDescent="0.2">
      <c r="A404" s="242"/>
      <c r="B404" s="101"/>
      <c r="C404" s="101"/>
      <c r="D404" s="114"/>
      <c r="E404" s="114"/>
      <c r="F404" s="114"/>
      <c r="G404" s="114"/>
      <c r="H404" s="114"/>
      <c r="I404" s="114"/>
      <c r="J404" s="114"/>
      <c r="K404" s="114"/>
      <c r="L404" s="114"/>
      <c r="M404" s="114"/>
      <c r="N404" s="101"/>
      <c r="O404" s="101"/>
      <c r="P404" s="109"/>
      <c r="Q404" s="109"/>
      <c r="R404" s="109"/>
      <c r="S404" s="109"/>
      <c r="T404" s="109"/>
      <c r="U404" s="109"/>
      <c r="V404" s="398"/>
      <c r="W404" s="109"/>
      <c r="X404" s="416"/>
      <c r="Y404" s="417"/>
      <c r="Z404" s="205"/>
      <c r="AG404" s="1"/>
      <c r="AU404" s="102"/>
      <c r="AV404" s="101"/>
      <c r="AW404" s="101"/>
      <c r="AX404" s="114"/>
      <c r="AY404" s="114"/>
      <c r="AZ404" s="114"/>
      <c r="BA404" s="115"/>
      <c r="BB404" s="114"/>
      <c r="BC404" s="114"/>
      <c r="BD404" s="114"/>
      <c r="BE404" s="114"/>
      <c r="BF404" s="114"/>
      <c r="BG404" s="114"/>
      <c r="BH404" s="114"/>
      <c r="BI404" s="114"/>
      <c r="BJ404" s="102"/>
    </row>
    <row r="405" spans="1:62" s="100" customFormat="1" ht="12.75" hidden="1" x14ac:dyDescent="0.2">
      <c r="A405" s="143"/>
      <c r="B405" s="103"/>
      <c r="C405" s="101"/>
      <c r="D405" s="114"/>
      <c r="E405" s="114"/>
      <c r="F405" s="114"/>
      <c r="G405" s="114"/>
      <c r="H405" s="114"/>
      <c r="I405" s="114"/>
      <c r="J405" s="114"/>
      <c r="K405" s="114"/>
      <c r="L405" s="114"/>
      <c r="M405" s="114"/>
      <c r="N405" s="101"/>
      <c r="O405" s="101"/>
      <c r="P405" s="109"/>
      <c r="Q405" s="109"/>
      <c r="R405" s="109"/>
      <c r="S405" s="109"/>
      <c r="T405" s="109"/>
      <c r="U405" s="109"/>
      <c r="V405" s="398"/>
      <c r="W405" s="109"/>
      <c r="X405" s="416"/>
      <c r="Y405" s="417"/>
      <c r="Z405" s="205"/>
      <c r="AG405" s="1"/>
      <c r="AU405" s="102"/>
      <c r="AV405" s="103"/>
      <c r="AW405" s="101"/>
      <c r="AX405" s="114"/>
      <c r="AY405" s="114"/>
      <c r="AZ405" s="114"/>
      <c r="BA405" s="115"/>
      <c r="BB405" s="114"/>
      <c r="BC405" s="114"/>
      <c r="BD405" s="114"/>
      <c r="BE405" s="114"/>
      <c r="BF405" s="114"/>
      <c r="BG405" s="114"/>
      <c r="BH405" s="114"/>
      <c r="BI405" s="114"/>
      <c r="BJ405" s="102"/>
    </row>
    <row r="406" spans="1:62" s="100" customFormat="1" ht="12.75" hidden="1" x14ac:dyDescent="0.2">
      <c r="A406" s="143"/>
      <c r="B406" s="101"/>
      <c r="C406" s="101"/>
      <c r="D406" s="114"/>
      <c r="E406" s="114"/>
      <c r="F406" s="114"/>
      <c r="G406" s="114"/>
      <c r="H406" s="114"/>
      <c r="I406" s="114"/>
      <c r="J406" s="114"/>
      <c r="K406" s="114"/>
      <c r="L406" s="114"/>
      <c r="M406" s="114"/>
      <c r="N406" s="101"/>
      <c r="O406" s="101"/>
      <c r="P406" s="109"/>
      <c r="Q406" s="109"/>
      <c r="R406" s="109"/>
      <c r="S406" s="109"/>
      <c r="T406" s="109"/>
      <c r="U406" s="109"/>
      <c r="V406" s="398"/>
      <c r="W406" s="109"/>
      <c r="X406" s="416"/>
      <c r="Y406" s="417"/>
      <c r="Z406" s="205"/>
      <c r="AG406" s="1"/>
      <c r="AU406" s="102"/>
      <c r="AV406" s="101"/>
      <c r="AW406" s="101"/>
      <c r="AX406" s="114"/>
      <c r="AY406" s="114"/>
      <c r="AZ406" s="114"/>
      <c r="BA406" s="115"/>
      <c r="BB406" s="114"/>
      <c r="BC406" s="114"/>
      <c r="BD406" s="114"/>
      <c r="BE406" s="114"/>
      <c r="BF406" s="114"/>
      <c r="BG406" s="114"/>
      <c r="BH406" s="114"/>
      <c r="BI406" s="114"/>
      <c r="BJ406" s="102"/>
    </row>
    <row r="407" spans="1:62" s="100" customFormat="1" ht="12.75" hidden="1" x14ac:dyDescent="0.2">
      <c r="A407" s="143"/>
      <c r="B407" s="101"/>
      <c r="C407" s="101"/>
      <c r="D407" s="114"/>
      <c r="E407" s="114"/>
      <c r="F407" s="114"/>
      <c r="G407" s="114"/>
      <c r="H407" s="114"/>
      <c r="I407" s="114"/>
      <c r="J407" s="114"/>
      <c r="K407" s="114"/>
      <c r="L407" s="114"/>
      <c r="M407" s="114"/>
      <c r="N407" s="101"/>
      <c r="O407" s="101"/>
      <c r="P407" s="109"/>
      <c r="Q407" s="109"/>
      <c r="R407" s="109"/>
      <c r="S407" s="109"/>
      <c r="T407" s="109"/>
      <c r="U407" s="109"/>
      <c r="V407" s="398"/>
      <c r="W407" s="109"/>
      <c r="X407" s="416"/>
      <c r="Y407" s="417"/>
      <c r="Z407" s="205"/>
      <c r="AG407" s="1"/>
      <c r="AU407" s="102"/>
      <c r="AV407" s="101"/>
      <c r="AW407" s="101"/>
      <c r="AX407" s="114"/>
      <c r="AY407" s="114"/>
      <c r="AZ407" s="114"/>
      <c r="BA407" s="115"/>
      <c r="BB407" s="114"/>
      <c r="BC407" s="114"/>
      <c r="BD407" s="114"/>
      <c r="BE407" s="114"/>
      <c r="BF407" s="114"/>
      <c r="BG407" s="114"/>
      <c r="BH407" s="114"/>
      <c r="BI407" s="114"/>
      <c r="BJ407" s="102"/>
    </row>
    <row r="408" spans="1:62" s="100" customFormat="1" ht="12.75" hidden="1" x14ac:dyDescent="0.2">
      <c r="A408" s="143"/>
      <c r="B408" s="101"/>
      <c r="C408" s="101"/>
      <c r="D408" s="114"/>
      <c r="E408" s="114"/>
      <c r="F408" s="114"/>
      <c r="G408" s="114"/>
      <c r="H408" s="114"/>
      <c r="I408" s="114"/>
      <c r="J408" s="114"/>
      <c r="K408" s="114"/>
      <c r="L408" s="114"/>
      <c r="M408" s="114"/>
      <c r="N408" s="101"/>
      <c r="O408" s="101"/>
      <c r="P408" s="109"/>
      <c r="Q408" s="109"/>
      <c r="R408" s="109"/>
      <c r="S408" s="109"/>
      <c r="T408" s="109"/>
      <c r="U408" s="109"/>
      <c r="V408" s="398"/>
      <c r="W408" s="109"/>
      <c r="X408" s="416"/>
      <c r="Y408" s="417"/>
      <c r="Z408" s="205"/>
      <c r="AG408" s="1"/>
      <c r="AU408" s="102"/>
      <c r="AV408" s="101"/>
      <c r="AW408" s="101"/>
      <c r="AX408" s="114"/>
      <c r="AY408" s="114"/>
      <c r="AZ408" s="114"/>
      <c r="BA408" s="115"/>
      <c r="BB408" s="114"/>
      <c r="BC408" s="114"/>
      <c r="BD408" s="114"/>
      <c r="BE408" s="114"/>
      <c r="BF408" s="114"/>
      <c r="BG408" s="114"/>
      <c r="BH408" s="114"/>
      <c r="BI408" s="114"/>
      <c r="BJ408" s="102"/>
    </row>
    <row r="409" spans="1:62" s="100" customFormat="1" ht="12.75" hidden="1" x14ac:dyDescent="0.2">
      <c r="A409" s="143"/>
      <c r="B409" s="101"/>
      <c r="C409" s="101"/>
      <c r="D409" s="114"/>
      <c r="E409" s="114"/>
      <c r="F409" s="114"/>
      <c r="G409" s="114"/>
      <c r="H409" s="114"/>
      <c r="I409" s="114"/>
      <c r="J409" s="114"/>
      <c r="K409" s="114"/>
      <c r="L409" s="114"/>
      <c r="M409" s="114"/>
      <c r="N409" s="101"/>
      <c r="O409" s="101"/>
      <c r="P409" s="109"/>
      <c r="Q409" s="109"/>
      <c r="R409" s="109"/>
      <c r="S409" s="109"/>
      <c r="T409" s="109"/>
      <c r="U409" s="109"/>
      <c r="V409" s="398"/>
      <c r="W409" s="109"/>
      <c r="X409" s="416"/>
      <c r="Y409" s="417"/>
      <c r="Z409" s="205"/>
      <c r="AG409" s="1"/>
      <c r="AU409" s="102"/>
      <c r="AV409" s="101"/>
      <c r="AW409" s="101"/>
      <c r="AX409" s="114"/>
      <c r="AY409" s="114"/>
      <c r="AZ409" s="114"/>
      <c r="BA409" s="115"/>
      <c r="BB409" s="114"/>
      <c r="BC409" s="114"/>
      <c r="BD409" s="114"/>
      <c r="BE409" s="114"/>
      <c r="BF409" s="114"/>
      <c r="BG409" s="114"/>
      <c r="BH409" s="114"/>
      <c r="BI409" s="114"/>
      <c r="BJ409" s="102"/>
    </row>
    <row r="410" spans="1:62" s="100" customFormat="1" ht="12.75" hidden="1" x14ac:dyDescent="0.2">
      <c r="A410" s="143"/>
      <c r="B410" s="103"/>
      <c r="C410" s="101"/>
      <c r="D410" s="112"/>
      <c r="E410" s="112"/>
      <c r="F410" s="112"/>
      <c r="G410" s="112"/>
      <c r="H410" s="112"/>
      <c r="I410" s="112"/>
      <c r="J410" s="112"/>
      <c r="K410" s="112"/>
      <c r="L410" s="112"/>
      <c r="M410" s="112"/>
      <c r="N410" s="101"/>
      <c r="O410" s="101"/>
      <c r="P410" s="109"/>
      <c r="Q410" s="109"/>
      <c r="R410" s="109"/>
      <c r="S410" s="109"/>
      <c r="T410" s="109"/>
      <c r="U410" s="109"/>
      <c r="V410" s="398"/>
      <c r="W410" s="109"/>
      <c r="X410" s="416"/>
      <c r="Y410" s="417"/>
      <c r="Z410" s="205"/>
      <c r="AG410" s="1"/>
      <c r="AU410" s="102"/>
      <c r="AV410" s="103"/>
      <c r="AW410" s="101"/>
      <c r="AX410" s="112"/>
      <c r="AY410" s="112"/>
      <c r="AZ410" s="112"/>
      <c r="BA410" s="113"/>
      <c r="BB410" s="112"/>
      <c r="BC410" s="112"/>
      <c r="BD410" s="112"/>
      <c r="BE410" s="112"/>
      <c r="BF410" s="112"/>
      <c r="BG410" s="112"/>
      <c r="BH410" s="112"/>
      <c r="BI410" s="112"/>
      <c r="BJ410" s="102"/>
    </row>
    <row r="411" spans="1:62" s="100" customFormat="1" ht="12.75" hidden="1" x14ac:dyDescent="0.2">
      <c r="A411" s="143"/>
      <c r="B411" s="101"/>
      <c r="C411" s="101"/>
      <c r="D411" s="114"/>
      <c r="E411" s="114"/>
      <c r="F411" s="114"/>
      <c r="G411" s="114"/>
      <c r="H411" s="114"/>
      <c r="I411" s="114"/>
      <c r="J411" s="114"/>
      <c r="K411" s="114"/>
      <c r="L411" s="114"/>
      <c r="M411" s="114"/>
      <c r="N411" s="101"/>
      <c r="O411" s="101"/>
      <c r="P411" s="109"/>
      <c r="Q411" s="109"/>
      <c r="R411" s="109"/>
      <c r="S411" s="109"/>
      <c r="T411" s="109"/>
      <c r="U411" s="109"/>
      <c r="V411" s="398"/>
      <c r="W411" s="109"/>
      <c r="X411" s="416"/>
      <c r="Y411" s="417"/>
      <c r="Z411" s="205"/>
      <c r="AG411" s="1"/>
      <c r="AU411" s="102"/>
      <c r="AV411" s="101"/>
      <c r="AW411" s="101"/>
      <c r="AX411" s="114"/>
      <c r="AY411" s="114"/>
      <c r="AZ411" s="114"/>
      <c r="BA411" s="115"/>
      <c r="BB411" s="114"/>
      <c r="BC411" s="114"/>
      <c r="BD411" s="114"/>
      <c r="BE411" s="114"/>
      <c r="BF411" s="114"/>
      <c r="BG411" s="114"/>
      <c r="BH411" s="114"/>
      <c r="BI411" s="114"/>
      <c r="BJ411" s="102"/>
    </row>
    <row r="412" spans="1:62" s="100" customFormat="1" ht="12.75" hidden="1" x14ac:dyDescent="0.2">
      <c r="A412" s="143"/>
      <c r="B412" s="103"/>
      <c r="C412" s="101"/>
      <c r="D412" s="112"/>
      <c r="E412" s="112"/>
      <c r="F412" s="112"/>
      <c r="G412" s="112"/>
      <c r="H412" s="112"/>
      <c r="I412" s="112"/>
      <c r="J412" s="112"/>
      <c r="K412" s="112"/>
      <c r="L412" s="112"/>
      <c r="M412" s="112"/>
      <c r="N412" s="101"/>
      <c r="O412" s="101"/>
      <c r="P412" s="109"/>
      <c r="Q412" s="109"/>
      <c r="R412" s="109"/>
      <c r="S412" s="109"/>
      <c r="T412" s="109"/>
      <c r="U412" s="109"/>
      <c r="V412" s="398"/>
      <c r="W412" s="109"/>
      <c r="X412" s="416"/>
      <c r="Y412" s="417"/>
      <c r="Z412" s="205"/>
      <c r="AG412" s="1"/>
      <c r="AU412" s="102"/>
      <c r="AV412" s="103"/>
      <c r="AW412" s="101"/>
      <c r="AX412" s="112"/>
      <c r="AY412" s="112"/>
      <c r="AZ412" s="112"/>
      <c r="BA412" s="113"/>
      <c r="BB412" s="112"/>
      <c r="BC412" s="112"/>
      <c r="BD412" s="112"/>
      <c r="BE412" s="112"/>
      <c r="BF412" s="112"/>
      <c r="BG412" s="112"/>
      <c r="BH412" s="112"/>
      <c r="BI412" s="112"/>
      <c r="BJ412" s="102"/>
    </row>
    <row r="413" spans="1:62" s="100" customFormat="1" ht="12.75" hidden="1" x14ac:dyDescent="0.2">
      <c r="A413" s="143"/>
      <c r="B413" s="101"/>
      <c r="C413" s="105"/>
      <c r="D413" s="114"/>
      <c r="E413" s="114"/>
      <c r="F413" s="114"/>
      <c r="G413" s="114"/>
      <c r="H413" s="114"/>
      <c r="I413" s="114"/>
      <c r="J413" s="114"/>
      <c r="K413" s="114"/>
      <c r="L413" s="114"/>
      <c r="M413" s="114"/>
      <c r="N413" s="101"/>
      <c r="O413" s="101"/>
      <c r="P413" s="109"/>
      <c r="Q413" s="109"/>
      <c r="R413" s="109"/>
      <c r="S413" s="109"/>
      <c r="T413" s="109"/>
      <c r="U413" s="109"/>
      <c r="V413" s="398"/>
      <c r="W413" s="109"/>
      <c r="X413" s="416"/>
      <c r="Y413" s="417"/>
      <c r="Z413" s="205"/>
      <c r="AG413" s="1"/>
      <c r="AU413" s="102"/>
      <c r="AV413" s="101"/>
      <c r="AW413" s="105"/>
      <c r="AX413" s="114"/>
      <c r="AY413" s="114"/>
      <c r="AZ413" s="114"/>
      <c r="BA413" s="115"/>
      <c r="BB413" s="114"/>
      <c r="BC413" s="114"/>
      <c r="BD413" s="114"/>
      <c r="BE413" s="114"/>
      <c r="BF413" s="114"/>
      <c r="BG413" s="114"/>
      <c r="BH413" s="114"/>
      <c r="BI413" s="114"/>
      <c r="BJ413" s="102"/>
    </row>
    <row r="414" spans="1:62" s="100" customFormat="1" ht="12.75" hidden="1" x14ac:dyDescent="0.2">
      <c r="A414" s="143"/>
      <c r="B414" s="101"/>
      <c r="C414" s="101"/>
      <c r="D414" s="101"/>
      <c r="E414" s="101"/>
      <c r="F414" s="101"/>
      <c r="G414" s="101"/>
      <c r="H414" s="101"/>
      <c r="I414" s="101"/>
      <c r="J414" s="101"/>
      <c r="K414" s="101"/>
      <c r="L414" s="101"/>
      <c r="M414" s="101"/>
      <c r="N414" s="101"/>
      <c r="O414" s="101"/>
      <c r="P414" s="109"/>
      <c r="Q414" s="109"/>
      <c r="R414" s="109"/>
      <c r="S414" s="109"/>
      <c r="T414" s="109"/>
      <c r="U414" s="109"/>
      <c r="V414" s="398"/>
      <c r="W414" s="109"/>
      <c r="X414" s="416"/>
      <c r="Y414" s="417"/>
      <c r="Z414" s="205"/>
      <c r="AG414" s="1"/>
      <c r="AU414" s="102"/>
      <c r="AV414" s="101"/>
      <c r="AW414" s="101"/>
      <c r="AX414" s="101"/>
      <c r="AY414" s="101"/>
      <c r="AZ414" s="101"/>
      <c r="BA414" s="108"/>
      <c r="BB414" s="101"/>
      <c r="BC414" s="101"/>
      <c r="BD414" s="101"/>
      <c r="BE414" s="101"/>
      <c r="BF414" s="101"/>
      <c r="BG414" s="101"/>
      <c r="BH414" s="101"/>
      <c r="BI414" s="101"/>
      <c r="BJ414" s="102"/>
    </row>
    <row r="415" spans="1:62" s="100" customFormat="1" ht="12.75" hidden="1" x14ac:dyDescent="0.2">
      <c r="A415" s="143"/>
      <c r="B415" s="101"/>
      <c r="C415" s="101"/>
      <c r="D415" s="101"/>
      <c r="E415" s="101"/>
      <c r="F415" s="101"/>
      <c r="G415" s="101"/>
      <c r="H415" s="101"/>
      <c r="I415" s="101"/>
      <c r="J415" s="101"/>
      <c r="K415" s="101"/>
      <c r="L415" s="101"/>
      <c r="M415" s="101"/>
      <c r="N415" s="101"/>
      <c r="O415" s="101"/>
      <c r="P415" s="101"/>
      <c r="Q415" s="101"/>
      <c r="R415" s="101"/>
      <c r="S415" s="101"/>
      <c r="T415" s="101"/>
      <c r="U415" s="101"/>
      <c r="V415" s="398"/>
      <c r="W415" s="101"/>
      <c r="X415" s="416"/>
      <c r="Y415" s="417"/>
      <c r="AG415" s="1"/>
      <c r="AU415" s="102"/>
      <c r="AV415" s="101"/>
      <c r="AW415" s="101"/>
      <c r="AX415" s="101"/>
      <c r="AY415" s="101"/>
      <c r="AZ415" s="101"/>
      <c r="BA415" s="108"/>
      <c r="BB415" s="101"/>
      <c r="BC415" s="101"/>
      <c r="BD415" s="101"/>
      <c r="BE415" s="101"/>
      <c r="BF415" s="101"/>
      <c r="BG415" s="101"/>
      <c r="BH415" s="101"/>
      <c r="BI415" s="101"/>
      <c r="BJ415" s="102"/>
    </row>
    <row r="416" spans="1:62" s="100" customFormat="1" ht="12.75" hidden="1" x14ac:dyDescent="0.2">
      <c r="A416" s="143"/>
      <c r="B416" s="101"/>
      <c r="C416" s="101"/>
      <c r="D416" s="101"/>
      <c r="E416" s="101"/>
      <c r="F416" s="101"/>
      <c r="G416" s="101"/>
      <c r="H416" s="101"/>
      <c r="I416" s="101"/>
      <c r="J416" s="101"/>
      <c r="K416" s="101"/>
      <c r="L416" s="101"/>
      <c r="M416" s="101"/>
      <c r="N416" s="101"/>
      <c r="O416" s="101"/>
      <c r="P416" s="101"/>
      <c r="Q416" s="101"/>
      <c r="R416" s="101"/>
      <c r="S416" s="101"/>
      <c r="T416" s="101"/>
      <c r="U416" s="101"/>
      <c r="V416" s="398"/>
      <c r="W416" s="101"/>
      <c r="X416" s="416"/>
      <c r="Y416" s="417"/>
      <c r="AG416" s="1"/>
      <c r="AU416" s="102"/>
      <c r="AV416" s="101"/>
      <c r="AW416" s="101"/>
      <c r="AX416" s="101"/>
      <c r="AY416" s="101"/>
      <c r="AZ416" s="101"/>
      <c r="BA416" s="108"/>
      <c r="BB416" s="101"/>
      <c r="BC416" s="101"/>
      <c r="BD416" s="101"/>
      <c r="BE416" s="101"/>
      <c r="BF416" s="101"/>
      <c r="BG416" s="101"/>
      <c r="BH416" s="101"/>
      <c r="BI416" s="101"/>
      <c r="BJ416" s="102"/>
    </row>
    <row r="417" spans="1:62" s="100" customFormat="1" ht="12.75" hidden="1" x14ac:dyDescent="0.2">
      <c r="A417" s="143"/>
      <c r="B417" s="101"/>
      <c r="C417" s="101"/>
      <c r="D417" s="107"/>
      <c r="E417" s="107"/>
      <c r="F417" s="101"/>
      <c r="G417" s="101"/>
      <c r="H417" s="101"/>
      <c r="I417" s="101"/>
      <c r="J417" s="101"/>
      <c r="K417" s="101"/>
      <c r="L417" s="107"/>
      <c r="M417" s="107"/>
      <c r="N417" s="101"/>
      <c r="O417" s="101"/>
      <c r="P417" s="101"/>
      <c r="Q417" s="101"/>
      <c r="R417" s="101"/>
      <c r="S417" s="101"/>
      <c r="T417" s="101"/>
      <c r="U417" s="101"/>
      <c r="V417" s="398"/>
      <c r="W417" s="101"/>
      <c r="X417" s="416"/>
      <c r="Y417" s="417"/>
      <c r="AG417" s="1"/>
      <c r="AU417" s="102"/>
      <c r="AV417" s="101"/>
      <c r="AW417" s="101"/>
      <c r="AX417" s="107"/>
      <c r="AY417" s="107"/>
      <c r="AZ417" s="107"/>
      <c r="BA417" s="108"/>
      <c r="BB417" s="101"/>
      <c r="BC417" s="101"/>
      <c r="BD417" s="101"/>
      <c r="BE417" s="101"/>
      <c r="BF417" s="101"/>
      <c r="BG417" s="101"/>
      <c r="BH417" s="107"/>
      <c r="BI417" s="107"/>
      <c r="BJ417" s="102"/>
    </row>
    <row r="418" spans="1:62" s="100" customFormat="1" ht="12.75" hidden="1" x14ac:dyDescent="0.2">
      <c r="A418" s="143"/>
      <c r="B418" s="101"/>
      <c r="C418" s="101"/>
      <c r="D418" s="101"/>
      <c r="E418" s="101"/>
      <c r="F418" s="101"/>
      <c r="G418" s="101"/>
      <c r="H418" s="101"/>
      <c r="I418" s="101"/>
      <c r="J418" s="101"/>
      <c r="K418" s="101"/>
      <c r="L418" s="101"/>
      <c r="M418" s="101"/>
      <c r="N418" s="101"/>
      <c r="O418" s="101"/>
      <c r="P418" s="101"/>
      <c r="Q418" s="101"/>
      <c r="R418" s="101"/>
      <c r="S418" s="101"/>
      <c r="T418" s="101"/>
      <c r="U418" s="101"/>
      <c r="V418" s="101"/>
      <c r="W418" s="101"/>
      <c r="X418" s="416"/>
      <c r="Y418" s="417"/>
      <c r="AG418" s="1"/>
      <c r="AU418" s="102"/>
      <c r="AV418" s="101"/>
      <c r="AW418" s="101"/>
      <c r="AX418" s="101"/>
      <c r="AY418" s="101"/>
      <c r="AZ418" s="101"/>
      <c r="BA418" s="108"/>
      <c r="BB418" s="101"/>
      <c r="BC418" s="101"/>
      <c r="BD418" s="101"/>
      <c r="BE418" s="101"/>
      <c r="BF418" s="101"/>
      <c r="BG418" s="101"/>
      <c r="BH418" s="101"/>
      <c r="BI418" s="101"/>
      <c r="BJ418" s="102"/>
    </row>
    <row r="419" spans="1:62" s="100" customFormat="1" ht="12.75" hidden="1" x14ac:dyDescent="0.2">
      <c r="A419" s="143"/>
      <c r="B419" s="101"/>
      <c r="C419" s="101"/>
      <c r="D419" s="101"/>
      <c r="E419" s="101"/>
      <c r="F419" s="101"/>
      <c r="G419" s="101"/>
      <c r="H419" s="101"/>
      <c r="I419" s="101"/>
      <c r="J419" s="101"/>
      <c r="K419" s="101"/>
      <c r="L419" s="101"/>
      <c r="M419" s="101"/>
      <c r="N419" s="101"/>
      <c r="O419" s="101"/>
      <c r="P419" s="101"/>
      <c r="Q419" s="101"/>
      <c r="R419" s="101"/>
      <c r="S419" s="101"/>
      <c r="T419" s="101"/>
      <c r="U419" s="101"/>
      <c r="V419" s="101"/>
      <c r="W419" s="101"/>
      <c r="X419" s="416"/>
      <c r="Y419" s="417"/>
      <c r="AG419" s="1"/>
      <c r="AU419" s="102"/>
      <c r="AV419" s="101"/>
      <c r="AW419" s="101"/>
      <c r="AX419" s="101"/>
      <c r="AY419" s="101"/>
      <c r="AZ419" s="101"/>
      <c r="BA419" s="108"/>
      <c r="BB419" s="101"/>
      <c r="BC419" s="101"/>
      <c r="BD419" s="101"/>
      <c r="BE419" s="101"/>
      <c r="BF419" s="101"/>
      <c r="BG419" s="101"/>
      <c r="BH419" s="101"/>
      <c r="BI419" s="101"/>
      <c r="BJ419" s="102"/>
    </row>
    <row r="420" spans="1:62" s="100" customFormat="1" ht="12.75" hidden="1" x14ac:dyDescent="0.2">
      <c r="A420" s="143"/>
      <c r="B420" s="101"/>
      <c r="C420" s="101"/>
      <c r="D420" s="101"/>
      <c r="E420" s="101"/>
      <c r="F420" s="101"/>
      <c r="G420" s="101"/>
      <c r="H420" s="101"/>
      <c r="I420" s="101"/>
      <c r="J420" s="101"/>
      <c r="K420" s="101"/>
      <c r="L420" s="101"/>
      <c r="M420" s="101"/>
      <c r="N420" s="101"/>
      <c r="O420" s="101"/>
      <c r="P420" s="101"/>
      <c r="Q420" s="101"/>
      <c r="R420" s="101"/>
      <c r="S420" s="101"/>
      <c r="T420" s="101"/>
      <c r="U420" s="101"/>
      <c r="V420" s="101"/>
      <c r="W420" s="101"/>
      <c r="X420" s="416"/>
      <c r="Y420" s="417"/>
      <c r="AU420" s="102"/>
      <c r="AV420" s="101"/>
      <c r="AW420" s="101"/>
      <c r="AX420" s="101"/>
      <c r="AY420" s="101"/>
      <c r="AZ420" s="101"/>
      <c r="BA420" s="108"/>
      <c r="BB420" s="101"/>
      <c r="BC420" s="101"/>
      <c r="BD420" s="101"/>
      <c r="BE420" s="101"/>
      <c r="BF420" s="101"/>
      <c r="BG420" s="101"/>
      <c r="BH420" s="101"/>
      <c r="BI420" s="101"/>
      <c r="BJ420" s="102"/>
    </row>
    <row r="421" spans="1:62" s="100" customFormat="1" ht="12.75" hidden="1" x14ac:dyDescent="0.2">
      <c r="A421" s="143"/>
      <c r="B421" s="101"/>
      <c r="C421" s="101"/>
      <c r="D421" s="101"/>
      <c r="E421" s="101"/>
      <c r="F421" s="101"/>
      <c r="G421" s="101"/>
      <c r="H421" s="101"/>
      <c r="I421" s="101"/>
      <c r="J421" s="101"/>
      <c r="K421" s="101"/>
      <c r="L421" s="101"/>
      <c r="M421" s="101"/>
      <c r="N421" s="101"/>
      <c r="O421" s="101"/>
      <c r="P421" s="101"/>
      <c r="Q421" s="101"/>
      <c r="R421" s="101"/>
      <c r="S421" s="101"/>
      <c r="T421" s="101"/>
      <c r="U421" s="101"/>
      <c r="V421" s="101"/>
      <c r="W421" s="101"/>
      <c r="X421" s="416"/>
      <c r="Y421" s="417"/>
      <c r="AU421" s="102"/>
      <c r="AV421" s="101"/>
      <c r="AW421" s="101"/>
      <c r="AX421" s="101"/>
      <c r="AY421" s="101"/>
      <c r="AZ421" s="101"/>
      <c r="BA421" s="108"/>
      <c r="BB421" s="101"/>
      <c r="BC421" s="101"/>
      <c r="BD421" s="101"/>
      <c r="BE421" s="101"/>
      <c r="BF421" s="101"/>
      <c r="BG421" s="101"/>
      <c r="BH421" s="101"/>
      <c r="BI421" s="101"/>
      <c r="BJ421" s="102"/>
    </row>
    <row r="422" spans="1:62" s="100" customFormat="1" ht="12.75" hidden="1" x14ac:dyDescent="0.2">
      <c r="A422" s="143"/>
      <c r="B422" s="101"/>
      <c r="C422" s="101"/>
      <c r="D422" s="101"/>
      <c r="E422" s="101"/>
      <c r="F422" s="101"/>
      <c r="G422" s="101"/>
      <c r="H422" s="101"/>
      <c r="I422" s="101"/>
      <c r="J422" s="101"/>
      <c r="K422" s="101"/>
      <c r="L422" s="101"/>
      <c r="M422" s="101"/>
      <c r="N422" s="101"/>
      <c r="O422" s="101"/>
      <c r="P422" s="101"/>
      <c r="Q422" s="101"/>
      <c r="R422" s="101"/>
      <c r="S422" s="101"/>
      <c r="T422" s="101"/>
      <c r="U422" s="101"/>
      <c r="V422" s="101"/>
      <c r="W422" s="101"/>
      <c r="X422" s="416"/>
      <c r="Y422" s="417"/>
      <c r="AU422" s="102"/>
      <c r="AV422" s="101"/>
      <c r="AW422" s="101"/>
      <c r="AX422" s="101"/>
      <c r="AY422" s="101"/>
      <c r="AZ422" s="101"/>
      <c r="BA422" s="108"/>
      <c r="BB422" s="101"/>
      <c r="BC422" s="101"/>
      <c r="BD422" s="101"/>
      <c r="BE422" s="101"/>
      <c r="BF422" s="101"/>
      <c r="BG422" s="101"/>
      <c r="BH422" s="101"/>
      <c r="BI422" s="101"/>
      <c r="BJ422" s="102"/>
    </row>
    <row r="423" spans="1:62" s="100" customFormat="1" ht="12.75" hidden="1" x14ac:dyDescent="0.2">
      <c r="A423" s="143"/>
      <c r="B423" s="101"/>
      <c r="C423" s="101"/>
      <c r="D423" s="101"/>
      <c r="E423" s="101"/>
      <c r="F423" s="101"/>
      <c r="G423" s="101"/>
      <c r="H423" s="101"/>
      <c r="I423" s="101"/>
      <c r="J423" s="101"/>
      <c r="K423" s="101"/>
      <c r="L423" s="101"/>
      <c r="M423" s="101"/>
      <c r="N423" s="101"/>
      <c r="O423" s="101"/>
      <c r="P423" s="101"/>
      <c r="Q423" s="101"/>
      <c r="R423" s="101"/>
      <c r="S423" s="101"/>
      <c r="T423" s="101"/>
      <c r="U423" s="101"/>
      <c r="V423" s="101"/>
      <c r="W423" s="101"/>
      <c r="X423" s="416"/>
      <c r="Y423" s="417"/>
      <c r="AU423" s="102"/>
      <c r="AV423" s="101"/>
      <c r="AW423" s="101"/>
      <c r="AX423" s="101"/>
      <c r="AY423" s="101"/>
      <c r="AZ423" s="101"/>
      <c r="BA423" s="108"/>
      <c r="BB423" s="101"/>
      <c r="BC423" s="101"/>
      <c r="BD423" s="101"/>
      <c r="BE423" s="101"/>
      <c r="BF423" s="101"/>
      <c r="BG423" s="101"/>
      <c r="BH423" s="101"/>
      <c r="BI423" s="101"/>
      <c r="BJ423" s="102"/>
    </row>
    <row r="424" spans="1:62" hidden="1" x14ac:dyDescent="0.2">
      <c r="A424" s="118"/>
    </row>
    <row r="425" spans="1:62" hidden="1" x14ac:dyDescent="0.2"/>
    <row r="426" spans="1:62" hidden="1" x14ac:dyDescent="0.2"/>
    <row r="427" spans="1:62" hidden="1" x14ac:dyDescent="0.2"/>
    <row r="428" spans="1:62" hidden="1" x14ac:dyDescent="0.2"/>
    <row r="429" spans="1:62" hidden="1" x14ac:dyDescent="0.2"/>
    <row r="430" spans="1:62" hidden="1" x14ac:dyDescent="0.2"/>
    <row r="431" spans="1:62" hidden="1" x14ac:dyDescent="0.2"/>
    <row r="432" spans="1:6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</sheetData>
  <autoFilter ref="A1:A424"/>
  <mergeCells count="71">
    <mergeCell ref="X419:Y419"/>
    <mergeCell ref="X420:Y420"/>
    <mergeCell ref="X421:Y421"/>
    <mergeCell ref="X422:Y422"/>
    <mergeCell ref="X423:Y423"/>
    <mergeCell ref="X418:Y418"/>
    <mergeCell ref="X407:Y407"/>
    <mergeCell ref="X408:Y408"/>
    <mergeCell ref="X409:Y409"/>
    <mergeCell ref="X410:Y410"/>
    <mergeCell ref="X411:Y411"/>
    <mergeCell ref="X412:Y412"/>
    <mergeCell ref="X413:Y413"/>
    <mergeCell ref="X414:Y414"/>
    <mergeCell ref="X415:Y415"/>
    <mergeCell ref="X416:Y416"/>
    <mergeCell ref="X417:Y417"/>
    <mergeCell ref="X406:Y406"/>
    <mergeCell ref="X395:AF395"/>
    <mergeCell ref="X396:AF396"/>
    <mergeCell ref="X397:AF397"/>
    <mergeCell ref="X398:AF398"/>
    <mergeCell ref="X399:AF399"/>
    <mergeCell ref="X400:AF400"/>
    <mergeCell ref="X401:AF401"/>
    <mergeCell ref="X402:AF402"/>
    <mergeCell ref="X403:Y403"/>
    <mergeCell ref="X404:Y404"/>
    <mergeCell ref="X405:Y405"/>
    <mergeCell ref="X394:AF394"/>
    <mergeCell ref="X382:AF382"/>
    <mergeCell ref="X383:AF383"/>
    <mergeCell ref="X384:AF384"/>
    <mergeCell ref="X385:AF385"/>
    <mergeCell ref="X386:AF386"/>
    <mergeCell ref="X387:AF387"/>
    <mergeCell ref="X388:AF388"/>
    <mergeCell ref="X389:AF389"/>
    <mergeCell ref="X390:AF390"/>
    <mergeCell ref="X391:AF391"/>
    <mergeCell ref="X393:AF393"/>
    <mergeCell ref="X380:AF380"/>
    <mergeCell ref="F232:F233"/>
    <mergeCell ref="X250:AF250"/>
    <mergeCell ref="X266:AF266"/>
    <mergeCell ref="F270:F271"/>
    <mergeCell ref="X288:AF288"/>
    <mergeCell ref="X304:AF304"/>
    <mergeCell ref="F308:F309"/>
    <mergeCell ref="X326:AF326"/>
    <mergeCell ref="X342:AF342"/>
    <mergeCell ref="F346:F347"/>
    <mergeCell ref="X363:AF363"/>
    <mergeCell ref="X228:AF228"/>
    <mergeCell ref="F80:F81"/>
    <mergeCell ref="X98:AF98"/>
    <mergeCell ref="X114:AF114"/>
    <mergeCell ref="F118:F119"/>
    <mergeCell ref="X136:AF136"/>
    <mergeCell ref="X152:AF152"/>
    <mergeCell ref="F156:F157"/>
    <mergeCell ref="X174:AF174"/>
    <mergeCell ref="X190:AF190"/>
    <mergeCell ref="F194:F195"/>
    <mergeCell ref="X212:AF212"/>
    <mergeCell ref="X76:AF76"/>
    <mergeCell ref="F4:F5"/>
    <mergeCell ref="X22:AF22"/>
    <mergeCell ref="X38:AF38"/>
    <mergeCell ref="F42:F43"/>
    <mergeCell ref="X60:AF60"/>
  </mergeCells>
  <conditionalFormatting sqref="F39:G39">
    <cfRule type="cellIs" dxfId="39" priority="67" stopIfTrue="1" operator="notEqual">
      <formula>0</formula>
    </cfRule>
  </conditionalFormatting>
  <conditionalFormatting sqref="BB39:BC39">
    <cfRule type="cellIs" dxfId="38" priority="42" stopIfTrue="1" operator="notEqual">
      <formula>0</formula>
    </cfRule>
  </conditionalFormatting>
  <conditionalFormatting sqref="BB77:BC77">
    <cfRule type="cellIs" dxfId="37" priority="31" stopIfTrue="1" operator="notEqual">
      <formula>0</formula>
    </cfRule>
  </conditionalFormatting>
  <conditionalFormatting sqref="BB153:BC153">
    <cfRule type="cellIs" dxfId="36" priority="30" stopIfTrue="1" operator="notEqual">
      <formula>0</formula>
    </cfRule>
  </conditionalFormatting>
  <conditionalFormatting sqref="BB191:BC191">
    <cfRule type="cellIs" dxfId="35" priority="29" stopIfTrue="1" operator="notEqual">
      <formula>0</formula>
    </cfRule>
  </conditionalFormatting>
  <conditionalFormatting sqref="BB115:BC115">
    <cfRule type="cellIs" dxfId="34" priority="28" stopIfTrue="1" operator="notEqual">
      <formula>0</formula>
    </cfRule>
  </conditionalFormatting>
  <conditionalFormatting sqref="BB229:BC229">
    <cfRule type="cellIs" dxfId="33" priority="27" stopIfTrue="1" operator="notEqual">
      <formula>0</formula>
    </cfRule>
  </conditionalFormatting>
  <conditionalFormatting sqref="BB267:BC267">
    <cfRule type="cellIs" dxfId="32" priority="26" stopIfTrue="1" operator="notEqual">
      <formula>0</formula>
    </cfRule>
  </conditionalFormatting>
  <conditionalFormatting sqref="BB305:BC305">
    <cfRule type="cellIs" dxfId="31" priority="25" stopIfTrue="1" operator="notEqual">
      <formula>0</formula>
    </cfRule>
  </conditionalFormatting>
  <conditionalFormatting sqref="BB343:BC343">
    <cfRule type="cellIs" dxfId="30" priority="24" stopIfTrue="1" operator="notEqual">
      <formula>0</formula>
    </cfRule>
  </conditionalFormatting>
  <conditionalFormatting sqref="F77:G77">
    <cfRule type="cellIs" dxfId="29" priority="9" stopIfTrue="1" operator="notEqual">
      <formula>0</formula>
    </cfRule>
  </conditionalFormatting>
  <conditionalFormatting sqref="F115:G115">
    <cfRule type="cellIs" dxfId="28" priority="8" stopIfTrue="1" operator="notEqual">
      <formula>0</formula>
    </cfRule>
  </conditionalFormatting>
  <conditionalFormatting sqref="F267:G267">
    <cfRule type="cellIs" dxfId="27" priority="4" stopIfTrue="1" operator="notEqual">
      <formula>0</formula>
    </cfRule>
  </conditionalFormatting>
  <conditionalFormatting sqref="F153:G153">
    <cfRule type="cellIs" dxfId="26" priority="7" stopIfTrue="1" operator="notEqual">
      <formula>0</formula>
    </cfRule>
  </conditionalFormatting>
  <conditionalFormatting sqref="F191:G191">
    <cfRule type="cellIs" dxfId="25" priority="6" stopIfTrue="1" operator="notEqual">
      <formula>0</formula>
    </cfRule>
  </conditionalFormatting>
  <conditionalFormatting sqref="F343:G343">
    <cfRule type="cellIs" dxfId="24" priority="2" stopIfTrue="1" operator="notEqual">
      <formula>0</formula>
    </cfRule>
  </conditionalFormatting>
  <conditionalFormatting sqref="F229:G229">
    <cfRule type="cellIs" dxfId="23" priority="5" stopIfTrue="1" operator="notEqual">
      <formula>0</formula>
    </cfRule>
  </conditionalFormatting>
  <conditionalFormatting sqref="F305:G305">
    <cfRule type="cellIs" dxfId="22" priority="3" stopIfTrue="1" operator="notEqual">
      <formula>0</formula>
    </cfRule>
  </conditionalFormatting>
  <conditionalFormatting sqref="F381:G381">
    <cfRule type="cellIs" dxfId="21" priority="1" stopIfTrue="1" operator="notEqual">
      <formula>0</formula>
    </cfRule>
  </conditionalFormatting>
  <pageMargins left="0.75" right="0.75" top="1" bottom="1" header="0" footer="0"/>
  <pageSetup paperSize="9" scale="1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tabColor theme="6" tint="0.79998168889431442"/>
  </sheetPr>
  <dimension ref="A1:AU461"/>
  <sheetViews>
    <sheetView topLeftCell="J39" zoomScaleNormal="100" workbookViewId="0">
      <selection activeCell="X132" sqref="X132:AB150"/>
    </sheetView>
  </sheetViews>
  <sheetFormatPr defaultColWidth="9.33203125" defaultRowHeight="12" x14ac:dyDescent="0.2"/>
  <cols>
    <col min="1" max="5" width="6.5" style="207" customWidth="1"/>
    <col min="6" max="7" width="7.6640625" style="120" customWidth="1"/>
    <col min="8" max="8" width="5" style="124" customWidth="1"/>
    <col min="9" max="9" width="8.5" style="43" customWidth="1"/>
    <col min="10" max="10" width="43.1640625" style="119" customWidth="1"/>
    <col min="11" max="12" width="8.33203125" style="119" customWidth="1"/>
    <col min="13" max="13" width="7" style="395" customWidth="1"/>
    <col min="14" max="14" width="7.6640625" style="119" customWidth="1"/>
    <col min="15" max="15" width="11.6640625" style="119" customWidth="1"/>
    <col min="16" max="16" width="7.6640625" style="119" customWidth="1"/>
    <col min="17" max="22" width="12" style="119" customWidth="1"/>
    <col min="23" max="23" width="3.5" style="119" customWidth="1"/>
    <col min="24" max="26" width="8.5" style="121" customWidth="1"/>
    <col min="27" max="28" width="7.6640625" style="121" customWidth="1"/>
    <col min="29" max="29" width="3.83203125" style="121" customWidth="1"/>
    <col min="30" max="30" width="3.83203125" style="278" customWidth="1"/>
    <col min="31" max="38" width="9.83203125" style="278" customWidth="1"/>
    <col min="39" max="41" width="9" style="278" customWidth="1"/>
    <col min="42" max="42" width="9" style="43" customWidth="1"/>
    <col min="43" max="45" width="9.1640625" style="43" customWidth="1"/>
    <col min="46" max="16384" width="9.33203125" style="43"/>
  </cols>
  <sheetData>
    <row r="1" spans="6:47" ht="12" hidden="1" customHeight="1" x14ac:dyDescent="0.2">
      <c r="F1" s="43"/>
      <c r="G1" s="43"/>
      <c r="J1" s="121"/>
      <c r="K1" s="121"/>
      <c r="L1" s="229"/>
      <c r="M1" s="266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D1" s="213"/>
      <c r="AE1" s="213"/>
      <c r="AF1" s="213"/>
      <c r="AG1" s="213"/>
      <c r="AH1" s="213"/>
      <c r="AI1" s="213"/>
      <c r="AJ1" s="213"/>
      <c r="AK1" s="213"/>
      <c r="AL1" s="213"/>
      <c r="AM1" s="213"/>
      <c r="AN1" s="213"/>
      <c r="AO1" s="213"/>
      <c r="AP1" s="213"/>
      <c r="AQ1" s="213"/>
      <c r="AR1" s="213"/>
      <c r="AS1" s="213"/>
      <c r="AT1" s="213"/>
      <c r="AU1" s="213"/>
    </row>
    <row r="2" spans="6:47" ht="12" hidden="1" customHeight="1" x14ac:dyDescent="0.2">
      <c r="F2" s="43"/>
      <c r="G2" s="43"/>
      <c r="J2" s="121"/>
      <c r="K2" s="121"/>
      <c r="L2" s="229"/>
      <c r="M2" s="266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229"/>
      <c r="AD2" s="213"/>
      <c r="AE2" s="213"/>
      <c r="AF2" s="213"/>
      <c r="AG2" s="213"/>
      <c r="AH2" s="213"/>
      <c r="AI2" s="213"/>
      <c r="AJ2" s="213"/>
      <c r="AK2" s="213"/>
      <c r="AL2" s="213"/>
      <c r="AM2" s="213"/>
      <c r="AN2" s="213"/>
      <c r="AO2" s="213"/>
      <c r="AP2" s="213"/>
      <c r="AQ2" s="213"/>
      <c r="AR2" s="213"/>
      <c r="AS2" s="213"/>
      <c r="AT2" s="213"/>
      <c r="AU2" s="213"/>
    </row>
    <row r="3" spans="6:47" ht="12" hidden="1" customHeight="1" x14ac:dyDescent="0.2">
      <c r="F3" s="43"/>
      <c r="G3" s="43"/>
      <c r="J3" s="121"/>
      <c r="K3" s="121"/>
      <c r="L3" s="229"/>
      <c r="M3" s="266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  <c r="AA3" s="229"/>
      <c r="AB3" s="229"/>
      <c r="AC3" s="229"/>
      <c r="AD3" s="213"/>
      <c r="AE3" s="213"/>
      <c r="AF3" s="213"/>
      <c r="AG3" s="213"/>
      <c r="AH3" s="213"/>
      <c r="AI3" s="213"/>
      <c r="AJ3" s="213"/>
      <c r="AK3" s="213"/>
      <c r="AL3" s="213"/>
      <c r="AM3" s="213"/>
      <c r="AN3" s="213"/>
      <c r="AO3" s="213"/>
      <c r="AP3" s="213"/>
      <c r="AQ3" s="213"/>
      <c r="AR3" s="213"/>
      <c r="AS3" s="213"/>
      <c r="AT3" s="213"/>
      <c r="AU3" s="213"/>
    </row>
    <row r="4" spans="6:47" ht="12" hidden="1" customHeight="1" x14ac:dyDescent="0.2">
      <c r="F4" s="43"/>
      <c r="G4" s="43"/>
      <c r="J4" s="121"/>
      <c r="K4" s="121"/>
      <c r="L4" s="229"/>
      <c r="M4" s="266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  <c r="AC4" s="229"/>
      <c r="AD4" s="213"/>
      <c r="AE4" s="213"/>
      <c r="AF4" s="213"/>
      <c r="AG4" s="213"/>
      <c r="AH4" s="213"/>
      <c r="AI4" s="213"/>
      <c r="AJ4" s="213"/>
      <c r="AK4" s="213"/>
      <c r="AL4" s="213"/>
      <c r="AM4" s="213"/>
      <c r="AN4" s="213"/>
      <c r="AO4" s="213"/>
      <c r="AP4" s="213"/>
      <c r="AQ4" s="213"/>
      <c r="AR4" s="213"/>
      <c r="AS4" s="213"/>
      <c r="AT4" s="213"/>
      <c r="AU4" s="213"/>
    </row>
    <row r="5" spans="6:47" ht="12" hidden="1" customHeight="1" x14ac:dyDescent="0.2">
      <c r="F5" s="43"/>
      <c r="G5" s="43"/>
      <c r="J5" s="121"/>
      <c r="K5" s="121"/>
      <c r="L5" s="229"/>
      <c r="M5" s="266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229"/>
      <c r="AD5" s="213"/>
      <c r="AE5" s="213"/>
      <c r="AF5" s="213"/>
      <c r="AG5" s="213"/>
      <c r="AH5" s="213"/>
      <c r="AI5" s="213"/>
      <c r="AJ5" s="213"/>
      <c r="AK5" s="213"/>
      <c r="AL5" s="213"/>
      <c r="AM5" s="213"/>
      <c r="AN5" s="213"/>
      <c r="AO5" s="213"/>
      <c r="AP5" s="213"/>
      <c r="AQ5" s="213"/>
      <c r="AR5" s="213"/>
      <c r="AS5" s="213"/>
      <c r="AT5" s="213"/>
      <c r="AU5" s="213"/>
    </row>
    <row r="6" spans="6:47" ht="12" hidden="1" customHeight="1" x14ac:dyDescent="0.2">
      <c r="F6" s="43"/>
      <c r="G6" s="43"/>
      <c r="J6" s="121"/>
      <c r="K6" s="121"/>
      <c r="L6" s="229"/>
      <c r="M6" s="266"/>
      <c r="N6" s="229"/>
      <c r="O6" s="229"/>
      <c r="P6" s="229"/>
      <c r="Q6" s="229"/>
      <c r="R6" s="229"/>
      <c r="S6" s="229"/>
      <c r="T6" s="229"/>
      <c r="U6" s="229"/>
      <c r="V6" s="229"/>
      <c r="W6" s="229"/>
      <c r="X6" s="229"/>
      <c r="Y6" s="229"/>
      <c r="Z6" s="229"/>
      <c r="AA6" s="229"/>
      <c r="AB6" s="229"/>
      <c r="AC6" s="229"/>
      <c r="AD6" s="213"/>
      <c r="AE6" s="213"/>
      <c r="AF6" s="213"/>
      <c r="AG6" s="213"/>
      <c r="AH6" s="213"/>
      <c r="AI6" s="213"/>
      <c r="AJ6" s="213"/>
      <c r="AK6" s="213"/>
      <c r="AL6" s="213"/>
      <c r="AM6" s="213"/>
      <c r="AN6" s="213"/>
      <c r="AO6" s="213"/>
      <c r="AP6" s="213"/>
      <c r="AQ6" s="213"/>
      <c r="AR6" s="213"/>
      <c r="AS6" s="213"/>
      <c r="AT6" s="213"/>
      <c r="AU6" s="213"/>
    </row>
    <row r="7" spans="6:47" ht="12" hidden="1" customHeight="1" x14ac:dyDescent="0.2">
      <c r="F7" s="43"/>
      <c r="G7" s="43"/>
      <c r="J7" s="121"/>
      <c r="K7" s="121"/>
      <c r="L7" s="229"/>
      <c r="M7" s="266"/>
      <c r="N7" s="229"/>
      <c r="O7" s="229"/>
      <c r="P7" s="229"/>
      <c r="Q7" s="229"/>
      <c r="R7" s="229"/>
      <c r="S7" s="229"/>
      <c r="T7" s="229"/>
      <c r="U7" s="229"/>
      <c r="V7" s="229"/>
      <c r="W7" s="229"/>
      <c r="X7" s="229"/>
      <c r="Y7" s="229"/>
      <c r="Z7" s="229"/>
      <c r="AA7" s="229"/>
      <c r="AB7" s="229"/>
      <c r="AC7" s="229"/>
      <c r="AD7" s="213"/>
      <c r="AE7" s="213"/>
      <c r="AF7" s="213"/>
      <c r="AG7" s="213"/>
      <c r="AH7" s="213"/>
      <c r="AI7" s="213"/>
      <c r="AJ7" s="213"/>
      <c r="AK7" s="213"/>
      <c r="AL7" s="213"/>
      <c r="AM7" s="213"/>
      <c r="AN7" s="213"/>
      <c r="AO7" s="213"/>
      <c r="AP7" s="213"/>
      <c r="AQ7" s="213"/>
      <c r="AR7" s="213"/>
      <c r="AS7" s="213"/>
      <c r="AT7" s="213"/>
      <c r="AU7" s="213"/>
    </row>
    <row r="8" spans="6:47" ht="12" hidden="1" customHeight="1" x14ac:dyDescent="0.2">
      <c r="F8" s="43"/>
      <c r="G8" s="43"/>
      <c r="J8" s="121"/>
      <c r="K8" s="121"/>
      <c r="L8" s="229"/>
      <c r="M8" s="266"/>
      <c r="N8" s="229"/>
      <c r="O8" s="229"/>
      <c r="P8" s="229"/>
      <c r="Q8" s="229"/>
      <c r="R8" s="229"/>
      <c r="S8" s="229"/>
      <c r="T8" s="229"/>
      <c r="U8" s="229"/>
      <c r="V8" s="229"/>
      <c r="W8" s="229"/>
      <c r="X8" s="229"/>
      <c r="Y8" s="229"/>
      <c r="Z8" s="229"/>
      <c r="AA8" s="229"/>
      <c r="AB8" s="229"/>
      <c r="AC8" s="229"/>
      <c r="AD8" s="213"/>
      <c r="AE8" s="213"/>
      <c r="AF8" s="213"/>
      <c r="AG8" s="213"/>
      <c r="AH8" s="213"/>
      <c r="AI8" s="213"/>
      <c r="AJ8" s="213"/>
      <c r="AK8" s="213"/>
      <c r="AL8" s="213"/>
      <c r="AM8" s="213"/>
      <c r="AN8" s="213"/>
      <c r="AO8" s="213"/>
      <c r="AP8" s="213"/>
      <c r="AQ8" s="213"/>
      <c r="AR8" s="213"/>
      <c r="AS8" s="213"/>
      <c r="AT8" s="213"/>
      <c r="AU8" s="213"/>
    </row>
    <row r="9" spans="6:47" ht="12" hidden="1" customHeight="1" x14ac:dyDescent="0.2">
      <c r="F9" s="43"/>
      <c r="G9" s="43"/>
      <c r="J9" s="121"/>
      <c r="K9" s="121"/>
      <c r="L9" s="229"/>
      <c r="M9" s="266"/>
      <c r="N9" s="229"/>
      <c r="O9" s="229"/>
      <c r="P9" s="229"/>
      <c r="Q9" s="229"/>
      <c r="R9" s="229"/>
      <c r="S9" s="229"/>
      <c r="T9" s="229"/>
      <c r="U9" s="229"/>
      <c r="V9" s="229"/>
      <c r="W9" s="229"/>
      <c r="X9" s="229"/>
      <c r="Y9" s="229"/>
      <c r="Z9" s="229"/>
      <c r="AA9" s="229"/>
      <c r="AB9" s="229"/>
      <c r="AC9" s="229"/>
      <c r="AD9" s="213"/>
      <c r="AE9" s="213"/>
      <c r="AF9" s="213"/>
      <c r="AG9" s="213"/>
      <c r="AH9" s="213"/>
      <c r="AI9" s="213"/>
      <c r="AJ9" s="213"/>
      <c r="AK9" s="213"/>
      <c r="AL9" s="213"/>
      <c r="AM9" s="213"/>
      <c r="AN9" s="213"/>
      <c r="AO9" s="213"/>
      <c r="AP9" s="213"/>
      <c r="AQ9" s="213"/>
      <c r="AR9" s="213"/>
      <c r="AS9" s="213"/>
      <c r="AT9" s="213"/>
      <c r="AU9" s="213"/>
    </row>
    <row r="10" spans="6:47" ht="12" hidden="1" customHeight="1" x14ac:dyDescent="0.2">
      <c r="F10" s="43"/>
      <c r="G10" s="43"/>
      <c r="J10" s="121"/>
      <c r="K10" s="121"/>
      <c r="L10" s="229"/>
      <c r="M10" s="266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13"/>
      <c r="AE10" s="213"/>
      <c r="AF10" s="213"/>
      <c r="AG10" s="213"/>
      <c r="AH10" s="213"/>
      <c r="AI10" s="213"/>
      <c r="AJ10" s="213"/>
      <c r="AK10" s="213"/>
      <c r="AL10" s="213"/>
      <c r="AM10" s="213"/>
      <c r="AN10" s="213"/>
      <c r="AO10" s="213"/>
      <c r="AP10" s="213"/>
      <c r="AQ10" s="213"/>
      <c r="AR10" s="213"/>
      <c r="AS10" s="213"/>
      <c r="AT10" s="213"/>
      <c r="AU10" s="213"/>
    </row>
    <row r="11" spans="6:47" ht="12" hidden="1" customHeight="1" x14ac:dyDescent="0.2">
      <c r="F11" s="43"/>
      <c r="G11" s="43"/>
      <c r="J11" s="121"/>
      <c r="K11" s="121"/>
      <c r="L11" s="229"/>
      <c r="M11" s="266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13"/>
      <c r="AE11" s="213"/>
      <c r="AF11" s="213"/>
      <c r="AG11" s="213"/>
      <c r="AH11" s="213"/>
      <c r="AI11" s="213"/>
      <c r="AJ11" s="213"/>
      <c r="AK11" s="213"/>
      <c r="AL11" s="213"/>
      <c r="AM11" s="213"/>
      <c r="AN11" s="213"/>
      <c r="AO11" s="213"/>
      <c r="AP11" s="213"/>
      <c r="AQ11" s="213"/>
      <c r="AR11" s="213"/>
      <c r="AS11" s="213"/>
      <c r="AT11" s="213"/>
      <c r="AU11" s="213"/>
    </row>
    <row r="12" spans="6:47" ht="12" hidden="1" customHeight="1" x14ac:dyDescent="0.2">
      <c r="F12" s="43"/>
      <c r="G12" s="43"/>
      <c r="J12" s="121"/>
      <c r="K12" s="121"/>
      <c r="L12" s="229"/>
      <c r="M12" s="266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  <c r="AC12" s="229"/>
      <c r="AD12" s="213"/>
      <c r="AE12" s="213"/>
      <c r="AF12" s="213"/>
      <c r="AG12" s="213"/>
      <c r="AH12" s="213"/>
      <c r="AI12" s="213"/>
      <c r="AJ12" s="213"/>
      <c r="AK12" s="213"/>
      <c r="AL12" s="213"/>
      <c r="AM12" s="213"/>
      <c r="AN12" s="213"/>
      <c r="AO12" s="213"/>
      <c r="AP12" s="213"/>
      <c r="AQ12" s="213"/>
      <c r="AR12" s="213"/>
      <c r="AS12" s="213"/>
      <c r="AT12" s="213"/>
      <c r="AU12" s="213"/>
    </row>
    <row r="13" spans="6:47" ht="12" hidden="1" customHeight="1" x14ac:dyDescent="0.2">
      <c r="F13" s="43"/>
      <c r="G13" s="43"/>
      <c r="J13" s="121"/>
      <c r="K13" s="121"/>
      <c r="L13" s="229"/>
      <c r="M13" s="266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  <c r="AA13" s="229"/>
      <c r="AB13" s="229"/>
      <c r="AC13" s="229"/>
      <c r="AD13" s="213"/>
      <c r="AE13" s="213"/>
      <c r="AF13" s="213"/>
      <c r="AG13" s="213"/>
      <c r="AH13" s="213"/>
      <c r="AI13" s="213"/>
      <c r="AJ13" s="213"/>
      <c r="AK13" s="213"/>
      <c r="AL13" s="213"/>
      <c r="AM13" s="213"/>
      <c r="AN13" s="213"/>
      <c r="AO13" s="213"/>
      <c r="AP13" s="213"/>
      <c r="AQ13" s="213"/>
      <c r="AR13" s="213"/>
      <c r="AS13" s="213"/>
      <c r="AT13" s="213"/>
      <c r="AU13" s="213"/>
    </row>
    <row r="14" spans="6:47" ht="12" hidden="1" customHeight="1" x14ac:dyDescent="0.2">
      <c r="F14" s="43"/>
      <c r="G14" s="43"/>
      <c r="J14" s="213"/>
      <c r="K14" s="121"/>
      <c r="L14" s="121"/>
      <c r="M14" s="267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</row>
    <row r="15" spans="6:47" ht="12" hidden="1" customHeight="1" x14ac:dyDescent="0.2">
      <c r="F15" s="43"/>
      <c r="G15" s="43"/>
      <c r="J15" s="121"/>
      <c r="K15" s="268"/>
      <c r="L15" s="269"/>
      <c r="M15" s="270"/>
      <c r="N15" s="269"/>
      <c r="O15" s="269"/>
      <c r="P15" s="269"/>
      <c r="Q15" s="269"/>
      <c r="R15" s="269"/>
      <c r="S15" s="269"/>
      <c r="T15" s="269"/>
      <c r="U15" s="269"/>
      <c r="V15" s="269"/>
      <c r="W15" s="269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</row>
    <row r="16" spans="6:47" ht="12" hidden="1" customHeight="1" x14ac:dyDescent="0.2">
      <c r="F16" s="43"/>
      <c r="G16" s="43"/>
      <c r="J16" s="121"/>
      <c r="K16" s="268"/>
      <c r="L16" s="269"/>
      <c r="M16" s="270"/>
      <c r="N16" s="269"/>
      <c r="O16" s="269"/>
      <c r="P16" s="269"/>
      <c r="Q16" s="269"/>
      <c r="R16" s="269"/>
      <c r="S16" s="269"/>
      <c r="T16" s="269"/>
      <c r="U16" s="269"/>
      <c r="V16" s="269"/>
      <c r="W16" s="269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</row>
    <row r="17" spans="6:41" ht="12" hidden="1" customHeight="1" x14ac:dyDescent="0.2">
      <c r="F17" s="43"/>
      <c r="G17" s="43"/>
      <c r="J17" s="121"/>
      <c r="K17" s="268"/>
      <c r="L17" s="269"/>
      <c r="M17" s="270"/>
      <c r="N17" s="269"/>
      <c r="O17" s="269"/>
      <c r="P17" s="269"/>
      <c r="Q17" s="269"/>
      <c r="R17" s="269"/>
      <c r="S17" s="269"/>
      <c r="T17" s="269"/>
      <c r="U17" s="269"/>
      <c r="V17" s="269"/>
      <c r="W17" s="269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</row>
    <row r="18" spans="6:41" ht="12" hidden="1" customHeight="1" x14ac:dyDescent="0.2">
      <c r="F18" s="43"/>
      <c r="G18" s="43"/>
      <c r="J18" s="121"/>
      <c r="K18" s="268"/>
      <c r="L18" s="269"/>
      <c r="M18" s="270"/>
      <c r="N18" s="269"/>
      <c r="O18" s="269"/>
      <c r="P18" s="269"/>
      <c r="Q18" s="269"/>
      <c r="R18" s="269"/>
      <c r="S18" s="269"/>
      <c r="T18" s="269"/>
      <c r="U18" s="269"/>
      <c r="V18" s="269"/>
      <c r="W18" s="269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</row>
    <row r="19" spans="6:41" ht="12" hidden="1" customHeight="1" x14ac:dyDescent="0.2">
      <c r="F19" s="43"/>
      <c r="G19" s="43"/>
      <c r="J19" s="121"/>
      <c r="K19" s="268"/>
      <c r="L19" s="269"/>
      <c r="M19" s="270"/>
      <c r="N19" s="269"/>
      <c r="O19" s="269"/>
      <c r="P19" s="269"/>
      <c r="Q19" s="269"/>
      <c r="R19" s="269"/>
      <c r="S19" s="269"/>
      <c r="T19" s="269"/>
      <c r="U19" s="269"/>
      <c r="V19" s="269"/>
      <c r="W19" s="269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</row>
    <row r="20" spans="6:41" ht="12" hidden="1" customHeight="1" x14ac:dyDescent="0.2">
      <c r="F20" s="43"/>
      <c r="G20" s="43"/>
      <c r="J20" s="121"/>
      <c r="K20" s="268"/>
      <c r="L20" s="269"/>
      <c r="M20" s="270"/>
      <c r="N20" s="269"/>
      <c r="O20" s="269"/>
      <c r="P20" s="269"/>
      <c r="Q20" s="269"/>
      <c r="R20" s="269"/>
      <c r="S20" s="269"/>
      <c r="T20" s="269"/>
      <c r="U20" s="269"/>
      <c r="V20" s="269"/>
      <c r="W20" s="269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</row>
    <row r="21" spans="6:41" ht="12" hidden="1" customHeight="1" x14ac:dyDescent="0.2">
      <c r="F21" s="43"/>
      <c r="G21" s="43"/>
      <c r="J21" s="121"/>
      <c r="K21" s="268"/>
      <c r="L21" s="269"/>
      <c r="M21" s="270"/>
      <c r="N21" s="269"/>
      <c r="O21" s="269"/>
      <c r="P21" s="269"/>
      <c r="Q21" s="269"/>
      <c r="R21" s="269"/>
      <c r="S21" s="269"/>
      <c r="T21" s="269"/>
      <c r="U21" s="269"/>
      <c r="V21" s="269"/>
      <c r="W21" s="269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</row>
    <row r="22" spans="6:41" ht="12" hidden="1" customHeight="1" x14ac:dyDescent="0.2">
      <c r="F22" s="43"/>
      <c r="G22" s="43"/>
      <c r="J22" s="121"/>
      <c r="K22" s="268"/>
      <c r="L22" s="269"/>
      <c r="M22" s="270"/>
      <c r="N22" s="269"/>
      <c r="O22" s="269"/>
      <c r="P22" s="269"/>
      <c r="Q22" s="269"/>
      <c r="R22" s="269"/>
      <c r="S22" s="269"/>
      <c r="T22" s="269"/>
      <c r="U22" s="269"/>
      <c r="V22" s="269"/>
      <c r="W22" s="269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</row>
    <row r="23" spans="6:41" ht="12" hidden="1" customHeight="1" x14ac:dyDescent="0.2">
      <c r="F23" s="43"/>
      <c r="G23" s="43"/>
      <c r="J23" s="121"/>
      <c r="K23" s="268"/>
      <c r="L23" s="269"/>
      <c r="M23" s="270"/>
      <c r="N23" s="269"/>
      <c r="O23" s="269"/>
      <c r="P23" s="269"/>
      <c r="Q23" s="269"/>
      <c r="R23" s="269"/>
      <c r="S23" s="269"/>
      <c r="T23" s="269"/>
      <c r="U23" s="269"/>
      <c r="V23" s="269"/>
      <c r="W23" s="269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</row>
    <row r="24" spans="6:41" ht="12" hidden="1" customHeight="1" x14ac:dyDescent="0.2">
      <c r="F24" s="43"/>
      <c r="G24" s="43"/>
      <c r="J24" s="121"/>
      <c r="K24" s="268"/>
      <c r="L24" s="269"/>
      <c r="M24" s="270"/>
      <c r="N24" s="269"/>
      <c r="O24" s="269"/>
      <c r="P24" s="269"/>
      <c r="Q24" s="269"/>
      <c r="R24" s="269"/>
      <c r="S24" s="269"/>
      <c r="T24" s="269"/>
      <c r="U24" s="269"/>
      <c r="V24" s="269"/>
      <c r="W24" s="269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</row>
    <row r="25" spans="6:41" ht="12" hidden="1" customHeight="1" x14ac:dyDescent="0.2">
      <c r="F25" s="43"/>
      <c r="G25" s="43"/>
      <c r="J25" s="121"/>
      <c r="K25" s="268"/>
      <c r="L25" s="269"/>
      <c r="M25" s="270"/>
      <c r="N25" s="269"/>
      <c r="O25" s="269"/>
      <c r="P25" s="269"/>
      <c r="Q25" s="269"/>
      <c r="R25" s="269"/>
      <c r="S25" s="269"/>
      <c r="T25" s="269"/>
      <c r="U25" s="269"/>
      <c r="V25" s="269"/>
      <c r="W25" s="269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</row>
    <row r="26" spans="6:41" ht="12" hidden="1" customHeight="1" x14ac:dyDescent="0.2">
      <c r="F26" s="43"/>
      <c r="G26" s="43"/>
      <c r="J26" s="121"/>
      <c r="K26" s="271"/>
      <c r="L26" s="269"/>
      <c r="M26" s="270"/>
      <c r="N26" s="269"/>
      <c r="O26" s="269"/>
      <c r="P26" s="269"/>
      <c r="Q26" s="269"/>
      <c r="R26" s="269"/>
      <c r="S26" s="269"/>
      <c r="T26" s="269"/>
      <c r="U26" s="269"/>
      <c r="V26" s="269"/>
      <c r="W26" s="269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</row>
    <row r="27" spans="6:41" ht="12" hidden="1" customHeight="1" x14ac:dyDescent="0.2">
      <c r="F27" s="43"/>
      <c r="G27" s="43"/>
      <c r="J27" s="121"/>
      <c r="K27" s="271"/>
      <c r="L27" s="269"/>
      <c r="M27" s="270"/>
      <c r="N27" s="269"/>
      <c r="O27" s="269"/>
      <c r="P27" s="269"/>
      <c r="Q27" s="269"/>
      <c r="R27" s="269"/>
      <c r="S27" s="269"/>
      <c r="T27" s="269"/>
      <c r="U27" s="269"/>
      <c r="V27" s="269"/>
      <c r="W27" s="269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</row>
    <row r="28" spans="6:41" ht="12" hidden="1" customHeight="1" x14ac:dyDescent="0.2">
      <c r="F28" s="43"/>
      <c r="G28" s="43"/>
      <c r="J28" s="121"/>
      <c r="K28" s="271"/>
      <c r="L28" s="269"/>
      <c r="M28" s="270"/>
      <c r="N28" s="269"/>
      <c r="O28" s="269"/>
      <c r="P28" s="269"/>
      <c r="Q28" s="269"/>
      <c r="R28" s="269"/>
      <c r="S28" s="269"/>
      <c r="T28" s="269"/>
      <c r="U28" s="269"/>
      <c r="V28" s="269"/>
      <c r="W28" s="269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</row>
    <row r="29" spans="6:41" ht="12" hidden="1" customHeight="1" x14ac:dyDescent="0.2">
      <c r="F29" s="43"/>
      <c r="G29" s="43"/>
      <c r="J29" s="121"/>
      <c r="K29" s="271"/>
      <c r="L29" s="269"/>
      <c r="M29" s="270"/>
      <c r="N29" s="269"/>
      <c r="O29" s="269"/>
      <c r="P29" s="269"/>
      <c r="Q29" s="269"/>
      <c r="R29" s="269"/>
      <c r="S29" s="269"/>
      <c r="T29" s="269"/>
      <c r="U29" s="269"/>
      <c r="V29" s="269"/>
      <c r="W29" s="269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</row>
    <row r="30" spans="6:41" ht="12" hidden="1" customHeight="1" x14ac:dyDescent="0.2">
      <c r="F30" s="43"/>
      <c r="G30" s="43"/>
      <c r="J30" s="121"/>
      <c r="K30" s="271"/>
      <c r="L30" s="269"/>
      <c r="M30" s="270"/>
      <c r="N30" s="269"/>
      <c r="O30" s="269"/>
      <c r="P30" s="269"/>
      <c r="Q30" s="269"/>
      <c r="R30" s="269"/>
      <c r="S30" s="269"/>
      <c r="T30" s="269"/>
      <c r="U30" s="269"/>
      <c r="V30" s="269"/>
      <c r="W30" s="269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</row>
    <row r="31" spans="6:41" ht="12" hidden="1" customHeight="1" x14ac:dyDescent="0.2">
      <c r="F31" s="43"/>
      <c r="G31" s="43"/>
      <c r="J31" s="121"/>
      <c r="K31" s="271"/>
      <c r="L31" s="269"/>
      <c r="M31" s="270"/>
      <c r="N31" s="269"/>
      <c r="O31" s="269"/>
      <c r="P31" s="269"/>
      <c r="Q31" s="269"/>
      <c r="R31" s="269"/>
      <c r="S31" s="269"/>
      <c r="T31" s="269"/>
      <c r="U31" s="269"/>
      <c r="V31" s="269"/>
      <c r="W31" s="269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</row>
    <row r="32" spans="6:41" ht="12" hidden="1" customHeight="1" x14ac:dyDescent="0.2">
      <c r="F32" s="43"/>
      <c r="G32" s="43"/>
      <c r="J32" s="121"/>
      <c r="K32" s="271"/>
      <c r="L32" s="269"/>
      <c r="M32" s="270"/>
      <c r="N32" s="269"/>
      <c r="O32" s="269"/>
      <c r="P32" s="269"/>
      <c r="Q32" s="269"/>
      <c r="R32" s="269"/>
      <c r="S32" s="269"/>
      <c r="T32" s="269"/>
      <c r="U32" s="269"/>
      <c r="V32" s="269"/>
      <c r="W32" s="269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</row>
    <row r="33" spans="6:41" ht="12" customHeight="1" x14ac:dyDescent="0.2">
      <c r="F33" s="43"/>
      <c r="G33" s="43"/>
      <c r="J33" s="121"/>
      <c r="K33" s="271"/>
      <c r="L33" s="269"/>
      <c r="M33" s="270"/>
      <c r="N33" s="269"/>
      <c r="O33" s="269"/>
      <c r="P33" s="269"/>
      <c r="Q33" s="269"/>
      <c r="R33" s="269"/>
      <c r="S33" s="269"/>
      <c r="T33" s="269"/>
      <c r="U33" s="269"/>
      <c r="V33" s="269"/>
      <c r="W33" s="269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</row>
    <row r="34" spans="6:41" ht="12" customHeight="1" x14ac:dyDescent="0.2">
      <c r="F34" s="43"/>
      <c r="G34" s="43"/>
      <c r="J34" s="121"/>
      <c r="K34" s="269"/>
      <c r="L34" s="269"/>
      <c r="M34" s="270"/>
      <c r="N34" s="269"/>
      <c r="O34" s="269"/>
      <c r="P34" s="269"/>
      <c r="Q34" s="269"/>
      <c r="R34" s="269"/>
      <c r="S34" s="269"/>
      <c r="T34" s="269"/>
      <c r="U34" s="269"/>
      <c r="V34" s="269"/>
      <c r="W34" s="269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</row>
    <row r="35" spans="6:41" ht="12" customHeight="1" x14ac:dyDescent="0.2">
      <c r="F35" s="43"/>
      <c r="G35" s="43"/>
      <c r="J35" s="121"/>
      <c r="K35" s="269"/>
      <c r="L35" s="269"/>
      <c r="M35" s="270"/>
      <c r="N35" s="269"/>
      <c r="O35" s="346" t="s">
        <v>51</v>
      </c>
      <c r="P35" s="346"/>
      <c r="Q35" s="346" t="s">
        <v>202</v>
      </c>
      <c r="R35" s="346"/>
      <c r="S35" s="346"/>
      <c r="T35" s="346"/>
      <c r="U35" s="346"/>
      <c r="V35" s="346"/>
      <c r="W35" s="269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</row>
    <row r="36" spans="6:41" ht="12" customHeight="1" x14ac:dyDescent="0.2">
      <c r="F36" s="43"/>
      <c r="G36" s="43"/>
      <c r="J36" s="121"/>
      <c r="K36" s="269"/>
      <c r="L36" s="269"/>
      <c r="M36" s="270"/>
      <c r="N36" s="269"/>
      <c r="O36" s="269"/>
      <c r="P36" s="269"/>
      <c r="Q36" s="269"/>
      <c r="R36" s="269"/>
      <c r="S36" s="269"/>
      <c r="T36" s="269"/>
      <c r="U36" s="269"/>
      <c r="V36" s="269"/>
      <c r="W36" s="269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</row>
    <row r="37" spans="6:41" ht="12" customHeight="1" x14ac:dyDescent="0.2">
      <c r="F37" s="43"/>
      <c r="G37" s="43"/>
      <c r="J37" s="121"/>
      <c r="K37" s="269"/>
      <c r="L37" s="269"/>
      <c r="M37" s="270"/>
      <c r="N37" s="269"/>
      <c r="O37" s="346" t="e">
        <f>+#REF!</f>
        <v>#REF!</v>
      </c>
      <c r="P37" s="269"/>
      <c r="Q37" s="272">
        <f>Q88-'2019'!H36</f>
        <v>0</v>
      </c>
      <c r="R37" s="272">
        <f>R88-'2019'!I36</f>
        <v>0</v>
      </c>
      <c r="S37" s="272">
        <f>S88-'2019'!J36</f>
        <v>0</v>
      </c>
      <c r="T37" s="272">
        <f>T88-'2019'!K36</f>
        <v>0</v>
      </c>
      <c r="U37" s="272">
        <f>U88-'2019'!L36</f>
        <v>0</v>
      </c>
      <c r="V37" s="272">
        <f>V88-'2019'!M36</f>
        <v>0</v>
      </c>
      <c r="W37" s="269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</row>
    <row r="38" spans="6:41" ht="12" customHeight="1" x14ac:dyDescent="0.2">
      <c r="F38" s="43"/>
      <c r="G38" s="43"/>
      <c r="J38" s="121"/>
      <c r="K38" s="269"/>
      <c r="L38" s="269"/>
      <c r="M38" s="270"/>
      <c r="N38" s="269"/>
      <c r="O38" s="346" t="e">
        <f>#REF!</f>
        <v>#REF!</v>
      </c>
      <c r="P38" s="269"/>
      <c r="Q38" s="272">
        <f>'2019'!H74-Q125</f>
        <v>0</v>
      </c>
      <c r="R38" s="272">
        <f>'2019'!I74-R125</f>
        <v>0</v>
      </c>
      <c r="S38" s="272">
        <f>'2019'!J74-S125</f>
        <v>0</v>
      </c>
      <c r="T38" s="272">
        <f>'2019'!K74-T125</f>
        <v>0</v>
      </c>
      <c r="U38" s="272">
        <f>'2019'!L74-U125</f>
        <v>0</v>
      </c>
      <c r="V38" s="272">
        <f>'2019'!M74-V125</f>
        <v>0</v>
      </c>
      <c r="W38" s="269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</row>
    <row r="39" spans="6:41" ht="12" customHeight="1" x14ac:dyDescent="0.2">
      <c r="F39" s="43"/>
      <c r="G39" s="43"/>
      <c r="J39" s="121"/>
      <c r="K39" s="269"/>
      <c r="L39" s="269"/>
      <c r="M39" s="270"/>
      <c r="N39" s="269"/>
      <c r="O39" s="346" t="e">
        <f>#REF!</f>
        <v>#REF!</v>
      </c>
      <c r="P39" s="269"/>
      <c r="Q39" s="272">
        <f>'2019'!H112-Q162</f>
        <v>0</v>
      </c>
      <c r="R39" s="272">
        <f>'2019'!I112-R162</f>
        <v>0</v>
      </c>
      <c r="S39" s="272">
        <f>'2019'!J112-S162</f>
        <v>0</v>
      </c>
      <c r="T39" s="272">
        <f>'2019'!K112-T162</f>
        <v>0</v>
      </c>
      <c r="U39" s="272">
        <f>'2019'!L112-U162</f>
        <v>0</v>
      </c>
      <c r="V39" s="272">
        <f>'2019'!M112-V162</f>
        <v>0</v>
      </c>
      <c r="W39" s="269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</row>
    <row r="40" spans="6:41" ht="12" customHeight="1" x14ac:dyDescent="0.2">
      <c r="F40" s="43"/>
      <c r="G40" s="43"/>
      <c r="J40" s="121"/>
      <c r="K40" s="269"/>
      <c r="L40" s="269"/>
      <c r="M40" s="270"/>
      <c r="N40" s="269"/>
      <c r="O40" s="346" t="e">
        <f>#REF!</f>
        <v>#REF!</v>
      </c>
      <c r="P40" s="269"/>
      <c r="Q40" s="272">
        <f>'2019'!H150-Q199</f>
        <v>0</v>
      </c>
      <c r="R40" s="272">
        <f>'2019'!I150-R199</f>
        <v>0</v>
      </c>
      <c r="S40" s="272">
        <f>'2019'!J150-S199</f>
        <v>0</v>
      </c>
      <c r="T40" s="272">
        <f>'2019'!K150-T199</f>
        <v>0</v>
      </c>
      <c r="U40" s="272">
        <f>'2019'!L150-U199</f>
        <v>0</v>
      </c>
      <c r="V40" s="272">
        <f>'2019'!M150-V199</f>
        <v>0</v>
      </c>
      <c r="W40" s="269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</row>
    <row r="41" spans="6:41" ht="12" customHeight="1" x14ac:dyDescent="0.2">
      <c r="F41" s="43"/>
      <c r="G41" s="43"/>
      <c r="J41" s="121"/>
      <c r="K41" s="269"/>
      <c r="L41" s="269"/>
      <c r="M41" s="270"/>
      <c r="N41" s="269"/>
      <c r="O41" s="346" t="e">
        <f>#REF!</f>
        <v>#REF!</v>
      </c>
      <c r="P41" s="269"/>
      <c r="Q41" s="272">
        <f>'2019'!H188-Q236</f>
        <v>0</v>
      </c>
      <c r="R41" s="272">
        <f>'2019'!I188-R236</f>
        <v>0</v>
      </c>
      <c r="S41" s="272">
        <f>'2019'!J188-S236</f>
        <v>0</v>
      </c>
      <c r="T41" s="272">
        <f>'2019'!K188-T236</f>
        <v>0</v>
      </c>
      <c r="U41" s="272">
        <f>'2019'!L188-U236</f>
        <v>0</v>
      </c>
      <c r="V41" s="272">
        <f>'2019'!M188-V236</f>
        <v>0</v>
      </c>
      <c r="W41" s="269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</row>
    <row r="42" spans="6:41" ht="12" customHeight="1" x14ac:dyDescent="0.2">
      <c r="F42" s="43"/>
      <c r="G42" s="43"/>
      <c r="J42" s="121"/>
      <c r="K42" s="269"/>
      <c r="L42" s="269"/>
      <c r="M42" s="270"/>
      <c r="N42" s="269"/>
      <c r="O42" s="346" t="e">
        <f>#REF!</f>
        <v>#REF!</v>
      </c>
      <c r="P42" s="269"/>
      <c r="Q42" s="272">
        <f>'2019'!H226-Q273</f>
        <v>0</v>
      </c>
      <c r="R42" s="272">
        <f>'2019'!I226-R273</f>
        <v>0</v>
      </c>
      <c r="S42" s="272">
        <f>'2019'!J226-S273</f>
        <v>0</v>
      </c>
      <c r="T42" s="272">
        <f>'2019'!K226-T273</f>
        <v>0</v>
      </c>
      <c r="U42" s="272">
        <f>'2019'!L226-U273</f>
        <v>0</v>
      </c>
      <c r="V42" s="272">
        <f>'2019'!M226-V273</f>
        <v>0</v>
      </c>
      <c r="W42" s="269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</row>
    <row r="43" spans="6:41" ht="12" customHeight="1" x14ac:dyDescent="0.2">
      <c r="F43" s="43"/>
      <c r="G43" s="43"/>
      <c r="J43" s="121"/>
      <c r="K43" s="271"/>
      <c r="L43" s="269"/>
      <c r="M43" s="270"/>
      <c r="N43" s="269"/>
      <c r="O43" s="346" t="e">
        <f>#REF!</f>
        <v>#REF!</v>
      </c>
      <c r="P43" s="269"/>
      <c r="Q43" s="272">
        <f>'2019'!H264-Q310</f>
        <v>0</v>
      </c>
      <c r="R43" s="272">
        <f>'2019'!I264-R310</f>
        <v>0</v>
      </c>
      <c r="S43" s="272">
        <f>'2019'!J264-S310</f>
        <v>0</v>
      </c>
      <c r="T43" s="272">
        <f>'2019'!K264-T310</f>
        <v>0</v>
      </c>
      <c r="U43" s="272">
        <f>'2019'!L264-U310</f>
        <v>0</v>
      </c>
      <c r="V43" s="272">
        <f>'2019'!M264-V310</f>
        <v>0</v>
      </c>
      <c r="W43" s="269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</row>
    <row r="44" spans="6:41" ht="12" customHeight="1" x14ac:dyDescent="0.2">
      <c r="F44" s="43"/>
      <c r="G44" s="43"/>
      <c r="J44" s="121"/>
      <c r="K44" s="271"/>
      <c r="L44" s="269"/>
      <c r="M44" s="270"/>
      <c r="N44" s="269"/>
      <c r="O44" s="346" t="e">
        <f>#REF!</f>
        <v>#REF!</v>
      </c>
      <c r="P44" s="269"/>
      <c r="Q44" s="272">
        <f>'2019'!H302-Q347</f>
        <v>0</v>
      </c>
      <c r="R44" s="272">
        <f>'2019'!I302-R347</f>
        <v>0</v>
      </c>
      <c r="S44" s="272">
        <f>'2019'!J302-S347</f>
        <v>0</v>
      </c>
      <c r="T44" s="272">
        <f>'2019'!K302-T347</f>
        <v>0</v>
      </c>
      <c r="U44" s="272"/>
      <c r="V44" s="272"/>
      <c r="W44" s="269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</row>
    <row r="45" spans="6:41" ht="12" customHeight="1" x14ac:dyDescent="0.2">
      <c r="F45" s="43"/>
      <c r="G45" s="43"/>
      <c r="J45" s="121"/>
      <c r="K45" s="271"/>
      <c r="L45" s="269"/>
      <c r="M45" s="270"/>
      <c r="N45" s="269"/>
      <c r="O45" s="346" t="e">
        <f>#REF!</f>
        <v>#REF!</v>
      </c>
      <c r="P45" s="269"/>
      <c r="Q45" s="272">
        <f>'2019'!H340-Q384</f>
        <v>0</v>
      </c>
      <c r="R45" s="272">
        <f>'2019'!I340-R384</f>
        <v>0</v>
      </c>
      <c r="S45" s="272">
        <f>'2019'!J340-S384</f>
        <v>0</v>
      </c>
      <c r="T45" s="272">
        <f>'2019'!K340-T384</f>
        <v>0</v>
      </c>
      <c r="U45" s="272">
        <f>'2019'!L340-U384</f>
        <v>0</v>
      </c>
      <c r="V45" s="272">
        <f>'2019'!M340-V384</f>
        <v>0</v>
      </c>
      <c r="W45" s="269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</row>
    <row r="46" spans="6:41" ht="12" customHeight="1" x14ac:dyDescent="0.2">
      <c r="F46" s="43"/>
      <c r="G46" s="43"/>
      <c r="J46" s="121"/>
      <c r="K46" s="271"/>
      <c r="L46" s="269"/>
      <c r="M46" s="270"/>
      <c r="N46" s="269"/>
      <c r="O46" s="346" t="e">
        <f>#REF!</f>
        <v>#REF!</v>
      </c>
      <c r="P46" s="269"/>
      <c r="Q46" s="272">
        <f>'2019'!H378-Q421</f>
        <v>0</v>
      </c>
      <c r="R46" s="272">
        <f>'2019'!I378-R421</f>
        <v>0</v>
      </c>
      <c r="S46" s="272">
        <f>'2019'!J378-S421</f>
        <v>0</v>
      </c>
      <c r="T46" s="272">
        <f>'2019'!K378-T421</f>
        <v>0</v>
      </c>
      <c r="U46" s="272">
        <f>'2019'!L378-U421</f>
        <v>0</v>
      </c>
      <c r="V46" s="272">
        <f>'2019'!M378-V421</f>
        <v>0</v>
      </c>
      <c r="W46" s="269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</row>
    <row r="47" spans="6:41" ht="12" customHeight="1" x14ac:dyDescent="0.2">
      <c r="F47" s="43"/>
      <c r="G47" s="43"/>
      <c r="J47" s="121"/>
      <c r="K47" s="271"/>
      <c r="L47" s="269"/>
      <c r="M47" s="270"/>
      <c r="N47" s="269"/>
      <c r="O47" s="269"/>
      <c r="P47" s="269"/>
      <c r="Q47" s="269"/>
      <c r="R47" s="269"/>
      <c r="S47" s="269"/>
      <c r="T47" s="269"/>
      <c r="U47" s="269"/>
      <c r="V47" s="269"/>
      <c r="W47" s="269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</row>
    <row r="48" spans="6:41" ht="12" customHeight="1" x14ac:dyDescent="0.2">
      <c r="F48" s="43"/>
      <c r="G48" s="43"/>
      <c r="J48" s="121"/>
      <c r="K48" s="271"/>
      <c r="L48" s="269"/>
      <c r="M48" s="270"/>
      <c r="N48" s="269"/>
      <c r="O48" s="269"/>
      <c r="P48" s="269"/>
      <c r="Q48" s="272"/>
      <c r="R48" s="272"/>
      <c r="S48" s="272"/>
      <c r="T48" s="272"/>
      <c r="U48" s="272"/>
      <c r="V48" s="269"/>
      <c r="W48" s="269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</row>
    <row r="49" spans="1:41" ht="12" customHeight="1" x14ac:dyDescent="0.2">
      <c r="F49" s="43"/>
      <c r="G49" s="43"/>
      <c r="J49" s="121"/>
      <c r="K49" s="271"/>
      <c r="L49" s="269"/>
      <c r="M49" s="270"/>
      <c r="N49" s="269"/>
      <c r="O49" s="269"/>
      <c r="P49" s="269"/>
      <c r="Q49" s="269"/>
      <c r="R49" s="269"/>
      <c r="S49" s="269"/>
      <c r="T49" s="269"/>
      <c r="U49" s="269"/>
      <c r="V49" s="269"/>
      <c r="W49" s="269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</row>
    <row r="50" spans="1:41" ht="18.75" customHeight="1" x14ac:dyDescent="0.3">
      <c r="A50" s="243" t="s">
        <v>3</v>
      </c>
      <c r="B50" s="243" t="s">
        <v>0</v>
      </c>
      <c r="C50" s="243" t="s">
        <v>2</v>
      </c>
      <c r="D50" s="243" t="s">
        <v>1</v>
      </c>
      <c r="F50" s="43"/>
      <c r="G50" s="43"/>
      <c r="J50" s="121"/>
      <c r="K50" s="273"/>
      <c r="L50" s="274"/>
      <c r="M50" s="275"/>
      <c r="N50" s="121"/>
      <c r="O50" s="276">
        <v>2019</v>
      </c>
      <c r="P50" s="121"/>
      <c r="Q50" s="121"/>
      <c r="R50" s="269"/>
      <c r="S50" s="269"/>
      <c r="T50" s="121"/>
      <c r="U50" s="121"/>
      <c r="V50" s="121"/>
      <c r="W50" s="121"/>
      <c r="AD50" s="420" t="s">
        <v>220</v>
      </c>
      <c r="AE50" s="421"/>
      <c r="AF50" s="421"/>
      <c r="AG50" s="421"/>
      <c r="AH50" s="421"/>
      <c r="AI50" s="421"/>
      <c r="AJ50" s="421"/>
      <c r="AK50" s="421"/>
      <c r="AL50" s="421"/>
      <c r="AM50" s="421"/>
      <c r="AN50" s="421"/>
      <c r="AO50" s="421"/>
    </row>
    <row r="51" spans="1:41" ht="12.75" customHeight="1" x14ac:dyDescent="0.2">
      <c r="A51" s="208"/>
      <c r="B51" s="208"/>
      <c r="C51" s="208"/>
      <c r="D51" s="208"/>
      <c r="E51" s="208"/>
      <c r="F51" s="124">
        <v>1</v>
      </c>
      <c r="G51" s="124">
        <f t="shared" ref="G51:O51" si="0">+F51+1</f>
        <v>2</v>
      </c>
      <c r="H51" s="124">
        <f t="shared" si="0"/>
        <v>3</v>
      </c>
      <c r="I51" s="124">
        <f t="shared" si="0"/>
        <v>4</v>
      </c>
      <c r="J51" s="124">
        <f t="shared" si="0"/>
        <v>5</v>
      </c>
      <c r="K51" s="277">
        <f t="shared" si="0"/>
        <v>6</v>
      </c>
      <c r="L51" s="277">
        <f t="shared" si="0"/>
        <v>7</v>
      </c>
      <c r="M51" s="277">
        <f t="shared" si="0"/>
        <v>8</v>
      </c>
      <c r="N51" s="277">
        <f t="shared" si="0"/>
        <v>9</v>
      </c>
      <c r="O51" s="277">
        <f t="shared" si="0"/>
        <v>10</v>
      </c>
      <c r="P51" s="121"/>
      <c r="Q51" s="121"/>
      <c r="R51" s="121"/>
      <c r="S51" s="121"/>
      <c r="T51" s="121"/>
      <c r="U51" s="121"/>
      <c r="V51" s="121"/>
      <c r="W51" s="121"/>
    </row>
    <row r="52" spans="1:41" x14ac:dyDescent="0.2">
      <c r="F52" s="43"/>
      <c r="G52" s="43"/>
      <c r="J52" s="279"/>
      <c r="K52" s="121"/>
      <c r="L52" s="246"/>
      <c r="M52" s="267"/>
      <c r="O52" s="121"/>
      <c r="P52" s="121"/>
      <c r="Q52" s="246" t="s">
        <v>84</v>
      </c>
      <c r="R52" s="121"/>
      <c r="S52" s="121"/>
      <c r="T52" s="121"/>
      <c r="U52" s="121"/>
      <c r="V52" s="121"/>
      <c r="W52" s="121"/>
      <c r="AD52" s="196"/>
      <c r="AE52" s="196"/>
      <c r="AF52" s="43"/>
      <c r="AG52" s="43"/>
      <c r="AH52" s="43"/>
      <c r="AI52" s="43"/>
      <c r="AJ52" s="43"/>
      <c r="AK52" s="43"/>
      <c r="AL52" s="43"/>
      <c r="AM52" s="43"/>
      <c r="AN52" s="43"/>
    </row>
    <row r="53" spans="1:41" x14ac:dyDescent="0.2">
      <c r="F53" s="43"/>
      <c r="G53" s="43"/>
      <c r="J53" s="280"/>
      <c r="K53" s="121"/>
      <c r="L53" s="246"/>
      <c r="M53" s="267"/>
      <c r="N53" s="121"/>
      <c r="V53" s="121"/>
      <c r="W53" s="121"/>
      <c r="AD53" s="196"/>
      <c r="AE53" s="196"/>
      <c r="AF53" s="43"/>
      <c r="AG53" s="43"/>
      <c r="AH53" s="43"/>
      <c r="AI53" s="43"/>
      <c r="AJ53" s="43"/>
      <c r="AK53" s="43"/>
      <c r="AL53" s="43"/>
      <c r="AM53" s="43"/>
      <c r="AN53" s="43"/>
    </row>
    <row r="54" spans="1:41" ht="12" customHeight="1" x14ac:dyDescent="0.2">
      <c r="A54" s="244"/>
      <c r="B54" s="244"/>
      <c r="C54" s="244"/>
      <c r="D54" s="244"/>
      <c r="E54" s="244"/>
      <c r="F54" s="152"/>
      <c r="G54" s="152"/>
      <c r="H54" s="152">
        <f>1</f>
        <v>1</v>
      </c>
      <c r="I54" s="152" t="str">
        <f>+J56</f>
        <v>Pšenica</v>
      </c>
      <c r="J54" s="151" t="s">
        <v>131</v>
      </c>
      <c r="K54" s="281"/>
      <c r="L54" s="281"/>
      <c r="M54" s="281"/>
      <c r="N54" s="281"/>
      <c r="O54" s="282">
        <f>+O62-O74+O67-'2019'!E26</f>
        <v>0</v>
      </c>
      <c r="P54" s="281"/>
      <c r="Q54" s="282">
        <f>+Q62-Q74+Q67-'2019'!H26</f>
        <v>0</v>
      </c>
      <c r="R54" s="282">
        <f>+R62-R74+R67-'2019'!I26</f>
        <v>-2.2737367544323206E-13</v>
      </c>
      <c r="S54" s="282">
        <f>+S62-S74+S67-'2019'!J26</f>
        <v>0</v>
      </c>
      <c r="T54" s="282">
        <f>+T62-T74+T67-'2019'!K26</f>
        <v>-4.5474735088646412E-13</v>
      </c>
      <c r="U54" s="282">
        <f>+U62-U74+U67-'2019'!L26</f>
        <v>2.2737367544323206E-13</v>
      </c>
      <c r="V54" s="282">
        <f>+V62-V74+V67-'2019'!M26</f>
        <v>-2.2737367544323206E-13</v>
      </c>
      <c r="W54" s="281"/>
      <c r="X54" s="281"/>
      <c r="Y54" s="281"/>
      <c r="Z54" s="281"/>
      <c r="AA54" s="281"/>
      <c r="AB54" s="281"/>
      <c r="AC54" s="281"/>
      <c r="AD54" s="283"/>
      <c r="AE54" s="284"/>
      <c r="AF54" s="43"/>
      <c r="AG54" s="43"/>
      <c r="AH54" s="43"/>
      <c r="AI54" s="43"/>
      <c r="AJ54" s="43"/>
      <c r="AK54" s="43"/>
      <c r="AL54" s="43"/>
      <c r="AM54" s="43"/>
      <c r="AN54" s="43"/>
      <c r="AO54" s="43"/>
    </row>
    <row r="55" spans="1:41" x14ac:dyDescent="0.2">
      <c r="F55" s="43"/>
      <c r="G55" s="43"/>
      <c r="H55" s="124">
        <f>H54+1</f>
        <v>2</v>
      </c>
      <c r="I55" s="43" t="str">
        <f>+I54</f>
        <v>Pšenica</v>
      </c>
      <c r="J55" s="126" t="s">
        <v>132</v>
      </c>
      <c r="K55" s="285"/>
      <c r="L55" s="285"/>
      <c r="M55" s="286"/>
      <c r="N55" s="285"/>
      <c r="O55" s="121" t="e">
        <f>#REF!</f>
        <v>#REF!</v>
      </c>
      <c r="P55" s="121"/>
      <c r="Q55" s="287" t="e">
        <f>#REF!</f>
        <v>#REF!</v>
      </c>
      <c r="R55" s="287" t="e">
        <f>#REF!</f>
        <v>#REF!</v>
      </c>
      <c r="S55" s="287" t="e">
        <f>#REF!</f>
        <v>#REF!</v>
      </c>
      <c r="T55" s="287" t="e">
        <f>#REF!</f>
        <v>#REF!</v>
      </c>
      <c r="U55" s="287" t="e">
        <f>#REF!</f>
        <v>#REF!</v>
      </c>
      <c r="V55" s="287" t="e">
        <f>#REF!</f>
        <v>#REF!</v>
      </c>
      <c r="W55" s="121"/>
      <c r="X55" s="285"/>
      <c r="Y55" s="285"/>
      <c r="Z55" s="285"/>
      <c r="AA55" s="285"/>
      <c r="AB55" s="285"/>
      <c r="AD55" s="284"/>
      <c r="AE55" s="284"/>
      <c r="AF55" s="43"/>
      <c r="AG55" s="43"/>
      <c r="AH55" s="43"/>
      <c r="AI55" s="43"/>
      <c r="AJ55" s="43"/>
      <c r="AK55" s="43"/>
      <c r="AL55" s="43"/>
      <c r="AM55" s="43"/>
      <c r="AN55" s="43"/>
    </row>
    <row r="56" spans="1:41" x14ac:dyDescent="0.2">
      <c r="F56" s="43" t="e">
        <f>#REF!</f>
        <v>#REF!</v>
      </c>
      <c r="G56" s="43"/>
      <c r="H56" s="124">
        <f t="shared" ref="H56:H90" si="1">H55+1</f>
        <v>3</v>
      </c>
      <c r="I56" s="43" t="str">
        <f>+I55</f>
        <v>Pšenica</v>
      </c>
      <c r="J56" s="129" t="s">
        <v>83</v>
      </c>
      <c r="K56" s="119" t="s">
        <v>48</v>
      </c>
      <c r="L56" s="196"/>
      <c r="M56" s="288"/>
      <c r="N56" s="280"/>
      <c r="O56" s="196">
        <f>+O50</f>
        <v>2019</v>
      </c>
      <c r="Q56" s="196"/>
      <c r="R56" s="289"/>
      <c r="S56" s="196">
        <f>+O56</f>
        <v>2019</v>
      </c>
      <c r="T56" s="196"/>
      <c r="U56" s="196"/>
      <c r="V56" s="196"/>
      <c r="W56" s="121"/>
      <c r="X56" s="280" t="s">
        <v>77</v>
      </c>
      <c r="Y56" s="196"/>
      <c r="Z56" s="196"/>
      <c r="AA56" s="196"/>
      <c r="AB56" s="196"/>
      <c r="AC56" s="203"/>
      <c r="AD56" s="284"/>
      <c r="AE56" s="284"/>
      <c r="AF56" s="43"/>
      <c r="AG56" s="43"/>
      <c r="AH56" s="43"/>
      <c r="AI56" s="43"/>
      <c r="AJ56" s="43"/>
      <c r="AK56" s="43"/>
      <c r="AL56" s="43"/>
      <c r="AM56" s="43"/>
      <c r="AN56" s="43"/>
    </row>
    <row r="57" spans="1:41" x14ac:dyDescent="0.2">
      <c r="G57" s="209"/>
      <c r="H57" s="124">
        <f t="shared" si="1"/>
        <v>4</v>
      </c>
      <c r="I57" s="43" t="str">
        <f>+I56</f>
        <v>Pšenica</v>
      </c>
      <c r="J57" s="131" t="s">
        <v>68</v>
      </c>
      <c r="L57" s="290"/>
      <c r="M57" s="291"/>
      <c r="N57" s="280"/>
      <c r="O57" s="121"/>
      <c r="Q57" s="290" t="s">
        <v>67</v>
      </c>
      <c r="R57" s="290" t="s">
        <v>66</v>
      </c>
      <c r="S57" s="290" t="s">
        <v>65</v>
      </c>
      <c r="T57" s="290" t="s">
        <v>64</v>
      </c>
      <c r="U57" s="290" t="s">
        <v>81</v>
      </c>
      <c r="V57" s="290" t="s">
        <v>141</v>
      </c>
      <c r="W57" s="121"/>
      <c r="X57" s="290" t="s">
        <v>67</v>
      </c>
      <c r="Y57" s="290" t="s">
        <v>65</v>
      </c>
      <c r="Z57" s="290" t="s">
        <v>64</v>
      </c>
      <c r="AA57" s="290" t="s">
        <v>81</v>
      </c>
      <c r="AB57" s="290" t="s">
        <v>141</v>
      </c>
      <c r="AC57" s="203"/>
      <c r="AD57" s="292"/>
      <c r="AE57" s="292"/>
      <c r="AF57" s="43"/>
      <c r="AG57" s="43"/>
      <c r="AH57" s="43"/>
      <c r="AI57" s="43"/>
      <c r="AJ57" s="43"/>
      <c r="AK57" s="43"/>
      <c r="AL57" s="43"/>
      <c r="AM57" s="43"/>
      <c r="AN57" s="43"/>
    </row>
    <row r="58" spans="1:41" x14ac:dyDescent="0.2">
      <c r="A58" s="207" t="s">
        <v>9</v>
      </c>
      <c r="G58" s="209"/>
      <c r="H58" s="124">
        <f t="shared" si="1"/>
        <v>5</v>
      </c>
      <c r="I58" s="43" t="str">
        <f>+I56</f>
        <v>Pšenica</v>
      </c>
      <c r="J58" s="131" t="s">
        <v>8</v>
      </c>
      <c r="K58" s="119" t="s">
        <v>7</v>
      </c>
      <c r="L58" s="293"/>
      <c r="M58" s="294" t="e">
        <f>O58-#REF!</f>
        <v>#REF!</v>
      </c>
      <c r="N58" s="295"/>
      <c r="O58" s="130">
        <v>6000</v>
      </c>
      <c r="P58" s="296"/>
      <c r="Q58" s="130">
        <v>7000</v>
      </c>
      <c r="R58" s="130">
        <v>6500</v>
      </c>
      <c r="S58" s="130">
        <v>6000</v>
      </c>
      <c r="T58" s="130">
        <v>5500</v>
      </c>
      <c r="U58" s="130">
        <v>5000</v>
      </c>
      <c r="V58" s="130">
        <v>6000</v>
      </c>
      <c r="W58" s="121"/>
      <c r="X58" s="354">
        <f>Q58/$S58*100</f>
        <v>116.66666666666667</v>
      </c>
      <c r="Y58" s="354">
        <f t="shared" ref="Y58:Y59" si="2">R58/$S58*100</f>
        <v>108.33333333333333</v>
      </c>
      <c r="Z58" s="354">
        <f>T58/$S58*100</f>
        <v>91.666666666666657</v>
      </c>
      <c r="AA58" s="354">
        <f t="shared" ref="AA58:AB59" si="3">U58/$S58*100</f>
        <v>83.333333333333343</v>
      </c>
      <c r="AB58" s="354">
        <f t="shared" si="3"/>
        <v>100</v>
      </c>
      <c r="AC58" s="203"/>
      <c r="AD58" s="203"/>
      <c r="AE58" s="203"/>
      <c r="AF58" s="43"/>
      <c r="AG58" s="43"/>
      <c r="AH58" s="43"/>
      <c r="AI58" s="43"/>
      <c r="AJ58" s="43"/>
      <c r="AK58" s="43"/>
      <c r="AL58" s="43"/>
      <c r="AM58" s="43"/>
      <c r="AN58" s="43"/>
    </row>
    <row r="59" spans="1:41" x14ac:dyDescent="0.2">
      <c r="A59" s="207" t="s">
        <v>79</v>
      </c>
      <c r="G59" s="209"/>
      <c r="H59" s="124">
        <f t="shared" si="1"/>
        <v>6</v>
      </c>
      <c r="I59" s="43" t="str">
        <f>+I56</f>
        <v>Pšenica</v>
      </c>
      <c r="J59" s="131" t="s">
        <v>4</v>
      </c>
      <c r="K59" s="119" t="s">
        <v>7</v>
      </c>
      <c r="L59" s="298"/>
      <c r="M59" s="299"/>
      <c r="O59" s="300">
        <v>3000</v>
      </c>
      <c r="Q59" s="301">
        <v>3500</v>
      </c>
      <c r="R59" s="301">
        <v>3250</v>
      </c>
      <c r="S59" s="301">
        <v>3000</v>
      </c>
      <c r="T59" s="301">
        <v>2750</v>
      </c>
      <c r="U59" s="301">
        <v>2500</v>
      </c>
      <c r="V59" s="301">
        <v>3000</v>
      </c>
      <c r="W59" s="121"/>
      <c r="X59" s="355">
        <f t="shared" ref="X59" si="4">Q59/$S59*100</f>
        <v>116.66666666666667</v>
      </c>
      <c r="Y59" s="355">
        <f t="shared" si="2"/>
        <v>108.33333333333333</v>
      </c>
      <c r="Z59" s="355">
        <f t="shared" ref="Z59" si="5">T59/$S59*100</f>
        <v>91.666666666666657</v>
      </c>
      <c r="AA59" s="355">
        <f t="shared" si="3"/>
        <v>83.333333333333343</v>
      </c>
      <c r="AB59" s="355">
        <f t="shared" si="3"/>
        <v>100</v>
      </c>
      <c r="AC59" s="203"/>
      <c r="AD59" s="132"/>
      <c r="AE59" s="132"/>
      <c r="AF59" s="45"/>
      <c r="AG59" s="45"/>
      <c r="AH59" s="45"/>
      <c r="AI59" s="45"/>
      <c r="AJ59" s="45"/>
      <c r="AK59" s="45"/>
      <c r="AL59" s="45"/>
      <c r="AM59" s="45"/>
      <c r="AN59" s="45"/>
    </row>
    <row r="60" spans="1:41" x14ac:dyDescent="0.2">
      <c r="A60" s="207" t="s">
        <v>75</v>
      </c>
      <c r="G60" s="209"/>
      <c r="H60" s="124">
        <f t="shared" si="1"/>
        <v>7</v>
      </c>
      <c r="I60" s="43" t="str">
        <f>+I57</f>
        <v>Pšenica</v>
      </c>
      <c r="J60" s="131" t="s">
        <v>151</v>
      </c>
      <c r="K60" s="119" t="s">
        <v>73</v>
      </c>
      <c r="L60" s="196"/>
      <c r="M60" s="288"/>
      <c r="N60" s="280"/>
      <c r="O60" s="300">
        <v>1</v>
      </c>
      <c r="Q60" s="301">
        <v>1</v>
      </c>
      <c r="R60" s="301">
        <v>1</v>
      </c>
      <c r="S60" s="301">
        <v>1</v>
      </c>
      <c r="T60" s="301">
        <v>1</v>
      </c>
      <c r="U60" s="301">
        <v>1</v>
      </c>
      <c r="V60" s="301">
        <v>5</v>
      </c>
      <c r="W60" s="121"/>
      <c r="X60" s="355">
        <f t="shared" ref="X60:X75" si="6">Q60/$S60*100</f>
        <v>100</v>
      </c>
      <c r="Y60" s="355">
        <f t="shared" ref="Y60:Y75" si="7">R60/$S60*100</f>
        <v>100</v>
      </c>
      <c r="Z60" s="355">
        <f t="shared" ref="Z60:Z75" si="8">T60/$S60*100</f>
        <v>100</v>
      </c>
      <c r="AA60" s="355">
        <f t="shared" ref="AA60:AA75" si="9">U60/$S60*100</f>
        <v>100</v>
      </c>
      <c r="AB60" s="355">
        <f t="shared" ref="AB60:AB75" si="10">V60/$S60*100</f>
        <v>500</v>
      </c>
      <c r="AC60" s="203"/>
      <c r="AD60" s="133"/>
      <c r="AE60" s="133"/>
      <c r="AF60" s="43"/>
      <c r="AG60" s="43"/>
      <c r="AH60" s="43"/>
      <c r="AI60" s="43"/>
      <c r="AJ60" s="43"/>
      <c r="AK60" s="43"/>
      <c r="AL60" s="43"/>
      <c r="AM60" s="43"/>
      <c r="AN60" s="43"/>
    </row>
    <row r="61" spans="1:41" x14ac:dyDescent="0.2">
      <c r="A61" s="210" t="s">
        <v>12</v>
      </c>
      <c r="G61" s="209"/>
      <c r="H61" s="124">
        <f t="shared" si="1"/>
        <v>8</v>
      </c>
      <c r="I61" s="43" t="str">
        <f>+I58</f>
        <v>Pšenica</v>
      </c>
      <c r="J61" s="202" t="s">
        <v>12</v>
      </c>
      <c r="K61" s="302" t="s">
        <v>20</v>
      </c>
      <c r="L61" s="303"/>
      <c r="M61" s="303"/>
      <c r="N61" s="302"/>
      <c r="O61" s="304">
        <v>1127.7775914141428</v>
      </c>
      <c r="P61" s="302"/>
      <c r="Q61" s="305">
        <v>1286.3006303422735</v>
      </c>
      <c r="R61" s="305">
        <v>1236.3566614310669</v>
      </c>
      <c r="S61" s="305">
        <v>1127.7775914141428</v>
      </c>
      <c r="T61" s="305">
        <v>1075.0925653588229</v>
      </c>
      <c r="U61" s="305">
        <v>985.07520490032516</v>
      </c>
      <c r="V61" s="305">
        <v>1103.4047994737764</v>
      </c>
      <c r="W61" s="121"/>
      <c r="X61" s="354">
        <f t="shared" si="6"/>
        <v>114.05623237551259</v>
      </c>
      <c r="Y61" s="354">
        <f t="shared" si="7"/>
        <v>109.62770238064179</v>
      </c>
      <c r="Z61" s="354">
        <f t="shared" si="8"/>
        <v>95.328420563024565</v>
      </c>
      <c r="AA61" s="354">
        <f t="shared" si="9"/>
        <v>87.346584326535492</v>
      </c>
      <c r="AB61" s="354">
        <f t="shared" si="10"/>
        <v>97.8388653821535</v>
      </c>
      <c r="AC61" s="298"/>
      <c r="AD61" s="133"/>
      <c r="AE61" s="133"/>
      <c r="AF61" s="43"/>
      <c r="AG61" s="43"/>
      <c r="AH61" s="43"/>
      <c r="AI61" s="43"/>
      <c r="AJ61" s="43"/>
      <c r="AK61" s="43"/>
      <c r="AL61" s="43"/>
      <c r="AM61" s="43"/>
      <c r="AN61" s="43"/>
    </row>
    <row r="62" spans="1:41" s="45" customFormat="1" x14ac:dyDescent="0.2">
      <c r="A62" s="207" t="s">
        <v>5</v>
      </c>
      <c r="B62" s="207"/>
      <c r="C62" s="207"/>
      <c r="D62" s="207"/>
      <c r="E62" s="207"/>
      <c r="F62" s="120"/>
      <c r="G62" s="209"/>
      <c r="H62" s="124">
        <f t="shared" si="1"/>
        <v>9</v>
      </c>
      <c r="I62" s="43" t="str">
        <f t="shared" ref="I62:I67" si="11">+I60</f>
        <v>Pšenica</v>
      </c>
      <c r="J62" s="131" t="s">
        <v>37</v>
      </c>
      <c r="K62" s="119" t="s">
        <v>20</v>
      </c>
      <c r="L62" s="306"/>
      <c r="M62" s="307"/>
      <c r="N62" s="306"/>
      <c r="O62" s="300">
        <v>1555.5882945627945</v>
      </c>
      <c r="P62" s="234"/>
      <c r="Q62" s="300">
        <v>1747.9333340867561</v>
      </c>
      <c r="R62" s="300">
        <v>1688.4394545940295</v>
      </c>
      <c r="S62" s="300">
        <v>1555.5882945627945</v>
      </c>
      <c r="T62" s="300">
        <v>1488.9922760480806</v>
      </c>
      <c r="U62" s="300">
        <v>1379.6115459166624</v>
      </c>
      <c r="V62" s="300">
        <v>1483.209124205373</v>
      </c>
      <c r="W62" s="121"/>
      <c r="X62" s="355">
        <f t="shared" si="6"/>
        <v>112.36477801975369</v>
      </c>
      <c r="Y62" s="355">
        <f t="shared" si="7"/>
        <v>108.54025197384077</v>
      </c>
      <c r="Z62" s="355">
        <f t="shared" si="8"/>
        <v>95.718917483020078</v>
      </c>
      <c r="AA62" s="355">
        <f t="shared" si="9"/>
        <v>88.687447105302937</v>
      </c>
      <c r="AB62" s="355">
        <f t="shared" si="10"/>
        <v>95.347151260368406</v>
      </c>
      <c r="AC62" s="306"/>
      <c r="AD62" s="133"/>
      <c r="AE62" s="133"/>
      <c r="AF62" s="43"/>
      <c r="AG62" s="43"/>
      <c r="AH62" s="43"/>
      <c r="AI62" s="43"/>
      <c r="AJ62" s="43"/>
      <c r="AK62" s="43"/>
      <c r="AL62" s="43"/>
      <c r="AM62" s="43"/>
      <c r="AN62" s="43"/>
      <c r="AO62" s="308"/>
    </row>
    <row r="63" spans="1:41" x14ac:dyDescent="0.2">
      <c r="A63" s="207" t="s">
        <v>4</v>
      </c>
      <c r="G63" s="209"/>
      <c r="H63" s="124">
        <f t="shared" si="1"/>
        <v>10</v>
      </c>
      <c r="I63" s="43" t="str">
        <f t="shared" si="11"/>
        <v>Pšenica</v>
      </c>
      <c r="J63" s="119" t="s">
        <v>4</v>
      </c>
      <c r="K63" s="119" t="s">
        <v>20</v>
      </c>
      <c r="L63" s="306"/>
      <c r="M63" s="307"/>
      <c r="N63" s="292"/>
      <c r="O63" s="300">
        <v>269.69709977623529</v>
      </c>
      <c r="Q63" s="301">
        <v>311.21055720184069</v>
      </c>
      <c r="R63" s="301">
        <v>290.45382848903796</v>
      </c>
      <c r="S63" s="301">
        <v>269.69709977623529</v>
      </c>
      <c r="T63" s="301">
        <v>242.06825265589825</v>
      </c>
      <c r="U63" s="301">
        <v>221.31152394309561</v>
      </c>
      <c r="V63" s="301">
        <v>269.69709977623529</v>
      </c>
      <c r="W63" s="121"/>
      <c r="X63" s="355">
        <f t="shared" si="6"/>
        <v>115.39262285729015</v>
      </c>
      <c r="Y63" s="355">
        <f t="shared" si="7"/>
        <v>107.69631142864506</v>
      </c>
      <c r="Z63" s="355">
        <f t="shared" si="8"/>
        <v>89.755600952601867</v>
      </c>
      <c r="AA63" s="355">
        <f t="shared" si="9"/>
        <v>82.059289523956807</v>
      </c>
      <c r="AB63" s="355">
        <f t="shared" si="10"/>
        <v>100</v>
      </c>
      <c r="AC63" s="292"/>
      <c r="AD63" s="133"/>
      <c r="AE63" s="133"/>
      <c r="AF63" s="43"/>
      <c r="AG63" s="43"/>
      <c r="AH63" s="43"/>
      <c r="AI63" s="43"/>
      <c r="AJ63" s="43"/>
      <c r="AK63" s="43"/>
      <c r="AL63" s="43"/>
      <c r="AM63" s="43"/>
      <c r="AN63" s="43"/>
    </row>
    <row r="64" spans="1:41" x14ac:dyDescent="0.2">
      <c r="G64" s="209"/>
      <c r="H64" s="124">
        <f t="shared" si="1"/>
        <v>11</v>
      </c>
      <c r="I64" s="43" t="str">
        <f t="shared" si="11"/>
        <v>Pšenica</v>
      </c>
      <c r="J64" s="199" t="s">
        <v>36</v>
      </c>
      <c r="K64" s="199" t="s">
        <v>20</v>
      </c>
      <c r="L64" s="309"/>
      <c r="M64" s="310"/>
      <c r="N64" s="309"/>
      <c r="O64" s="311">
        <f>+O62-O63</f>
        <v>1285.8911947865593</v>
      </c>
      <c r="Q64" s="312">
        <f t="shared" ref="Q64:V64" si="12">+Q62-Q63</f>
        <v>1436.7227768849154</v>
      </c>
      <c r="R64" s="312">
        <f t="shared" si="12"/>
        <v>1397.9856261049915</v>
      </c>
      <c r="S64" s="312">
        <f t="shared" si="12"/>
        <v>1285.8911947865593</v>
      </c>
      <c r="T64" s="312">
        <f t="shared" si="12"/>
        <v>1246.9240233921823</v>
      </c>
      <c r="U64" s="312">
        <f t="shared" si="12"/>
        <v>1158.3000219735668</v>
      </c>
      <c r="V64" s="312">
        <f t="shared" si="12"/>
        <v>1213.5120244291377</v>
      </c>
      <c r="W64" s="121"/>
      <c r="X64" s="355">
        <f t="shared" si="6"/>
        <v>111.72973131085109</v>
      </c>
      <c r="Y64" s="355">
        <f t="shared" si="7"/>
        <v>108.71725631009073</v>
      </c>
      <c r="Z64" s="355">
        <f t="shared" si="8"/>
        <v>96.969636968324906</v>
      </c>
      <c r="AA64" s="355">
        <f t="shared" si="9"/>
        <v>90.077607395533107</v>
      </c>
      <c r="AB64" s="355">
        <f t="shared" si="10"/>
        <v>94.371283460772474</v>
      </c>
      <c r="AC64" s="292"/>
      <c r="AD64" s="133"/>
      <c r="AE64" s="133"/>
      <c r="AF64" s="43"/>
      <c r="AG64" s="43"/>
      <c r="AH64" s="43"/>
      <c r="AI64" s="43"/>
      <c r="AJ64" s="43"/>
      <c r="AK64" s="43"/>
      <c r="AL64" s="43"/>
      <c r="AM64" s="43"/>
      <c r="AN64" s="43"/>
    </row>
    <row r="65" spans="1:41" x14ac:dyDescent="0.2">
      <c r="A65" s="207" t="s">
        <v>3</v>
      </c>
      <c r="B65" s="207" t="s">
        <v>0</v>
      </c>
      <c r="C65" s="207" t="s">
        <v>2</v>
      </c>
      <c r="D65" s="207" t="s">
        <v>1</v>
      </c>
      <c r="E65" s="207" t="s">
        <v>0</v>
      </c>
      <c r="G65" s="209"/>
      <c r="H65" s="124">
        <f t="shared" si="1"/>
        <v>12</v>
      </c>
      <c r="I65" s="43" t="str">
        <f t="shared" si="11"/>
        <v>Pšenica</v>
      </c>
      <c r="J65" s="119" t="s">
        <v>35</v>
      </c>
      <c r="K65" s="119" t="s">
        <v>20</v>
      </c>
      <c r="L65" s="292"/>
      <c r="M65" s="310"/>
      <c r="N65" s="292"/>
      <c r="O65" s="301">
        <v>402.61657788327699</v>
      </c>
      <c r="Q65" s="300">
        <v>404.25031216670828</v>
      </c>
      <c r="R65" s="300">
        <v>404.0043186764841</v>
      </c>
      <c r="S65" s="300">
        <v>402.61657788327699</v>
      </c>
      <c r="T65" s="300">
        <v>402.04071639305283</v>
      </c>
      <c r="U65" s="300">
        <v>400.97236717513488</v>
      </c>
      <c r="V65" s="300">
        <v>399.37088980718494</v>
      </c>
      <c r="W65" s="121"/>
      <c r="X65" s="355">
        <f t="shared" si="6"/>
        <v>100.40577918873102</v>
      </c>
      <c r="Y65" s="355">
        <f t="shared" si="7"/>
        <v>100.34468048993487</v>
      </c>
      <c r="Z65" s="355">
        <f t="shared" si="8"/>
        <v>99.856970248654022</v>
      </c>
      <c r="AA65" s="355">
        <f t="shared" si="9"/>
        <v>99.591618726485038</v>
      </c>
      <c r="AB65" s="355">
        <f t="shared" si="10"/>
        <v>99.193851357746865</v>
      </c>
      <c r="AC65" s="292"/>
      <c r="AD65" s="133"/>
      <c r="AE65" s="133"/>
      <c r="AF65" s="43"/>
      <c r="AG65" s="43"/>
      <c r="AH65" s="43"/>
      <c r="AI65" s="43"/>
      <c r="AJ65" s="43"/>
      <c r="AK65" s="43"/>
      <c r="AL65" s="43"/>
      <c r="AM65" s="43"/>
      <c r="AN65" s="43"/>
    </row>
    <row r="66" spans="1:41" x14ac:dyDescent="0.2">
      <c r="G66" s="209"/>
      <c r="H66" s="124">
        <f t="shared" si="1"/>
        <v>13</v>
      </c>
      <c r="I66" s="43" t="str">
        <f t="shared" si="11"/>
        <v>Pšenica</v>
      </c>
      <c r="J66" s="200" t="s">
        <v>34</v>
      </c>
      <c r="K66" s="200" t="s">
        <v>20</v>
      </c>
      <c r="L66" s="309"/>
      <c r="M66" s="310"/>
      <c r="N66" s="309"/>
      <c r="O66" s="313">
        <f>+O64-O65</f>
        <v>883.27461690328232</v>
      </c>
      <c r="Q66" s="314">
        <f t="shared" ref="Q66:V66" si="13">+Q64-Q65</f>
        <v>1032.4724647182072</v>
      </c>
      <c r="R66" s="314">
        <f t="shared" si="13"/>
        <v>993.98130742850742</v>
      </c>
      <c r="S66" s="314">
        <f t="shared" si="13"/>
        <v>883.27461690328232</v>
      </c>
      <c r="T66" s="314">
        <f t="shared" si="13"/>
        <v>844.88330699912945</v>
      </c>
      <c r="U66" s="314">
        <f t="shared" si="13"/>
        <v>757.32765479843192</v>
      </c>
      <c r="V66" s="314">
        <f t="shared" si="13"/>
        <v>814.14113462195269</v>
      </c>
      <c r="W66" s="121"/>
      <c r="X66" s="355">
        <f t="shared" si="6"/>
        <v>116.89144519266333</v>
      </c>
      <c r="Y66" s="355">
        <f t="shared" si="7"/>
        <v>112.53366602035473</v>
      </c>
      <c r="Z66" s="355">
        <f t="shared" si="8"/>
        <v>95.653525056708759</v>
      </c>
      <c r="AA66" s="355">
        <f t="shared" si="9"/>
        <v>85.740905524216885</v>
      </c>
      <c r="AB66" s="355">
        <f t="shared" si="10"/>
        <v>92.173047774914181</v>
      </c>
      <c r="AC66" s="292"/>
      <c r="AD66" s="133"/>
      <c r="AE66" s="133"/>
      <c r="AF66" s="43"/>
      <c r="AG66" s="43"/>
      <c r="AH66" s="43"/>
      <c r="AI66" s="43"/>
      <c r="AJ66" s="43"/>
      <c r="AK66" s="43"/>
      <c r="AL66" s="43"/>
      <c r="AM66" s="43"/>
      <c r="AN66" s="43"/>
    </row>
    <row r="67" spans="1:41" x14ac:dyDescent="0.2">
      <c r="G67" s="209"/>
      <c r="H67" s="124">
        <f t="shared" si="1"/>
        <v>14</v>
      </c>
      <c r="I67" s="43" t="str">
        <f t="shared" si="11"/>
        <v>Pšenica</v>
      </c>
      <c r="J67" s="201" t="s">
        <v>33</v>
      </c>
      <c r="K67" s="315" t="s">
        <v>31</v>
      </c>
      <c r="L67" s="316"/>
      <c r="M67" s="317"/>
      <c r="N67" s="318"/>
      <c r="O67" s="319">
        <f>+O66/O58</f>
        <v>0.14721243615054705</v>
      </c>
      <c r="Q67" s="320">
        <f t="shared" ref="Q67:V67" si="14">+Q66/Q58</f>
        <v>0.14749606638831531</v>
      </c>
      <c r="R67" s="320">
        <f t="shared" si="14"/>
        <v>0.1529202011428473</v>
      </c>
      <c r="S67" s="320">
        <f t="shared" si="14"/>
        <v>0.14721243615054705</v>
      </c>
      <c r="T67" s="320">
        <f t="shared" si="14"/>
        <v>0.15361514672711443</v>
      </c>
      <c r="U67" s="320">
        <f t="shared" si="14"/>
        <v>0.15146553095968637</v>
      </c>
      <c r="V67" s="320">
        <f t="shared" si="14"/>
        <v>0.13569018910365879</v>
      </c>
      <c r="W67" s="121"/>
      <c r="X67" s="319">
        <f t="shared" si="6"/>
        <v>100.19266730799714</v>
      </c>
      <c r="Y67" s="319">
        <f t="shared" si="7"/>
        <v>103.87723017263512</v>
      </c>
      <c r="Z67" s="319">
        <f t="shared" si="8"/>
        <v>104.34930006186408</v>
      </c>
      <c r="AA67" s="319">
        <f t="shared" si="9"/>
        <v>102.88908662906027</v>
      </c>
      <c r="AB67" s="319">
        <f t="shared" si="10"/>
        <v>92.173047774914195</v>
      </c>
      <c r="AC67" s="292"/>
      <c r="AD67" s="132"/>
      <c r="AE67" s="132"/>
      <c r="AF67" s="45"/>
      <c r="AG67" s="45"/>
      <c r="AH67" s="45"/>
      <c r="AI67" s="45"/>
      <c r="AJ67" s="45"/>
      <c r="AK67" s="45"/>
      <c r="AL67" s="45"/>
      <c r="AM67" s="45"/>
      <c r="AN67" s="45"/>
    </row>
    <row r="68" spans="1:41" x14ac:dyDescent="0.2">
      <c r="A68" s="207" t="s">
        <v>152</v>
      </c>
      <c r="G68" s="209"/>
      <c r="H68" s="124">
        <f t="shared" si="1"/>
        <v>15</v>
      </c>
      <c r="J68" s="119" t="str">
        <f t="shared" ref="J68:J74" si="15">+A68</f>
        <v>davek_a</v>
      </c>
      <c r="L68" s="292"/>
      <c r="M68" s="310"/>
      <c r="N68" s="292"/>
      <c r="O68" s="153">
        <v>37.898053074789033</v>
      </c>
      <c r="Q68" s="125">
        <v>35.842872779952074</v>
      </c>
      <c r="R68" s="125">
        <v>36.497962005693005</v>
      </c>
      <c r="S68" s="125">
        <v>37.898053074789033</v>
      </c>
      <c r="T68" s="125">
        <v>38.769509004553761</v>
      </c>
      <c r="U68" s="125">
        <v>39.955928952990803</v>
      </c>
      <c r="V68" s="125">
        <v>40.033622642238711</v>
      </c>
      <c r="W68" s="121"/>
      <c r="X68" s="355">
        <f t="shared" si="6"/>
        <v>94.57708212403098</v>
      </c>
      <c r="Y68" s="355">
        <f t="shared" si="7"/>
        <v>96.305638534166775</v>
      </c>
      <c r="Z68" s="355">
        <f t="shared" si="8"/>
        <v>102.29947413933105</v>
      </c>
      <c r="AA68" s="355">
        <f t="shared" si="9"/>
        <v>105.43003059851308</v>
      </c>
      <c r="AB68" s="355">
        <f t="shared" si="10"/>
        <v>105.63503767128957</v>
      </c>
      <c r="AC68" s="292"/>
      <c r="AD68" s="133"/>
      <c r="AE68" s="133"/>
      <c r="AF68" s="43"/>
      <c r="AG68" s="43"/>
      <c r="AH68" s="43"/>
      <c r="AI68" s="153"/>
      <c r="AJ68" s="153"/>
      <c r="AK68" s="153"/>
      <c r="AL68" s="153"/>
      <c r="AM68" s="43"/>
      <c r="AN68" s="43"/>
    </row>
    <row r="69" spans="1:41" x14ac:dyDescent="0.2">
      <c r="A69" s="120" t="s">
        <v>97</v>
      </c>
      <c r="G69" s="209"/>
      <c r="H69" s="124">
        <f t="shared" si="1"/>
        <v>16</v>
      </c>
      <c r="J69" s="119" t="str">
        <f t="shared" si="15"/>
        <v>Pokoj obvezno</v>
      </c>
      <c r="L69" s="292"/>
      <c r="M69" s="310"/>
      <c r="N69" s="292"/>
      <c r="O69" s="153">
        <v>22.382443598365075</v>
      </c>
      <c r="Q69" s="125">
        <v>24.712481710270829</v>
      </c>
      <c r="R69" s="125">
        <v>23.982725098844689</v>
      </c>
      <c r="S69" s="125">
        <v>22.382443598365075</v>
      </c>
      <c r="T69" s="125">
        <v>21.398956053818598</v>
      </c>
      <c r="U69" s="125">
        <v>20.052603832555622</v>
      </c>
      <c r="V69" s="125">
        <v>19.872725542835184</v>
      </c>
      <c r="W69" s="121"/>
      <c r="X69" s="355">
        <f t="shared" si="6"/>
        <v>110.41011497098535</v>
      </c>
      <c r="Y69" s="355">
        <f t="shared" si="7"/>
        <v>107.14971756076046</v>
      </c>
      <c r="Z69" s="355">
        <f t="shared" si="8"/>
        <v>95.605986718008225</v>
      </c>
      <c r="AA69" s="355">
        <f t="shared" si="9"/>
        <v>89.590771197209065</v>
      </c>
      <c r="AB69" s="355">
        <f t="shared" si="10"/>
        <v>88.787113236763773</v>
      </c>
      <c r="AC69" s="292"/>
      <c r="AD69" s="132"/>
      <c r="AE69" s="132"/>
      <c r="AF69" s="45"/>
      <c r="AG69" s="45"/>
      <c r="AH69" s="45"/>
      <c r="AI69" s="45"/>
      <c r="AJ69" s="45"/>
      <c r="AK69" s="45"/>
      <c r="AL69" s="45"/>
      <c r="AM69" s="45"/>
      <c r="AN69" s="45"/>
    </row>
    <row r="70" spans="1:41" s="45" customFormat="1" x14ac:dyDescent="0.2">
      <c r="A70" s="120" t="s">
        <v>96</v>
      </c>
      <c r="B70" s="207"/>
      <c r="C70" s="207"/>
      <c r="D70" s="207"/>
      <c r="E70" s="207"/>
      <c r="F70" s="120"/>
      <c r="G70" s="209"/>
      <c r="H70" s="124">
        <f t="shared" si="1"/>
        <v>17</v>
      </c>
      <c r="I70" s="43"/>
      <c r="J70" s="119" t="str">
        <f t="shared" si="15"/>
        <v>Zdrav obvezno</v>
      </c>
      <c r="K70" s="119"/>
      <c r="L70" s="306"/>
      <c r="M70" s="307"/>
      <c r="N70" s="306"/>
      <c r="O70" s="153">
        <v>10.238162910477959</v>
      </c>
      <c r="P70" s="119"/>
      <c r="Q70" s="125">
        <v>11.303967440375494</v>
      </c>
      <c r="R70" s="125">
        <v>10.970162641987667</v>
      </c>
      <c r="S70" s="125">
        <v>10.238162910477959</v>
      </c>
      <c r="T70" s="125">
        <v>9.7882966723596034</v>
      </c>
      <c r="U70" s="125">
        <v>9.1724491079238266</v>
      </c>
      <c r="V70" s="125">
        <v>9.0901692966904157</v>
      </c>
      <c r="W70" s="121"/>
      <c r="X70" s="355">
        <f t="shared" si="6"/>
        <v>110.41011497098536</v>
      </c>
      <c r="Y70" s="355">
        <f t="shared" si="7"/>
        <v>107.14971756076046</v>
      </c>
      <c r="Z70" s="355">
        <f t="shared" si="8"/>
        <v>95.605986718008239</v>
      </c>
      <c r="AA70" s="355">
        <f t="shared" si="9"/>
        <v>89.590771197209051</v>
      </c>
      <c r="AB70" s="355">
        <f t="shared" si="10"/>
        <v>88.787113236763787</v>
      </c>
      <c r="AC70" s="306"/>
      <c r="AD70" s="133"/>
      <c r="AE70" s="133"/>
      <c r="AF70" s="402" t="s">
        <v>153</v>
      </c>
      <c r="AG70" s="403"/>
      <c r="AH70" s="403"/>
      <c r="AI70" s="403"/>
      <c r="AJ70" s="403"/>
      <c r="AK70" s="403"/>
      <c r="AL70" s="403"/>
      <c r="AM70" s="403"/>
      <c r="AN70" s="403"/>
      <c r="AO70" s="308"/>
    </row>
    <row r="71" spans="1:41" x14ac:dyDescent="0.2">
      <c r="A71" s="120" t="s">
        <v>95</v>
      </c>
      <c r="G71" s="209"/>
      <c r="H71" s="124">
        <f t="shared" si="1"/>
        <v>18</v>
      </c>
      <c r="J71" s="119" t="str">
        <f t="shared" si="15"/>
        <v>Pokoj dodatno</v>
      </c>
      <c r="L71" s="292"/>
      <c r="M71" s="310"/>
      <c r="N71" s="292"/>
      <c r="O71" s="153">
        <v>17.61422868532992</v>
      </c>
      <c r="Q71" s="125">
        <v>19.447890142725043</v>
      </c>
      <c r="R71" s="125">
        <v>18.873596286837461</v>
      </c>
      <c r="S71" s="125">
        <v>17.61422868532992</v>
      </c>
      <c r="T71" s="125">
        <v>16.840257137376117</v>
      </c>
      <c r="U71" s="125">
        <v>15.780723319627093</v>
      </c>
      <c r="V71" s="125">
        <v>15.639165168626404</v>
      </c>
      <c r="W71" s="121"/>
      <c r="X71" s="355">
        <f t="shared" si="6"/>
        <v>110.41011497098535</v>
      </c>
      <c r="Y71" s="355">
        <f t="shared" si="7"/>
        <v>107.14971756076048</v>
      </c>
      <c r="Z71" s="355">
        <f t="shared" si="8"/>
        <v>95.605986718008211</v>
      </c>
      <c r="AA71" s="355">
        <f t="shared" si="9"/>
        <v>89.590771197209051</v>
      </c>
      <c r="AB71" s="355">
        <f t="shared" si="10"/>
        <v>88.787113236763787</v>
      </c>
      <c r="AC71" s="292"/>
      <c r="AD71" s="133"/>
      <c r="AE71" s="133"/>
      <c r="AF71" s="204" t="str">
        <f>"letina "&amp;M52&amp;", upoštevani stroški zmanjšani za subvencije"</f>
        <v>letina , upoštevani stroški zmanjšani za subvencije</v>
      </c>
      <c r="AG71" s="43"/>
      <c r="AH71" s="43"/>
      <c r="AI71" s="43"/>
      <c r="AJ71" s="43"/>
      <c r="AK71" s="43"/>
      <c r="AL71" s="43"/>
      <c r="AM71" s="43"/>
      <c r="AN71" s="43"/>
    </row>
    <row r="72" spans="1:41" s="45" customFormat="1" x14ac:dyDescent="0.2">
      <c r="A72" s="120" t="s">
        <v>94</v>
      </c>
      <c r="B72" s="207"/>
      <c r="C72" s="207"/>
      <c r="D72" s="207"/>
      <c r="E72" s="207"/>
      <c r="F72" s="120"/>
      <c r="G72" s="209"/>
      <c r="H72" s="124">
        <f t="shared" si="1"/>
        <v>19</v>
      </c>
      <c r="I72" s="43"/>
      <c r="J72" s="119" t="str">
        <f t="shared" si="15"/>
        <v>Zdrav dodatno</v>
      </c>
      <c r="K72" s="119"/>
      <c r="L72" s="306"/>
      <c r="M72" s="307"/>
      <c r="N72" s="306"/>
      <c r="O72" s="153">
        <v>8.0570891212251023</v>
      </c>
      <c r="P72" s="321"/>
      <c r="Q72" s="125">
        <v>8.8958413620593895</v>
      </c>
      <c r="R72" s="125">
        <v>8.6331482370114561</v>
      </c>
      <c r="S72" s="125">
        <v>8.0570891212251023</v>
      </c>
      <c r="T72" s="125">
        <v>7.7030595550965577</v>
      </c>
      <c r="U72" s="125">
        <v>7.2184082797520048</v>
      </c>
      <c r="V72" s="125">
        <v>7.1536568416491093</v>
      </c>
      <c r="W72" s="121"/>
      <c r="X72" s="355">
        <f t="shared" si="6"/>
        <v>110.41011497098536</v>
      </c>
      <c r="Y72" s="355">
        <f t="shared" si="7"/>
        <v>107.14971756076048</v>
      </c>
      <c r="Z72" s="355">
        <f t="shared" si="8"/>
        <v>95.605986718008225</v>
      </c>
      <c r="AA72" s="355">
        <f t="shared" si="9"/>
        <v>89.590771197209079</v>
      </c>
      <c r="AB72" s="355">
        <f t="shared" si="10"/>
        <v>88.787113236763801</v>
      </c>
      <c r="AC72" s="306"/>
      <c r="AD72" s="133"/>
      <c r="AE72" s="133"/>
      <c r="AF72" s="43"/>
      <c r="AG72" s="72"/>
      <c r="AH72" s="72"/>
      <c r="AI72" s="72"/>
      <c r="AJ72" s="72"/>
      <c r="AK72" s="72"/>
      <c r="AL72" s="72"/>
      <c r="AM72" s="72"/>
      <c r="AN72" s="72"/>
      <c r="AO72" s="308"/>
    </row>
    <row r="73" spans="1:41" x14ac:dyDescent="0.2">
      <c r="A73" s="120" t="s">
        <v>93</v>
      </c>
      <c r="H73" s="124">
        <f t="shared" si="1"/>
        <v>20</v>
      </c>
      <c r="J73" s="119" t="str">
        <f t="shared" si="15"/>
        <v>Regresi</v>
      </c>
      <c r="L73" s="292"/>
      <c r="M73" s="310"/>
      <c r="N73" s="292"/>
      <c r="O73" s="153">
        <v>52.51085685092194</v>
      </c>
      <c r="P73" s="322"/>
      <c r="Q73" s="125">
        <v>57.977297421352461</v>
      </c>
      <c r="R73" s="125">
        <v>56.2652348044981</v>
      </c>
      <c r="S73" s="125">
        <v>52.51085685092194</v>
      </c>
      <c r="T73" s="125">
        <v>50.20352282640475</v>
      </c>
      <c r="U73" s="125">
        <v>47.044881615003462</v>
      </c>
      <c r="V73" s="125">
        <v>46.622873933823001</v>
      </c>
      <c r="W73" s="121"/>
      <c r="X73" s="355">
        <f t="shared" si="6"/>
        <v>110.41011497098536</v>
      </c>
      <c r="Y73" s="355">
        <f t="shared" si="7"/>
        <v>107.14971756076048</v>
      </c>
      <c r="Z73" s="355">
        <f t="shared" si="8"/>
        <v>95.605986718008239</v>
      </c>
      <c r="AA73" s="355">
        <f t="shared" si="9"/>
        <v>89.590771197209079</v>
      </c>
      <c r="AB73" s="355">
        <f t="shared" si="10"/>
        <v>88.787113236763787</v>
      </c>
      <c r="AC73" s="292"/>
      <c r="AD73" s="133"/>
      <c r="AE73" s="133"/>
      <c r="AF73" s="43"/>
      <c r="AG73" s="43"/>
      <c r="AH73" s="43"/>
      <c r="AI73" s="43"/>
      <c r="AJ73" s="43"/>
      <c r="AK73" s="43"/>
      <c r="AL73" s="43"/>
      <c r="AM73" s="43"/>
      <c r="AN73" s="43"/>
    </row>
    <row r="74" spans="1:41" x14ac:dyDescent="0.2">
      <c r="A74" s="207" t="s">
        <v>13</v>
      </c>
      <c r="H74" s="124">
        <f t="shared" si="1"/>
        <v>21</v>
      </c>
      <c r="J74" s="119" t="str">
        <f t="shared" si="15"/>
        <v>SUM element</v>
      </c>
      <c r="L74" s="292"/>
      <c r="M74" s="310"/>
      <c r="N74" s="292"/>
      <c r="O74" s="300">
        <v>1555.5882945627945</v>
      </c>
      <c r="P74" s="314"/>
      <c r="Q74" s="301">
        <v>1747.9333340867561</v>
      </c>
      <c r="R74" s="301">
        <v>1688.4394545940297</v>
      </c>
      <c r="S74" s="301">
        <v>1555.5882945627945</v>
      </c>
      <c r="T74" s="301">
        <v>1488.9922760480811</v>
      </c>
      <c r="U74" s="301">
        <v>1379.6115459166622</v>
      </c>
      <c r="V74" s="301">
        <v>1483.2091242053732</v>
      </c>
      <c r="W74" s="121"/>
      <c r="X74" s="354">
        <f t="shared" si="6"/>
        <v>112.36477801975369</v>
      </c>
      <c r="Y74" s="354">
        <f t="shared" si="7"/>
        <v>108.54025197384078</v>
      </c>
      <c r="Z74" s="354">
        <f t="shared" si="8"/>
        <v>95.718917483020107</v>
      </c>
      <c r="AA74" s="354">
        <f t="shared" si="9"/>
        <v>88.687447105302923</v>
      </c>
      <c r="AB74" s="354">
        <f t="shared" si="10"/>
        <v>95.34715126036842</v>
      </c>
      <c r="AC74" s="292"/>
      <c r="AD74" s="133"/>
      <c r="AE74" s="323"/>
      <c r="AF74" s="72"/>
      <c r="AG74" s="72"/>
      <c r="AH74" s="72"/>
      <c r="AI74" s="72"/>
      <c r="AJ74" s="72"/>
      <c r="AK74" s="72"/>
      <c r="AL74" s="72"/>
      <c r="AM74" s="72"/>
      <c r="AN74" s="72"/>
    </row>
    <row r="75" spans="1:41" x14ac:dyDescent="0.2">
      <c r="A75" s="207" t="s">
        <v>3</v>
      </c>
      <c r="B75" s="254" t="s">
        <v>0</v>
      </c>
      <c r="C75" s="207" t="s">
        <v>2</v>
      </c>
      <c r="D75" s="207" t="s">
        <v>1</v>
      </c>
      <c r="E75" s="207" t="s">
        <v>0</v>
      </c>
      <c r="H75" s="124">
        <f t="shared" si="1"/>
        <v>22</v>
      </c>
      <c r="J75" s="324" t="s">
        <v>35</v>
      </c>
      <c r="L75" s="292"/>
      <c r="M75" s="310"/>
      <c r="N75" s="292"/>
      <c r="O75" s="300">
        <v>402.61657788327699</v>
      </c>
      <c r="Q75" s="325">
        <v>404.25031216670828</v>
      </c>
      <c r="R75" s="325">
        <v>404.0043186764841</v>
      </c>
      <c r="S75" s="325">
        <v>402.61657788327699</v>
      </c>
      <c r="T75" s="325">
        <v>402.04071639305283</v>
      </c>
      <c r="U75" s="325">
        <v>400.97236717513488</v>
      </c>
      <c r="V75" s="325">
        <v>399.37088980718494</v>
      </c>
      <c r="W75" s="121"/>
      <c r="X75" s="355">
        <f t="shared" si="6"/>
        <v>100.40577918873102</v>
      </c>
      <c r="Y75" s="355">
        <f t="shared" si="7"/>
        <v>100.34468048993487</v>
      </c>
      <c r="Z75" s="355">
        <f t="shared" si="8"/>
        <v>99.856970248654022</v>
      </c>
      <c r="AA75" s="355">
        <f t="shared" si="9"/>
        <v>99.591618726485038</v>
      </c>
      <c r="AB75" s="355">
        <f t="shared" si="10"/>
        <v>99.193851357746865</v>
      </c>
      <c r="AC75" s="292"/>
      <c r="AD75" s="133"/>
      <c r="AE75" s="323"/>
      <c r="AF75" s="72"/>
      <c r="AG75" s="72"/>
      <c r="AH75" s="72"/>
      <c r="AI75" s="72"/>
      <c r="AJ75" s="72"/>
      <c r="AK75" s="72"/>
      <c r="AL75" s="72"/>
      <c r="AM75" s="72"/>
      <c r="AN75" s="72"/>
    </row>
    <row r="76" spans="1:41" ht="13.5" customHeight="1" x14ac:dyDescent="0.2">
      <c r="A76" s="210" t="s">
        <v>14</v>
      </c>
      <c r="H76" s="124">
        <f t="shared" si="1"/>
        <v>23</v>
      </c>
      <c r="J76" s="326" t="s">
        <v>168</v>
      </c>
      <c r="K76" s="119" t="s">
        <v>178</v>
      </c>
      <c r="L76" s="292"/>
      <c r="M76" s="310"/>
      <c r="N76" s="292"/>
      <c r="O76" s="327">
        <v>936</v>
      </c>
      <c r="P76" s="328"/>
      <c r="Q76" s="327">
        <v>1092</v>
      </c>
      <c r="R76" s="327">
        <v>1014</v>
      </c>
      <c r="S76" s="327">
        <v>936</v>
      </c>
      <c r="T76" s="327">
        <v>858</v>
      </c>
      <c r="U76" s="327">
        <v>780</v>
      </c>
      <c r="V76" s="327">
        <v>936</v>
      </c>
      <c r="W76" s="121"/>
      <c r="X76" s="297"/>
      <c r="Y76" s="297"/>
      <c r="Z76" s="297"/>
      <c r="AA76" s="297"/>
      <c r="AB76" s="297"/>
      <c r="AC76" s="292"/>
      <c r="AD76" s="132"/>
      <c r="AE76" s="132"/>
      <c r="AF76" s="45"/>
      <c r="AG76" s="45"/>
      <c r="AH76" s="45"/>
      <c r="AI76" s="45"/>
      <c r="AJ76" s="45"/>
      <c r="AK76" s="45"/>
      <c r="AL76" s="45"/>
      <c r="AM76" s="45"/>
      <c r="AN76" s="45"/>
    </row>
    <row r="77" spans="1:41" s="72" customFormat="1" x14ac:dyDescent="0.2">
      <c r="A77" s="207"/>
      <c r="B77" s="207"/>
      <c r="C77" s="207"/>
      <c r="D77" s="207"/>
      <c r="E77" s="207"/>
      <c r="F77" s="120"/>
      <c r="G77" s="138"/>
      <c r="H77" s="124">
        <f t="shared" si="1"/>
        <v>24</v>
      </c>
      <c r="I77" s="43"/>
      <c r="J77" s="136"/>
      <c r="K77" s="232"/>
      <c r="L77" s="329"/>
      <c r="M77" s="330"/>
      <c r="N77" s="323"/>
      <c r="O77" s="331">
        <f>+O62-O75-O76</f>
        <v>216.97171667951761</v>
      </c>
      <c r="P77" s="137" t="s">
        <v>92</v>
      </c>
      <c r="Q77" s="331">
        <f>+Q62-Q75-Q63</f>
        <v>1032.4724647182072</v>
      </c>
      <c r="R77" s="331">
        <f t="shared" ref="R77:V77" si="16">+R62-R75-R63</f>
        <v>993.98130742850731</v>
      </c>
      <c r="S77" s="331">
        <f t="shared" si="16"/>
        <v>883.27461690328232</v>
      </c>
      <c r="T77" s="331">
        <f t="shared" si="16"/>
        <v>844.88330699912945</v>
      </c>
      <c r="U77" s="331">
        <f t="shared" si="16"/>
        <v>757.32765479843192</v>
      </c>
      <c r="V77" s="331">
        <f t="shared" si="16"/>
        <v>814.14113462195269</v>
      </c>
      <c r="W77" s="331"/>
      <c r="X77" s="323"/>
      <c r="Y77" s="323"/>
      <c r="Z77" s="323"/>
      <c r="AA77" s="323"/>
      <c r="AB77" s="323"/>
      <c r="AC77" s="306"/>
      <c r="AD77" s="133"/>
      <c r="AE77" s="133"/>
      <c r="AF77" s="43"/>
      <c r="AG77" s="43"/>
      <c r="AH77" s="43"/>
      <c r="AI77" s="43"/>
      <c r="AJ77" s="43"/>
      <c r="AK77" s="43"/>
      <c r="AL77" s="43"/>
      <c r="AM77" s="43"/>
      <c r="AN77" s="43"/>
      <c r="AO77" s="332"/>
    </row>
    <row r="78" spans="1:41" s="72" customFormat="1" x14ac:dyDescent="0.2">
      <c r="A78" s="207"/>
      <c r="B78" s="207"/>
      <c r="C78" s="207"/>
      <c r="D78" s="207"/>
      <c r="E78" s="207"/>
      <c r="F78" s="120"/>
      <c r="G78" s="211"/>
      <c r="H78" s="124">
        <f t="shared" si="1"/>
        <v>25</v>
      </c>
      <c r="I78" s="43"/>
      <c r="J78" s="136"/>
      <c r="K78" s="232"/>
      <c r="L78" s="329"/>
      <c r="M78" s="330"/>
      <c r="N78" s="323"/>
      <c r="O78" s="331">
        <f>O77-O69-O70</f>
        <v>184.35111017067456</v>
      </c>
      <c r="P78" s="137" t="s">
        <v>91</v>
      </c>
      <c r="Q78" s="331">
        <f t="shared" ref="Q78:V78" si="17">Q77-Q69-Q70</f>
        <v>996.45601556756094</v>
      </c>
      <c r="R78" s="331">
        <f t="shared" si="17"/>
        <v>959.02841968767495</v>
      </c>
      <c r="S78" s="331">
        <f t="shared" si="17"/>
        <v>850.6540103944393</v>
      </c>
      <c r="T78" s="331">
        <f t="shared" si="17"/>
        <v>813.6960542729513</v>
      </c>
      <c r="U78" s="331">
        <f t="shared" si="17"/>
        <v>728.10260185795244</v>
      </c>
      <c r="V78" s="331">
        <f t="shared" si="17"/>
        <v>785.17823978242711</v>
      </c>
      <c r="W78" s="331"/>
      <c r="X78" s="323"/>
      <c r="Y78" s="323"/>
      <c r="Z78" s="323"/>
      <c r="AA78" s="323"/>
      <c r="AB78" s="323"/>
      <c r="AC78" s="306"/>
      <c r="AD78" s="133"/>
      <c r="AE78" s="133"/>
      <c r="AF78" s="43"/>
      <c r="AG78" s="43"/>
      <c r="AH78" s="43"/>
      <c r="AI78" s="43"/>
      <c r="AJ78" s="43"/>
      <c r="AK78" s="43"/>
      <c r="AL78" s="43"/>
      <c r="AM78" s="43"/>
      <c r="AN78" s="43"/>
      <c r="AO78" s="332"/>
    </row>
    <row r="79" spans="1:41" s="45" customFormat="1" x14ac:dyDescent="0.2">
      <c r="A79" s="207"/>
      <c r="B79" s="207"/>
      <c r="C79" s="207"/>
      <c r="D79" s="207"/>
      <c r="E79" s="207"/>
      <c r="F79" s="120"/>
      <c r="G79" s="42"/>
      <c r="H79" s="124">
        <f t="shared" si="1"/>
        <v>26</v>
      </c>
      <c r="I79" s="43"/>
      <c r="J79" s="131"/>
      <c r="K79" s="119"/>
      <c r="L79" s="306"/>
      <c r="M79" s="307"/>
      <c r="N79" s="323"/>
      <c r="O79" s="331">
        <f>O78-O71-O72-O73</f>
        <v>106.16893551319761</v>
      </c>
      <c r="P79" s="137" t="s">
        <v>90</v>
      </c>
      <c r="Q79" s="331">
        <f t="shared" ref="Q79:V79" si="18">Q78-Q71-Q72-Q73</f>
        <v>910.13498664142412</v>
      </c>
      <c r="R79" s="331">
        <f t="shared" si="18"/>
        <v>875.25644035932794</v>
      </c>
      <c r="S79" s="331">
        <f t="shared" si="18"/>
        <v>772.47183573696225</v>
      </c>
      <c r="T79" s="331">
        <f t="shared" si="18"/>
        <v>738.94921475407386</v>
      </c>
      <c r="U79" s="331">
        <f t="shared" si="18"/>
        <v>658.05858864356992</v>
      </c>
      <c r="V79" s="331">
        <f t="shared" si="18"/>
        <v>715.76254383832861</v>
      </c>
      <c r="W79" s="331"/>
      <c r="X79" s="306"/>
      <c r="Y79" s="306"/>
      <c r="Z79" s="306"/>
      <c r="AA79" s="306"/>
      <c r="AB79" s="306"/>
      <c r="AC79" s="306"/>
      <c r="AD79" s="133"/>
      <c r="AE79" s="133"/>
      <c r="AF79" s="43"/>
      <c r="AG79" s="43"/>
      <c r="AH79" s="43"/>
      <c r="AI79" s="43"/>
      <c r="AJ79" s="43"/>
      <c r="AK79" s="43"/>
      <c r="AL79" s="43"/>
      <c r="AM79" s="43"/>
      <c r="AN79" s="43"/>
      <c r="AO79" s="308"/>
    </row>
    <row r="80" spans="1:41" ht="13.5" customHeight="1" x14ac:dyDescent="0.2">
      <c r="H80" s="124">
        <f t="shared" si="1"/>
        <v>27</v>
      </c>
      <c r="L80" s="292"/>
      <c r="M80" s="310"/>
      <c r="N80" s="292"/>
      <c r="O80" s="333"/>
      <c r="P80" s="328"/>
      <c r="Q80" s="333"/>
      <c r="R80" s="333"/>
      <c r="S80" s="333"/>
      <c r="T80" s="333"/>
      <c r="U80" s="333"/>
      <c r="V80" s="333"/>
      <c r="W80" s="333"/>
      <c r="X80" s="292"/>
      <c r="Y80" s="292"/>
      <c r="Z80" s="292"/>
      <c r="AA80" s="292"/>
      <c r="AB80" s="292"/>
      <c r="AC80" s="306"/>
      <c r="AD80" s="133"/>
      <c r="AE80" s="133"/>
      <c r="AF80" s="43"/>
      <c r="AG80" s="43"/>
      <c r="AH80" s="43"/>
      <c r="AI80" s="43"/>
      <c r="AJ80" s="43"/>
      <c r="AK80" s="43"/>
      <c r="AL80" s="43"/>
      <c r="AM80" s="43"/>
      <c r="AN80" s="43"/>
    </row>
    <row r="81" spans="1:41" ht="12.75" customHeight="1" x14ac:dyDescent="0.2">
      <c r="H81" s="124">
        <f t="shared" si="1"/>
        <v>28</v>
      </c>
      <c r="J81" s="131"/>
      <c r="L81" s="292"/>
      <c r="M81" s="310"/>
      <c r="N81" s="292"/>
      <c r="O81" s="334" t="str">
        <f>+O58&amp;";"&amp;O60</f>
        <v>6000;1</v>
      </c>
      <c r="P81" s="335"/>
      <c r="Q81" s="336" t="str">
        <f>Q58&amp;";"&amp;Q60</f>
        <v>7000;1</v>
      </c>
      <c r="R81" s="336" t="str">
        <f t="shared" ref="R81:V81" si="19">+R58&amp;";"&amp;R60</f>
        <v>6500;1</v>
      </c>
      <c r="S81" s="336" t="str">
        <f t="shared" si="19"/>
        <v>6000;1</v>
      </c>
      <c r="T81" s="336" t="str">
        <f t="shared" si="19"/>
        <v>5500;1</v>
      </c>
      <c r="U81" s="336" t="str">
        <f t="shared" si="19"/>
        <v>5000;1</v>
      </c>
      <c r="V81" s="336" t="str">
        <f t="shared" si="19"/>
        <v>6000;5</v>
      </c>
      <c r="W81" s="334"/>
      <c r="X81" s="292"/>
      <c r="Y81" s="292"/>
      <c r="Z81" s="292"/>
      <c r="AA81" s="292"/>
      <c r="AB81" s="292"/>
      <c r="AC81" s="306"/>
      <c r="AD81" s="133"/>
      <c r="AE81" s="133"/>
      <c r="AF81" s="43"/>
      <c r="AG81" s="43"/>
      <c r="AH81" s="43"/>
      <c r="AI81" s="43"/>
      <c r="AJ81" s="43"/>
      <c r="AK81" s="43"/>
      <c r="AL81" s="43"/>
      <c r="AM81" s="43"/>
      <c r="AN81" s="43"/>
    </row>
    <row r="82" spans="1:41" ht="25.5" customHeight="1" x14ac:dyDescent="0.2">
      <c r="H82" s="124">
        <f t="shared" si="1"/>
        <v>29</v>
      </c>
      <c r="L82" s="292"/>
      <c r="M82" s="310"/>
      <c r="N82" s="292"/>
      <c r="O82" s="337">
        <f>+O77/O58*1000</f>
        <v>36.161952779919602</v>
      </c>
      <c r="P82" s="338" t="s">
        <v>89</v>
      </c>
      <c r="Q82" s="339">
        <f t="shared" ref="Q82:V82" si="20">+Q77/Q58*1000</f>
        <v>147.49606638831531</v>
      </c>
      <c r="R82" s="339">
        <f t="shared" si="20"/>
        <v>152.92020114284728</v>
      </c>
      <c r="S82" s="339">
        <f t="shared" si="20"/>
        <v>147.21243615054706</v>
      </c>
      <c r="T82" s="339">
        <f t="shared" si="20"/>
        <v>153.61514672711442</v>
      </c>
      <c r="U82" s="339">
        <f t="shared" si="20"/>
        <v>151.46553095968636</v>
      </c>
      <c r="V82" s="339">
        <f t="shared" si="20"/>
        <v>135.69018910365878</v>
      </c>
      <c r="W82" s="337"/>
      <c r="X82" s="292"/>
      <c r="Y82" s="292"/>
      <c r="Z82" s="292"/>
      <c r="AA82" s="292"/>
      <c r="AB82" s="292"/>
      <c r="AC82" s="292"/>
      <c r="AD82" s="133"/>
      <c r="AE82" s="133"/>
      <c r="AF82" s="43"/>
      <c r="AG82" s="43"/>
      <c r="AH82" s="43"/>
      <c r="AI82" s="43"/>
      <c r="AJ82" s="43"/>
      <c r="AK82" s="43"/>
      <c r="AL82" s="43"/>
      <c r="AM82" s="43"/>
      <c r="AN82" s="43"/>
    </row>
    <row r="83" spans="1:41" x14ac:dyDescent="0.2">
      <c r="H83" s="124">
        <f t="shared" si="1"/>
        <v>30</v>
      </c>
      <c r="L83" s="292"/>
      <c r="M83" s="310"/>
      <c r="N83" s="292"/>
      <c r="O83" s="337">
        <f>+O82*O78/O77</f>
        <v>30.725185028445757</v>
      </c>
      <c r="P83" s="338" t="s">
        <v>88</v>
      </c>
      <c r="Q83" s="339">
        <f t="shared" ref="Q83:V83" si="21">+Q82*Q78/Q77</f>
        <v>142.35085936679442</v>
      </c>
      <c r="R83" s="339">
        <f t="shared" si="21"/>
        <v>147.54283379810383</v>
      </c>
      <c r="S83" s="339">
        <f t="shared" si="21"/>
        <v>141.77566839907323</v>
      </c>
      <c r="T83" s="339">
        <f t="shared" si="21"/>
        <v>147.94473714053657</v>
      </c>
      <c r="U83" s="339">
        <f t="shared" si="21"/>
        <v>145.62052037159046</v>
      </c>
      <c r="V83" s="339">
        <f t="shared" si="21"/>
        <v>130.86303996373786</v>
      </c>
      <c r="W83" s="337"/>
      <c r="X83" s="292"/>
      <c r="Y83" s="292"/>
      <c r="Z83" s="292"/>
      <c r="AA83" s="292"/>
      <c r="AB83" s="292"/>
      <c r="AC83" s="292"/>
      <c r="AD83" s="132"/>
      <c r="AE83" s="132"/>
      <c r="AF83" s="45"/>
      <c r="AG83" s="45"/>
      <c r="AH83" s="45"/>
      <c r="AI83" s="45"/>
      <c r="AJ83" s="45"/>
      <c r="AK83" s="45"/>
      <c r="AL83" s="45"/>
      <c r="AM83" s="45"/>
      <c r="AN83" s="45"/>
    </row>
    <row r="84" spans="1:41" x14ac:dyDescent="0.2">
      <c r="H84" s="124">
        <f t="shared" si="1"/>
        <v>31</v>
      </c>
      <c r="L84" s="292"/>
      <c r="M84" s="310"/>
      <c r="N84" s="292"/>
      <c r="O84" s="337">
        <f>+O82*O79/O77</f>
        <v>17.694822585532936</v>
      </c>
      <c r="P84" s="338" t="s">
        <v>87</v>
      </c>
      <c r="Q84" s="339">
        <f t="shared" ref="Q84:V84" si="22">+Q82*Q79/Q77</f>
        <v>130.01928380591772</v>
      </c>
      <c r="R84" s="339">
        <f t="shared" si="22"/>
        <v>134.65483697835816</v>
      </c>
      <c r="S84" s="339">
        <f t="shared" si="22"/>
        <v>128.74530595616039</v>
      </c>
      <c r="T84" s="339">
        <f t="shared" si="22"/>
        <v>134.35440268255886</v>
      </c>
      <c r="U84" s="339">
        <f t="shared" si="22"/>
        <v>131.61171772871396</v>
      </c>
      <c r="V84" s="339">
        <f t="shared" si="22"/>
        <v>119.29375730638809</v>
      </c>
      <c r="W84" s="337"/>
      <c r="X84" s="292"/>
      <c r="Y84" s="292"/>
      <c r="Z84" s="292"/>
      <c r="AA84" s="292"/>
      <c r="AB84" s="292"/>
      <c r="AC84" s="292"/>
      <c r="AD84" s="133"/>
      <c r="AE84" s="133"/>
      <c r="AF84" s="43"/>
      <c r="AG84" s="43"/>
      <c r="AH84" s="43"/>
      <c r="AI84" s="43"/>
      <c r="AJ84" s="43"/>
      <c r="AK84" s="43"/>
      <c r="AL84" s="43"/>
      <c r="AM84" s="43"/>
      <c r="AN84" s="43"/>
    </row>
    <row r="85" spans="1:41" x14ac:dyDescent="0.2">
      <c r="H85" s="124">
        <f t="shared" si="1"/>
        <v>32</v>
      </c>
      <c r="L85" s="292"/>
      <c r="M85" s="310"/>
      <c r="N85" s="292"/>
      <c r="O85" s="337">
        <f>+O82-O84</f>
        <v>18.467130194386666</v>
      </c>
      <c r="P85" s="338" t="s">
        <v>86</v>
      </c>
      <c r="Q85" s="339">
        <f t="shared" ref="Q85:V85" si="23">+Q82-Q84</f>
        <v>17.47678258239759</v>
      </c>
      <c r="R85" s="339">
        <f t="shared" si="23"/>
        <v>18.265364164489114</v>
      </c>
      <c r="S85" s="339">
        <f t="shared" si="23"/>
        <v>18.467130194386669</v>
      </c>
      <c r="T85" s="339">
        <f t="shared" si="23"/>
        <v>19.260744044555565</v>
      </c>
      <c r="U85" s="339">
        <f t="shared" si="23"/>
        <v>19.853813230972406</v>
      </c>
      <c r="V85" s="339">
        <f t="shared" si="23"/>
        <v>16.396431797270694</v>
      </c>
      <c r="W85" s="337"/>
      <c r="X85" s="292"/>
      <c r="Y85" s="292"/>
      <c r="Z85" s="292"/>
      <c r="AA85" s="292"/>
      <c r="AB85" s="292"/>
      <c r="AC85" s="292"/>
      <c r="AD85" s="132"/>
      <c r="AE85" s="132"/>
      <c r="AF85" s="45"/>
      <c r="AG85" s="45"/>
      <c r="AH85" s="45"/>
      <c r="AI85" s="45"/>
      <c r="AJ85" s="45"/>
      <c r="AK85" s="45"/>
      <c r="AL85" s="45"/>
      <c r="AM85" s="45"/>
      <c r="AN85" s="45"/>
    </row>
    <row r="86" spans="1:41" s="45" customFormat="1" x14ac:dyDescent="0.2">
      <c r="A86" s="207"/>
      <c r="B86" s="207"/>
      <c r="C86" s="207"/>
      <c r="D86" s="207"/>
      <c r="E86" s="207"/>
      <c r="F86" s="120"/>
      <c r="G86" s="42"/>
      <c r="H86" s="124">
        <f t="shared" si="1"/>
        <v>33</v>
      </c>
      <c r="I86" s="43"/>
      <c r="W86" s="340"/>
      <c r="X86" s="306"/>
      <c r="Y86" s="306"/>
      <c r="Z86" s="306"/>
      <c r="AA86" s="306"/>
      <c r="AB86" s="306"/>
      <c r="AC86" s="306"/>
      <c r="AD86" s="133"/>
      <c r="AE86" s="133"/>
      <c r="AF86" s="402" t="s">
        <v>154</v>
      </c>
      <c r="AG86" s="403"/>
      <c r="AH86" s="403"/>
      <c r="AI86" s="403"/>
      <c r="AJ86" s="403"/>
      <c r="AK86" s="403"/>
      <c r="AL86" s="403"/>
      <c r="AM86" s="403"/>
      <c r="AN86" s="403"/>
      <c r="AO86" s="308"/>
    </row>
    <row r="87" spans="1:41" x14ac:dyDescent="0.2">
      <c r="A87" s="207" t="s">
        <v>15</v>
      </c>
      <c r="F87" s="212">
        <v>1000</v>
      </c>
      <c r="H87" s="124">
        <f t="shared" si="1"/>
        <v>34</v>
      </c>
      <c r="J87" s="341" t="s">
        <v>85</v>
      </c>
      <c r="L87" s="292"/>
      <c r="M87" s="310"/>
      <c r="N87" s="233"/>
      <c r="O87" s="342">
        <v>156</v>
      </c>
      <c r="P87" s="341" t="str">
        <f>J87</f>
        <v>Odkupna cena; vir podatkov SURS; preračuni KIS</v>
      </c>
      <c r="Q87" s="342">
        <v>156</v>
      </c>
      <c r="R87" s="342">
        <v>156</v>
      </c>
      <c r="S87" s="342">
        <v>156</v>
      </c>
      <c r="T87" s="342">
        <v>156</v>
      </c>
      <c r="U87" s="342">
        <v>156</v>
      </c>
      <c r="V87" s="342">
        <v>156</v>
      </c>
      <c r="W87" s="340"/>
      <c r="X87" s="292"/>
      <c r="Y87" s="292"/>
      <c r="Z87" s="292"/>
      <c r="AA87" s="292"/>
      <c r="AB87" s="292"/>
      <c r="AC87" s="292"/>
      <c r="AD87" s="133"/>
      <c r="AE87" s="133"/>
      <c r="AF87" s="204" t="str">
        <f>"letina "&amp;M52</f>
        <v xml:space="preserve">letina </v>
      </c>
      <c r="AG87" s="43"/>
      <c r="AH87" s="43"/>
      <c r="AI87" s="43"/>
      <c r="AJ87" s="43"/>
      <c r="AK87" s="43"/>
      <c r="AL87" s="43"/>
      <c r="AM87" s="43"/>
      <c r="AN87" s="43"/>
    </row>
    <row r="88" spans="1:41" s="45" customFormat="1" x14ac:dyDescent="0.2">
      <c r="A88" s="207"/>
      <c r="B88" s="207"/>
      <c r="C88" s="207"/>
      <c r="D88" s="207"/>
      <c r="E88" s="207"/>
      <c r="F88" s="43"/>
      <c r="H88" s="124">
        <f t="shared" si="1"/>
        <v>35</v>
      </c>
      <c r="I88" s="43"/>
      <c r="J88" s="343" t="s">
        <v>150</v>
      </c>
      <c r="K88" s="119"/>
      <c r="L88" s="306"/>
      <c r="M88" s="307"/>
      <c r="N88" s="306"/>
      <c r="O88" s="344">
        <f>O76+O75+O63-O61</f>
        <v>480.53608624536946</v>
      </c>
      <c r="P88" s="345"/>
      <c r="Q88" s="344">
        <f t="shared" ref="Q88:V88" si="24">Q76+Q75+Q63-Q61</f>
        <v>521.16023902627535</v>
      </c>
      <c r="R88" s="344">
        <f t="shared" si="24"/>
        <v>472.10148573445531</v>
      </c>
      <c r="S88" s="344">
        <f t="shared" si="24"/>
        <v>480.53608624536946</v>
      </c>
      <c r="T88" s="344">
        <f t="shared" si="24"/>
        <v>427.0164036901283</v>
      </c>
      <c r="U88" s="344">
        <f t="shared" si="24"/>
        <v>417.20868621790532</v>
      </c>
      <c r="V88" s="344">
        <f t="shared" si="24"/>
        <v>501.66319010964389</v>
      </c>
      <c r="W88" s="346"/>
      <c r="X88" s="306"/>
      <c r="Y88" s="306"/>
      <c r="Z88" s="306"/>
      <c r="AA88" s="306"/>
      <c r="AB88" s="306"/>
      <c r="AC88" s="306"/>
      <c r="AD88" s="306"/>
      <c r="AE88" s="306"/>
      <c r="AF88" s="306"/>
      <c r="AG88" s="306"/>
      <c r="AH88" s="306"/>
      <c r="AI88" s="306"/>
      <c r="AJ88" s="306"/>
      <c r="AK88" s="306"/>
      <c r="AL88" s="306"/>
      <c r="AM88" s="306"/>
      <c r="AN88" s="281"/>
      <c r="AO88" s="308"/>
    </row>
    <row r="89" spans="1:41" x14ac:dyDescent="0.2">
      <c r="A89" s="210" t="s">
        <v>11</v>
      </c>
      <c r="H89" s="124">
        <f t="shared" ref="H89" si="25">H88+1</f>
        <v>36</v>
      </c>
      <c r="J89" s="326" t="s">
        <v>11</v>
      </c>
      <c r="L89" s="292"/>
      <c r="M89" s="310"/>
      <c r="N89" s="292"/>
      <c r="O89" s="347">
        <v>105.5645937058983</v>
      </c>
      <c r="P89" s="348"/>
      <c r="Q89" s="347">
        <v>113.03781013769317</v>
      </c>
      <c r="R89" s="347">
        <v>111.50696979853942</v>
      </c>
      <c r="S89" s="347">
        <v>105.5645937058983</v>
      </c>
      <c r="T89" s="347">
        <v>102.66831023543146</v>
      </c>
      <c r="U89" s="347">
        <v>98.307822479906918</v>
      </c>
      <c r="V89" s="347">
        <v>88.080631588057486</v>
      </c>
      <c r="W89" s="269"/>
      <c r="X89" s="292"/>
      <c r="Y89" s="292"/>
      <c r="Z89" s="292"/>
      <c r="AA89" s="292"/>
      <c r="AB89" s="292"/>
      <c r="AC89" s="292"/>
      <c r="AD89" s="292"/>
      <c r="AE89" s="292"/>
      <c r="AF89" s="292"/>
      <c r="AG89" s="292"/>
      <c r="AH89" s="292"/>
      <c r="AI89" s="292"/>
      <c r="AJ89" s="292"/>
      <c r="AK89" s="292"/>
      <c r="AL89" s="292"/>
      <c r="AM89" s="292"/>
      <c r="AN89" s="281"/>
    </row>
    <row r="90" spans="1:41" x14ac:dyDescent="0.2">
      <c r="F90" s="43"/>
      <c r="G90" s="153"/>
      <c r="H90" s="124">
        <f t="shared" si="1"/>
        <v>37</v>
      </c>
      <c r="J90" s="121" t="s">
        <v>21</v>
      </c>
      <c r="K90" s="349"/>
      <c r="L90" s="292"/>
      <c r="M90" s="310"/>
      <c r="N90" s="292"/>
      <c r="O90" s="226">
        <f>+O88-O89</f>
        <v>374.97149253947117</v>
      </c>
      <c r="P90" s="121"/>
      <c r="Q90" s="226">
        <f>+Q88-Q89</f>
        <v>408.12242888858219</v>
      </c>
      <c r="R90" s="226">
        <f t="shared" ref="R90:V90" si="26">+R88-R89</f>
        <v>360.59451593591587</v>
      </c>
      <c r="S90" s="226">
        <f t="shared" si="26"/>
        <v>374.97149253947117</v>
      </c>
      <c r="T90" s="226">
        <f t="shared" si="26"/>
        <v>324.34809345469682</v>
      </c>
      <c r="U90" s="226">
        <f t="shared" si="26"/>
        <v>318.90086373799841</v>
      </c>
      <c r="V90" s="226">
        <f t="shared" si="26"/>
        <v>413.58255852158641</v>
      </c>
      <c r="W90" s="269"/>
      <c r="X90" s="292"/>
      <c r="Y90" s="292"/>
      <c r="Z90" s="292"/>
      <c r="AA90" s="292"/>
      <c r="AB90" s="292"/>
      <c r="AC90" s="292"/>
      <c r="AD90" s="196"/>
      <c r="AE90" s="196"/>
      <c r="AF90" s="43"/>
      <c r="AG90" s="43"/>
      <c r="AH90" s="43"/>
      <c r="AI90" s="43"/>
      <c r="AJ90" s="43"/>
      <c r="AK90" s="43"/>
      <c r="AL90" s="43"/>
      <c r="AM90" s="43"/>
      <c r="AN90" s="43"/>
    </row>
    <row r="91" spans="1:41" ht="12" customHeight="1" x14ac:dyDescent="0.2">
      <c r="A91" s="244"/>
      <c r="B91" s="244"/>
      <c r="C91" s="244"/>
      <c r="D91" s="244"/>
      <c r="E91" s="244"/>
      <c r="F91" s="152"/>
      <c r="G91" s="152"/>
      <c r="H91" s="152">
        <f>1</f>
        <v>1</v>
      </c>
      <c r="I91" s="152" t="str">
        <f>+J93</f>
        <v>Ječmen tržni</v>
      </c>
      <c r="J91" s="151" t="s">
        <v>131</v>
      </c>
      <c r="K91" s="281"/>
      <c r="L91" s="281"/>
      <c r="M91" s="281"/>
      <c r="N91" s="281"/>
      <c r="O91" s="282">
        <f>O99-O111+O104-'2019'!E64</f>
        <v>0</v>
      </c>
      <c r="P91" s="281"/>
      <c r="Q91" s="282">
        <f>Q99-Q111+Q104-'2019'!H64</f>
        <v>-6.8212102632969618E-13</v>
      </c>
      <c r="R91" s="282">
        <f>R99-R111+R104-'2019'!I64</f>
        <v>0</v>
      </c>
      <c r="S91" s="282">
        <f>S99-S111+S104-'2019'!J64</f>
        <v>0</v>
      </c>
      <c r="T91" s="282">
        <f>T99-T111+T104-'2019'!K64</f>
        <v>0</v>
      </c>
      <c r="U91" s="282">
        <f>U99-U111+U104-'2019'!L64</f>
        <v>0</v>
      </c>
      <c r="V91" s="282">
        <f>V99-V111+V104-'2019'!M64</f>
        <v>0</v>
      </c>
      <c r="W91" s="281"/>
      <c r="X91" s="281"/>
      <c r="Y91" s="281"/>
      <c r="Z91" s="281"/>
      <c r="AA91" s="281"/>
      <c r="AB91" s="281"/>
      <c r="AC91" s="281"/>
      <c r="AD91" s="283"/>
      <c r="AE91" s="284"/>
      <c r="AF91" s="43"/>
      <c r="AG91" s="43"/>
      <c r="AH91" s="43"/>
      <c r="AI91" s="43"/>
      <c r="AJ91" s="43"/>
      <c r="AK91" s="43"/>
      <c r="AL91" s="43"/>
      <c r="AM91" s="43"/>
      <c r="AN91" s="43"/>
      <c r="AO91" s="43"/>
    </row>
    <row r="92" spans="1:41" x14ac:dyDescent="0.2">
      <c r="G92" s="213"/>
      <c r="H92" s="124">
        <f>H91+1</f>
        <v>2</v>
      </c>
      <c r="I92" s="43" t="str">
        <f>+I91</f>
        <v>Ječmen tržni</v>
      </c>
      <c r="J92" s="126" t="s">
        <v>132</v>
      </c>
      <c r="K92" s="285"/>
      <c r="L92" s="285"/>
      <c r="M92" s="286"/>
      <c r="N92" s="285"/>
      <c r="O92" s="350" t="e">
        <f>#REF!</f>
        <v>#REF!</v>
      </c>
      <c r="Q92" s="287" t="e">
        <f>#REF!</f>
        <v>#REF!</v>
      </c>
      <c r="R92" s="287" t="e">
        <f>#REF!</f>
        <v>#REF!</v>
      </c>
      <c r="S92" s="287" t="e">
        <f>#REF!</f>
        <v>#REF!</v>
      </c>
      <c r="T92" s="287" t="e">
        <f>#REF!</f>
        <v>#REF!</v>
      </c>
      <c r="U92" s="287" t="e">
        <f>#REF!</f>
        <v>#REF!</v>
      </c>
      <c r="V92" s="287" t="e">
        <f>#REF!</f>
        <v>#REF!</v>
      </c>
      <c r="W92" s="285"/>
      <c r="X92" s="285"/>
      <c r="Y92" s="285"/>
      <c r="Z92" s="285"/>
      <c r="AA92" s="285"/>
      <c r="AB92" s="285"/>
      <c r="AD92" s="284"/>
      <c r="AE92" s="284"/>
      <c r="AF92" s="43"/>
      <c r="AG92" s="43"/>
      <c r="AH92" s="43"/>
      <c r="AI92" s="43"/>
      <c r="AJ92" s="43"/>
      <c r="AK92" s="43"/>
      <c r="AL92" s="43"/>
      <c r="AM92" s="43"/>
      <c r="AN92" s="43"/>
    </row>
    <row r="93" spans="1:41" x14ac:dyDescent="0.2">
      <c r="F93" s="120" t="e">
        <f>#REF!</f>
        <v>#REF!</v>
      </c>
      <c r="G93" s="213"/>
      <c r="H93" s="124">
        <f t="shared" ref="H93:H127" si="27">H92+1</f>
        <v>3</v>
      </c>
      <c r="I93" s="43" t="str">
        <f>+I92</f>
        <v>Ječmen tržni</v>
      </c>
      <c r="J93" s="129" t="s">
        <v>223</v>
      </c>
      <c r="K93" s="119" t="str">
        <f>+K$56</f>
        <v>Enota</v>
      </c>
      <c r="L93" s="290"/>
      <c r="M93" s="291"/>
      <c r="N93" s="280"/>
      <c r="O93" s="351"/>
      <c r="P93" s="351"/>
      <c r="Q93" s="121"/>
      <c r="R93" s="351"/>
      <c r="S93" s="196">
        <f>+$S$56</f>
        <v>2019</v>
      </c>
      <c r="T93" s="121"/>
      <c r="U93" s="351"/>
      <c r="V93" s="351"/>
      <c r="W93" s="351"/>
      <c r="X93" s="280" t="s">
        <v>77</v>
      </c>
      <c r="Y93" s="196"/>
      <c r="Z93" s="196"/>
      <c r="AD93" s="284"/>
      <c r="AE93" s="284"/>
      <c r="AF93" s="43"/>
      <c r="AG93" s="43"/>
      <c r="AH93" s="43"/>
      <c r="AI93" s="43"/>
      <c r="AJ93" s="43"/>
      <c r="AK93" s="43"/>
      <c r="AL93" s="43"/>
      <c r="AM93" s="43"/>
      <c r="AN93" s="43"/>
    </row>
    <row r="94" spans="1:41" x14ac:dyDescent="0.2">
      <c r="G94" s="123"/>
      <c r="H94" s="124">
        <f t="shared" si="27"/>
        <v>4</v>
      </c>
      <c r="I94" s="43" t="str">
        <f>+I93</f>
        <v>Ječmen tržni</v>
      </c>
      <c r="J94" s="131" t="str">
        <f>+J57</f>
        <v>Model</v>
      </c>
      <c r="K94" s="121"/>
      <c r="L94" s="290"/>
      <c r="M94" s="291"/>
      <c r="N94" s="280"/>
      <c r="O94" s="351"/>
      <c r="P94" s="351"/>
      <c r="Q94" s="290" t="s">
        <v>67</v>
      </c>
      <c r="R94" s="290" t="s">
        <v>66</v>
      </c>
      <c r="S94" s="290" t="s">
        <v>65</v>
      </c>
      <c r="T94" s="290" t="s">
        <v>64</v>
      </c>
      <c r="U94" s="290" t="s">
        <v>81</v>
      </c>
      <c r="V94" s="290" t="s">
        <v>141</v>
      </c>
      <c r="W94" s="351"/>
      <c r="X94" s="290" t="str">
        <f>+Q94</f>
        <v>M 1</v>
      </c>
      <c r="Y94" s="290" t="str">
        <f>+R94</f>
        <v>M 2</v>
      </c>
      <c r="Z94" s="290" t="str">
        <f>+T94</f>
        <v>M 4</v>
      </c>
      <c r="AA94" s="290" t="str">
        <f t="shared" ref="AA94:AB94" si="28">+U94</f>
        <v>M5</v>
      </c>
      <c r="AB94" s="290" t="str">
        <f t="shared" si="28"/>
        <v>M6</v>
      </c>
      <c r="AD94" s="284"/>
      <c r="AE94" s="284"/>
      <c r="AF94" s="43"/>
      <c r="AG94" s="43"/>
      <c r="AH94" s="43"/>
      <c r="AI94" s="43"/>
      <c r="AJ94" s="43"/>
      <c r="AK94" s="43"/>
      <c r="AL94" s="43"/>
      <c r="AM94" s="43"/>
      <c r="AN94" s="43"/>
    </row>
    <row r="95" spans="1:41" x14ac:dyDescent="0.2">
      <c r="A95" s="207" t="s">
        <v>9</v>
      </c>
      <c r="G95" s="123"/>
      <c r="H95" s="124">
        <f t="shared" si="27"/>
        <v>5</v>
      </c>
      <c r="I95" s="43" t="str">
        <f>+I94</f>
        <v>Ječmen tržni</v>
      </c>
      <c r="J95" s="131" t="str">
        <f t="shared" ref="J95:J111" si="29">+J58</f>
        <v>Intenzivnost pridelave</v>
      </c>
      <c r="K95" s="119" t="s">
        <v>7</v>
      </c>
      <c r="L95" s="352"/>
      <c r="M95" s="353"/>
      <c r="N95" s="295"/>
      <c r="O95" s="301">
        <v>5500</v>
      </c>
      <c r="Q95" s="301">
        <v>6500</v>
      </c>
      <c r="R95" s="301">
        <v>6000</v>
      </c>
      <c r="S95" s="301">
        <v>5500</v>
      </c>
      <c r="T95" s="301">
        <v>5000</v>
      </c>
      <c r="U95" s="301">
        <v>4500</v>
      </c>
      <c r="V95" s="301">
        <v>5500</v>
      </c>
      <c r="W95" s="196"/>
      <c r="X95" s="354">
        <f>Q95/$S95*100</f>
        <v>118.18181818181819</v>
      </c>
      <c r="Y95" s="354">
        <f t="shared" ref="Y95" si="30">R95/$S95*100</f>
        <v>109.09090909090908</v>
      </c>
      <c r="Z95" s="354">
        <f t="shared" ref="Z95:AB96" si="31">T95/$S95*100</f>
        <v>90.909090909090907</v>
      </c>
      <c r="AA95" s="354">
        <f t="shared" si="31"/>
        <v>81.818181818181827</v>
      </c>
      <c r="AB95" s="354">
        <f t="shared" si="31"/>
        <v>100</v>
      </c>
      <c r="AD95" s="292"/>
      <c r="AE95" s="292"/>
      <c r="AF95" s="43"/>
      <c r="AG95" s="43"/>
      <c r="AH95" s="43"/>
      <c r="AI95" s="43"/>
      <c r="AJ95" s="43"/>
      <c r="AK95" s="43"/>
      <c r="AL95" s="43"/>
      <c r="AM95" s="43"/>
      <c r="AN95" s="43"/>
    </row>
    <row r="96" spans="1:41" x14ac:dyDescent="0.2">
      <c r="A96" s="207" t="s">
        <v>79</v>
      </c>
      <c r="G96" s="123"/>
      <c r="H96" s="124">
        <f t="shared" si="27"/>
        <v>6</v>
      </c>
      <c r="J96" s="131" t="str">
        <f t="shared" si="29"/>
        <v>Stranski pridelki</v>
      </c>
      <c r="K96" s="119" t="s">
        <v>7</v>
      </c>
      <c r="L96" s="352"/>
      <c r="M96" s="353"/>
      <c r="N96" s="295"/>
      <c r="O96" s="301">
        <v>2750</v>
      </c>
      <c r="Q96" s="301">
        <v>3250</v>
      </c>
      <c r="R96" s="301">
        <v>3000</v>
      </c>
      <c r="S96" s="301">
        <v>2750</v>
      </c>
      <c r="T96" s="301">
        <v>2500</v>
      </c>
      <c r="U96" s="301">
        <v>2250</v>
      </c>
      <c r="V96" s="301">
        <v>2750</v>
      </c>
      <c r="W96" s="196"/>
      <c r="X96" s="355">
        <f>Q96/$S96*100</f>
        <v>118.18181818181819</v>
      </c>
      <c r="Y96" s="355">
        <f t="shared" ref="Y96" si="32">R96/$S96*100</f>
        <v>109.09090909090908</v>
      </c>
      <c r="Z96" s="355">
        <f t="shared" si="31"/>
        <v>90.909090909090907</v>
      </c>
      <c r="AA96" s="355">
        <f t="shared" si="31"/>
        <v>81.818181818181827</v>
      </c>
      <c r="AB96" s="355">
        <f t="shared" si="31"/>
        <v>100</v>
      </c>
      <c r="AD96" s="203"/>
      <c r="AE96" s="203"/>
      <c r="AF96" s="43"/>
      <c r="AG96" s="43"/>
      <c r="AH96" s="43"/>
      <c r="AI96" s="43"/>
      <c r="AJ96" s="43"/>
      <c r="AK96" s="43"/>
      <c r="AL96" s="43"/>
      <c r="AM96" s="43"/>
      <c r="AN96" s="43"/>
    </row>
    <row r="97" spans="1:41" x14ac:dyDescent="0.2">
      <c r="A97" s="207" t="s">
        <v>75</v>
      </c>
      <c r="G97" s="123"/>
      <c r="H97" s="124">
        <f t="shared" si="27"/>
        <v>7</v>
      </c>
      <c r="I97" s="43" t="str">
        <f>+I95</f>
        <v>Ječmen tržni</v>
      </c>
      <c r="J97" s="131" t="str">
        <f t="shared" si="29"/>
        <v>Velikost parcele</v>
      </c>
      <c r="K97" s="119" t="s">
        <v>73</v>
      </c>
      <c r="L97" s="290"/>
      <c r="M97" s="291"/>
      <c r="N97" s="280"/>
      <c r="O97" s="301">
        <v>1</v>
      </c>
      <c r="Q97" s="301">
        <v>1</v>
      </c>
      <c r="R97" s="301">
        <v>1</v>
      </c>
      <c r="S97" s="301">
        <v>1</v>
      </c>
      <c r="T97" s="301">
        <v>1</v>
      </c>
      <c r="U97" s="301">
        <v>1</v>
      </c>
      <c r="V97" s="301">
        <v>5</v>
      </c>
      <c r="W97" s="293"/>
      <c r="X97" s="355">
        <f t="shared" ref="X97:X113" si="33">Q97/$S97*100</f>
        <v>100</v>
      </c>
      <c r="Y97" s="355">
        <f t="shared" ref="Y97:Y113" si="34">R97/$S97*100</f>
        <v>100</v>
      </c>
      <c r="Z97" s="355">
        <f t="shared" ref="Z97:AB113" si="35">T97/$S97*100</f>
        <v>100</v>
      </c>
      <c r="AA97" s="355">
        <f t="shared" si="35"/>
        <v>100</v>
      </c>
      <c r="AB97" s="355">
        <f t="shared" si="35"/>
        <v>500</v>
      </c>
      <c r="AD97" s="132"/>
      <c r="AE97" s="132"/>
      <c r="AF97" s="45"/>
      <c r="AG97" s="45"/>
      <c r="AH97" s="45"/>
      <c r="AI97" s="45"/>
      <c r="AJ97" s="45"/>
      <c r="AK97" s="45"/>
      <c r="AL97" s="45"/>
      <c r="AM97" s="45"/>
      <c r="AN97" s="45"/>
    </row>
    <row r="98" spans="1:41" x14ac:dyDescent="0.2">
      <c r="A98" s="210" t="s">
        <v>12</v>
      </c>
      <c r="H98" s="124">
        <f t="shared" si="27"/>
        <v>8</v>
      </c>
      <c r="I98" s="43" t="str">
        <f>+I93</f>
        <v>Ječmen tržni</v>
      </c>
      <c r="J98" s="131" t="str">
        <f t="shared" si="29"/>
        <v>Kupljen material in storitve</v>
      </c>
      <c r="L98" s="292"/>
      <c r="M98" s="310"/>
      <c r="N98" s="234"/>
      <c r="O98" s="301">
        <v>1037.4978303585735</v>
      </c>
      <c r="P98" s="234"/>
      <c r="Q98" s="301">
        <v>1198.4979619916905</v>
      </c>
      <c r="R98" s="301">
        <v>1093.9829510387212</v>
      </c>
      <c r="S98" s="301">
        <v>1037.4978303585735</v>
      </c>
      <c r="T98" s="301">
        <v>953.00090836983031</v>
      </c>
      <c r="U98" s="301">
        <v>892.95288280463501</v>
      </c>
      <c r="V98" s="301">
        <v>958.18200219935875</v>
      </c>
      <c r="W98" s="298"/>
      <c r="X98" s="354">
        <f t="shared" si="33"/>
        <v>115.51811742849362</v>
      </c>
      <c r="Y98" s="354">
        <f t="shared" si="34"/>
        <v>105.4443603665779</v>
      </c>
      <c r="Z98" s="354">
        <f t="shared" si="35"/>
        <v>91.855701331005207</v>
      </c>
      <c r="AA98" s="354">
        <f t="shared" si="35"/>
        <v>86.067927727233723</v>
      </c>
      <c r="AB98" s="354">
        <f t="shared" si="35"/>
        <v>92.355084913112336</v>
      </c>
      <c r="AD98" s="133"/>
      <c r="AE98" s="133"/>
      <c r="AF98" s="43"/>
      <c r="AG98" s="43"/>
      <c r="AH98" s="43"/>
      <c r="AI98" s="43"/>
      <c r="AJ98" s="43"/>
      <c r="AK98" s="43"/>
      <c r="AL98" s="43"/>
      <c r="AM98" s="43"/>
      <c r="AN98" s="43"/>
    </row>
    <row r="99" spans="1:41" s="45" customFormat="1" x14ac:dyDescent="0.2">
      <c r="A99" s="207" t="s">
        <v>5</v>
      </c>
      <c r="B99" s="207"/>
      <c r="C99" s="207"/>
      <c r="D99" s="207"/>
      <c r="E99" s="207"/>
      <c r="F99" s="120"/>
      <c r="G99" s="120"/>
      <c r="H99" s="124">
        <f t="shared" si="27"/>
        <v>9</v>
      </c>
      <c r="I99" s="43" t="str">
        <f t="shared" ref="I99:I104" si="36">+I98</f>
        <v>Ječmen tržni</v>
      </c>
      <c r="J99" s="131" t="str">
        <f t="shared" si="29"/>
        <v>Stroški skupaj</v>
      </c>
      <c r="K99" s="119" t="str">
        <f>+K$62</f>
        <v>EUR/ha</v>
      </c>
      <c r="L99" s="292"/>
      <c r="M99" s="310"/>
      <c r="N99" s="306"/>
      <c r="O99" s="301">
        <v>1471.6172631702998</v>
      </c>
      <c r="P99" s="306"/>
      <c r="Q99" s="301">
        <v>1680.4208133993211</v>
      </c>
      <c r="R99" s="301">
        <v>1551.71641436447</v>
      </c>
      <c r="S99" s="301">
        <v>1471.6172631702998</v>
      </c>
      <c r="T99" s="301">
        <v>1377.3066365577552</v>
      </c>
      <c r="U99" s="301">
        <v>1290.1753930374846</v>
      </c>
      <c r="V99" s="301">
        <v>1295.725028685898</v>
      </c>
      <c r="W99" s="346"/>
      <c r="X99" s="355">
        <f t="shared" si="33"/>
        <v>114.18871302034039</v>
      </c>
      <c r="Y99" s="355">
        <f t="shared" si="34"/>
        <v>105.44293364849587</v>
      </c>
      <c r="Z99" s="355">
        <f t="shared" si="35"/>
        <v>93.591361764174223</v>
      </c>
      <c r="AA99" s="355">
        <f t="shared" si="35"/>
        <v>87.67058020630067</v>
      </c>
      <c r="AB99" s="355">
        <f t="shared" si="35"/>
        <v>88.047691550894299</v>
      </c>
      <c r="AC99" s="246"/>
      <c r="AD99" s="133"/>
      <c r="AE99" s="133"/>
      <c r="AF99" s="43"/>
      <c r="AG99" s="43"/>
      <c r="AH99" s="43"/>
      <c r="AI99" s="43"/>
      <c r="AJ99" s="43"/>
      <c r="AK99" s="43"/>
      <c r="AL99" s="43"/>
      <c r="AM99" s="43"/>
      <c r="AN99" s="43"/>
      <c r="AO99" s="308"/>
    </row>
    <row r="100" spans="1:41" x14ac:dyDescent="0.2">
      <c r="A100" s="207" t="s">
        <v>4</v>
      </c>
      <c r="H100" s="124">
        <f t="shared" si="27"/>
        <v>10</v>
      </c>
      <c r="I100" s="43" t="str">
        <f t="shared" si="36"/>
        <v>Ječmen tržni</v>
      </c>
      <c r="J100" s="131" t="str">
        <f t="shared" si="29"/>
        <v>Stranski pridelki</v>
      </c>
      <c r="K100" s="119" t="str">
        <f>+K$63</f>
        <v>EUR/ha</v>
      </c>
      <c r="L100" s="292"/>
      <c r="M100" s="310"/>
      <c r="N100" s="292"/>
      <c r="O100" s="301">
        <v>242.06825265589825</v>
      </c>
      <c r="P100" s="234"/>
      <c r="Q100" s="301">
        <v>290.45382848903796</v>
      </c>
      <c r="R100" s="301">
        <v>269.69709977623529</v>
      </c>
      <c r="S100" s="301">
        <v>242.06825265589825</v>
      </c>
      <c r="T100" s="301">
        <v>221.31152394309561</v>
      </c>
      <c r="U100" s="301">
        <v>200.55479523029288</v>
      </c>
      <c r="V100" s="301">
        <v>249.50473934624296</v>
      </c>
      <c r="W100" s="269"/>
      <c r="X100" s="355">
        <f t="shared" si="33"/>
        <v>119.98840215611428</v>
      </c>
      <c r="Y100" s="355">
        <f t="shared" si="34"/>
        <v>111.41365991500408</v>
      </c>
      <c r="Z100" s="355">
        <f t="shared" si="35"/>
        <v>91.425257758889813</v>
      </c>
      <c r="AA100" s="355">
        <f t="shared" si="35"/>
        <v>82.850515517779584</v>
      </c>
      <c r="AB100" s="355">
        <f t="shared" si="35"/>
        <v>103.07206195308713</v>
      </c>
      <c r="AD100" s="133"/>
      <c r="AE100" s="133"/>
      <c r="AF100" s="43"/>
      <c r="AG100" s="43"/>
      <c r="AH100" s="43"/>
      <c r="AI100" s="43"/>
      <c r="AJ100" s="43"/>
      <c r="AK100" s="43"/>
      <c r="AL100" s="43"/>
      <c r="AM100" s="43"/>
      <c r="AN100" s="43"/>
    </row>
    <row r="101" spans="1:41" x14ac:dyDescent="0.2">
      <c r="H101" s="124">
        <f t="shared" si="27"/>
        <v>11</v>
      </c>
      <c r="I101" s="43" t="str">
        <f t="shared" si="36"/>
        <v>Ječmen tržni</v>
      </c>
      <c r="J101" s="131" t="str">
        <f t="shared" si="29"/>
        <v>Stroški glavnega pridelka</v>
      </c>
      <c r="K101" s="119" t="str">
        <f>+K$64</f>
        <v>EUR/ha</v>
      </c>
      <c r="L101" s="309"/>
      <c r="M101" s="310"/>
      <c r="N101" s="309"/>
      <c r="O101" s="312">
        <f>+O99-O100</f>
        <v>1229.5490105144015</v>
      </c>
      <c r="P101" s="234"/>
      <c r="Q101" s="312">
        <f>+Q99-Q100</f>
        <v>1389.9669849102831</v>
      </c>
      <c r="R101" s="312">
        <f t="shared" ref="R101:V101" si="37">+R99-R100</f>
        <v>1282.0193145882347</v>
      </c>
      <c r="S101" s="312">
        <f t="shared" si="37"/>
        <v>1229.5490105144015</v>
      </c>
      <c r="T101" s="312">
        <f t="shared" si="37"/>
        <v>1155.9951126146595</v>
      </c>
      <c r="U101" s="312">
        <f t="shared" si="37"/>
        <v>1089.6205978071916</v>
      </c>
      <c r="V101" s="312">
        <f t="shared" si="37"/>
        <v>1046.220289339655</v>
      </c>
      <c r="W101" s="269"/>
      <c r="X101" s="355">
        <f t="shared" si="33"/>
        <v>113.04689548965341</v>
      </c>
      <c r="Y101" s="355">
        <f t="shared" si="34"/>
        <v>104.26744307263371</v>
      </c>
      <c r="Z101" s="355">
        <f t="shared" si="35"/>
        <v>94.017814884095628</v>
      </c>
      <c r="AA101" s="355">
        <f t="shared" si="35"/>
        <v>88.619533543549551</v>
      </c>
      <c r="AB101" s="355">
        <f t="shared" si="35"/>
        <v>85.089758959828046</v>
      </c>
      <c r="AD101" s="133"/>
      <c r="AE101" s="133"/>
      <c r="AF101" s="43"/>
      <c r="AG101" s="43"/>
      <c r="AH101" s="43"/>
      <c r="AI101" s="43"/>
      <c r="AJ101" s="43"/>
      <c r="AK101" s="43"/>
      <c r="AL101" s="43"/>
      <c r="AM101" s="43"/>
      <c r="AN101" s="43"/>
    </row>
    <row r="102" spans="1:41" x14ac:dyDescent="0.2">
      <c r="A102" s="207" t="s">
        <v>3</v>
      </c>
      <c r="B102" s="254" t="s">
        <v>0</v>
      </c>
      <c r="C102" s="207" t="s">
        <v>2</v>
      </c>
      <c r="D102" s="207" t="s">
        <v>1</v>
      </c>
      <c r="E102" s="207" t="s">
        <v>0</v>
      </c>
      <c r="H102" s="124">
        <f t="shared" si="27"/>
        <v>12</v>
      </c>
      <c r="I102" s="43" t="str">
        <f t="shared" si="36"/>
        <v>Ječmen tržni</v>
      </c>
      <c r="J102" s="131" t="str">
        <f t="shared" si="29"/>
        <v>Subvencije</v>
      </c>
      <c r="K102" s="119" t="str">
        <f>+K$65</f>
        <v>EUR/ha</v>
      </c>
      <c r="L102" s="292"/>
      <c r="M102" s="310"/>
      <c r="N102" s="292"/>
      <c r="O102" s="301">
        <v>403.41329168520582</v>
      </c>
      <c r="P102" s="234"/>
      <c r="Q102" s="301">
        <v>406.2144391860877</v>
      </c>
      <c r="R102" s="301">
        <v>404.82266659770011</v>
      </c>
      <c r="S102" s="301">
        <v>403.41329168520582</v>
      </c>
      <c r="T102" s="301">
        <v>403.15614050040534</v>
      </c>
      <c r="U102" s="301">
        <v>401.57951731560496</v>
      </c>
      <c r="V102" s="301">
        <v>392.99660168439988</v>
      </c>
      <c r="W102" s="269"/>
      <c r="X102" s="355">
        <f t="shared" si="33"/>
        <v>100.69436172744346</v>
      </c>
      <c r="Y102" s="355">
        <f t="shared" si="34"/>
        <v>100.34936253751255</v>
      </c>
      <c r="Z102" s="355">
        <f t="shared" si="35"/>
        <v>99.936256144727835</v>
      </c>
      <c r="AA102" s="355">
        <f t="shared" si="35"/>
        <v>99.545435312272318</v>
      </c>
      <c r="AB102" s="355">
        <f t="shared" si="35"/>
        <v>97.417861479652387</v>
      </c>
      <c r="AD102" s="133"/>
      <c r="AE102" s="133"/>
      <c r="AF102" s="43"/>
      <c r="AG102" s="43"/>
      <c r="AH102" s="43"/>
      <c r="AI102" s="43"/>
      <c r="AJ102" s="43"/>
      <c r="AK102" s="43"/>
      <c r="AL102" s="43"/>
      <c r="AM102" s="43"/>
      <c r="AN102" s="43"/>
    </row>
    <row r="103" spans="1:41" x14ac:dyDescent="0.2">
      <c r="C103" s="207" t="s">
        <v>6</v>
      </c>
      <c r="H103" s="124">
        <f t="shared" si="27"/>
        <v>13</v>
      </c>
      <c r="I103" s="43" t="str">
        <f t="shared" si="36"/>
        <v>Ječmen tržni</v>
      </c>
      <c r="J103" s="131" t="str">
        <f t="shared" si="29"/>
        <v>Stroški, zmanjšani za subvencije</v>
      </c>
      <c r="K103" s="119" t="str">
        <f>+K$66</f>
        <v>EUR/ha</v>
      </c>
      <c r="L103" s="309"/>
      <c r="M103" s="310"/>
      <c r="N103" s="309"/>
      <c r="O103" s="314">
        <f>+O101-O102</f>
        <v>826.13571882919564</v>
      </c>
      <c r="P103" s="234"/>
      <c r="Q103" s="314">
        <f>+Q101-Q102</f>
        <v>983.75254572419544</v>
      </c>
      <c r="R103" s="314">
        <f t="shared" ref="R103:V103" si="38">+R101-R102</f>
        <v>877.19664799053453</v>
      </c>
      <c r="S103" s="314">
        <f t="shared" si="38"/>
        <v>826.13571882919564</v>
      </c>
      <c r="T103" s="314">
        <f t="shared" si="38"/>
        <v>752.83897211425415</v>
      </c>
      <c r="U103" s="314">
        <f t="shared" si="38"/>
        <v>688.04108049158663</v>
      </c>
      <c r="V103" s="314">
        <f t="shared" si="38"/>
        <v>653.22368765525516</v>
      </c>
      <c r="W103" s="269"/>
      <c r="X103" s="355">
        <f t="shared" si="33"/>
        <v>119.07880549195662</v>
      </c>
      <c r="Y103" s="355">
        <f t="shared" si="34"/>
        <v>106.18069501143259</v>
      </c>
      <c r="Z103" s="355">
        <f t="shared" si="35"/>
        <v>91.127759635085368</v>
      </c>
      <c r="AA103" s="355">
        <f t="shared" si="35"/>
        <v>83.284267319500785</v>
      </c>
      <c r="AB103" s="355">
        <f t="shared" si="35"/>
        <v>79.069779064995231</v>
      </c>
      <c r="AD103" s="133"/>
      <c r="AE103" s="133"/>
      <c r="AF103" s="43"/>
      <c r="AG103" s="43"/>
      <c r="AH103" s="43"/>
      <c r="AI103" s="43"/>
      <c r="AJ103" s="43"/>
      <c r="AK103" s="43"/>
      <c r="AL103" s="43"/>
      <c r="AM103" s="43"/>
      <c r="AN103" s="43"/>
    </row>
    <row r="104" spans="1:41" x14ac:dyDescent="0.2">
      <c r="G104" s="138"/>
      <c r="H104" s="124">
        <f t="shared" si="27"/>
        <v>14</v>
      </c>
      <c r="I104" s="43" t="str">
        <f t="shared" si="36"/>
        <v>Ječmen tržni</v>
      </c>
      <c r="J104" s="131" t="str">
        <f t="shared" si="29"/>
        <v>Stroški, zmanjšani za subvencije/kg</v>
      </c>
      <c r="K104" s="119" t="str">
        <f>+K$67</f>
        <v>EUR/kg</v>
      </c>
      <c r="L104" s="356"/>
      <c r="M104" s="330"/>
      <c r="N104" s="309"/>
      <c r="O104" s="320">
        <f>+O103/O95</f>
        <v>0.15020649433258101</v>
      </c>
      <c r="Q104" s="320">
        <f>+Q103/Q95</f>
        <v>0.15134654549603008</v>
      </c>
      <c r="R104" s="320">
        <f t="shared" ref="R104:V104" si="39">+R103/R95</f>
        <v>0.14619944133175575</v>
      </c>
      <c r="S104" s="320">
        <f t="shared" si="39"/>
        <v>0.15020649433258101</v>
      </c>
      <c r="T104" s="320">
        <f t="shared" si="39"/>
        <v>0.15056779442285084</v>
      </c>
      <c r="U104" s="320">
        <f t="shared" si="39"/>
        <v>0.15289801788701926</v>
      </c>
      <c r="V104" s="320">
        <f t="shared" si="39"/>
        <v>0.1187679432100464</v>
      </c>
      <c r="W104" s="329"/>
      <c r="X104" s="319">
        <f t="shared" si="33"/>
        <v>100.75898926242483</v>
      </c>
      <c r="Y104" s="319">
        <f t="shared" si="34"/>
        <v>97.332303760479874</v>
      </c>
      <c r="Z104" s="319">
        <f t="shared" si="35"/>
        <v>100.24053559859394</v>
      </c>
      <c r="AA104" s="319">
        <f t="shared" si="35"/>
        <v>101.79188227938984</v>
      </c>
      <c r="AB104" s="319">
        <f t="shared" si="35"/>
        <v>79.069779064995231</v>
      </c>
      <c r="AD104" s="133"/>
      <c r="AE104" s="133"/>
      <c r="AF104" s="43"/>
      <c r="AG104" s="43"/>
      <c r="AH104" s="43"/>
      <c r="AI104" s="43"/>
      <c r="AJ104" s="43"/>
      <c r="AK104" s="43"/>
      <c r="AL104" s="43"/>
      <c r="AM104" s="43"/>
      <c r="AN104" s="43"/>
    </row>
    <row r="105" spans="1:41" x14ac:dyDescent="0.2">
      <c r="A105" s="207" t="s">
        <v>152</v>
      </c>
      <c r="H105" s="124">
        <f t="shared" si="27"/>
        <v>15</v>
      </c>
      <c r="J105" s="131" t="str">
        <f t="shared" si="29"/>
        <v>davek_a</v>
      </c>
      <c r="L105" s="292"/>
      <c r="M105" s="310"/>
      <c r="N105" s="292"/>
      <c r="O105" s="125">
        <v>37.871701053196773</v>
      </c>
      <c r="Q105" s="125">
        <v>35.059009278793816</v>
      </c>
      <c r="R105" s="125">
        <v>36.46170532354077</v>
      </c>
      <c r="S105" s="125">
        <v>37.871701053196773</v>
      </c>
      <c r="T105" s="125">
        <v>38.533999356132874</v>
      </c>
      <c r="U105" s="125">
        <v>40.061764475164146</v>
      </c>
      <c r="V105" s="125">
        <v>44.54957025224725</v>
      </c>
      <c r="W105" s="269"/>
      <c r="X105" s="355">
        <f t="shared" si="33"/>
        <v>92.573104201334687</v>
      </c>
      <c r="Y105" s="355">
        <f t="shared" si="34"/>
        <v>96.27691471350748</v>
      </c>
      <c r="Z105" s="355">
        <f t="shared" si="35"/>
        <v>101.74879470559245</v>
      </c>
      <c r="AA105" s="355">
        <f t="shared" si="35"/>
        <v>105.78284935997748</v>
      </c>
      <c r="AB105" s="355">
        <f t="shared" si="35"/>
        <v>117.63287365854087</v>
      </c>
      <c r="AD105" s="132"/>
      <c r="AE105" s="132"/>
      <c r="AF105" s="45"/>
      <c r="AG105" s="45"/>
      <c r="AH105" s="45"/>
      <c r="AI105" s="45"/>
      <c r="AJ105" s="45"/>
      <c r="AK105" s="45"/>
      <c r="AL105" s="45"/>
      <c r="AM105" s="45"/>
      <c r="AN105" s="43"/>
    </row>
    <row r="106" spans="1:41" x14ac:dyDescent="0.2">
      <c r="A106" s="120" t="s">
        <v>97</v>
      </c>
      <c r="H106" s="124">
        <f t="shared" si="27"/>
        <v>16</v>
      </c>
      <c r="J106" s="131" t="str">
        <f t="shared" si="29"/>
        <v>Pokoj obvezno</v>
      </c>
      <c r="L106" s="292"/>
      <c r="M106" s="310"/>
      <c r="N106" s="292"/>
      <c r="O106" s="125">
        <v>22.449802572123314</v>
      </c>
      <c r="P106" s="234"/>
      <c r="Q106" s="125">
        <v>25.66155618237903</v>
      </c>
      <c r="R106" s="125">
        <v>24.058251674793905</v>
      </c>
      <c r="S106" s="125">
        <v>22.449802572123314</v>
      </c>
      <c r="T106" s="125">
        <v>21.711680012409893</v>
      </c>
      <c r="U106" s="125">
        <v>19.958633720215133</v>
      </c>
      <c r="V106" s="125">
        <v>14.743132028226192</v>
      </c>
      <c r="W106" s="269"/>
      <c r="X106" s="355">
        <f t="shared" si="33"/>
        <v>114.30637797342528</v>
      </c>
      <c r="Y106" s="355">
        <f t="shared" si="34"/>
        <v>107.16464698298887</v>
      </c>
      <c r="Z106" s="355">
        <f t="shared" si="35"/>
        <v>96.71212004051219</v>
      </c>
      <c r="AA106" s="355">
        <f t="shared" si="35"/>
        <v>88.903381916589538</v>
      </c>
      <c r="AB106" s="355">
        <f t="shared" si="35"/>
        <v>65.671544241254225</v>
      </c>
      <c r="AD106" s="133"/>
      <c r="AE106" s="133"/>
      <c r="AF106" s="43"/>
      <c r="AG106" s="43"/>
      <c r="AH106" s="43"/>
      <c r="AI106" s="43"/>
      <c r="AJ106" s="43"/>
      <c r="AK106" s="43"/>
      <c r="AL106" s="43"/>
      <c r="AM106" s="43"/>
      <c r="AN106" s="43"/>
    </row>
    <row r="107" spans="1:41" s="45" customFormat="1" x14ac:dyDescent="0.2">
      <c r="A107" s="120" t="s">
        <v>96</v>
      </c>
      <c r="B107" s="207"/>
      <c r="C107" s="207"/>
      <c r="D107" s="207"/>
      <c r="E107" s="207"/>
      <c r="F107" s="120"/>
      <c r="G107" s="120"/>
      <c r="H107" s="124">
        <f t="shared" si="27"/>
        <v>17</v>
      </c>
      <c r="I107" s="43"/>
      <c r="J107" s="131" t="str">
        <f t="shared" si="29"/>
        <v>Zdrav obvezno</v>
      </c>
      <c r="K107" s="119"/>
      <c r="L107" s="306"/>
      <c r="M107" s="307"/>
      <c r="N107" s="306"/>
      <c r="O107" s="125">
        <v>10.268974208797049</v>
      </c>
      <c r="P107" s="306"/>
      <c r="Q107" s="125">
        <v>11.738092473101116</v>
      </c>
      <c r="R107" s="125">
        <v>11.004709959631533</v>
      </c>
      <c r="S107" s="125">
        <v>10.268974208797049</v>
      </c>
      <c r="T107" s="125">
        <v>9.9313426637410398</v>
      </c>
      <c r="U107" s="125">
        <v>9.1294653597629214</v>
      </c>
      <c r="V107" s="125">
        <v>6.7437939406531413</v>
      </c>
      <c r="W107" s="346"/>
      <c r="X107" s="355">
        <f t="shared" si="33"/>
        <v>114.30637797342531</v>
      </c>
      <c r="Y107" s="355">
        <f t="shared" si="34"/>
        <v>107.16464698298888</v>
      </c>
      <c r="Z107" s="355">
        <f t="shared" si="35"/>
        <v>96.71212004051219</v>
      </c>
      <c r="AA107" s="355">
        <f t="shared" si="35"/>
        <v>88.903381916589566</v>
      </c>
      <c r="AB107" s="355">
        <f t="shared" si="35"/>
        <v>65.671544241254225</v>
      </c>
      <c r="AC107" s="246"/>
      <c r="AD107" s="132"/>
      <c r="AE107" s="132"/>
      <c r="AF107" s="43"/>
      <c r="AG107" s="43"/>
      <c r="AH107" s="43"/>
      <c r="AI107" s="43"/>
      <c r="AJ107" s="43"/>
      <c r="AK107" s="43"/>
      <c r="AL107" s="43"/>
      <c r="AM107" s="43"/>
      <c r="AN107" s="43"/>
      <c r="AO107" s="308"/>
    </row>
    <row r="108" spans="1:41" x14ac:dyDescent="0.2">
      <c r="A108" s="120" t="s">
        <v>95</v>
      </c>
      <c r="H108" s="124">
        <f t="shared" si="27"/>
        <v>18</v>
      </c>
      <c r="J108" s="131" t="str">
        <f t="shared" si="29"/>
        <v>Pokoj dodatno</v>
      </c>
      <c r="L108" s="292"/>
      <c r="M108" s="310"/>
      <c r="N108" s="292"/>
      <c r="O108" s="125">
        <v>17.667237927264225</v>
      </c>
      <c r="P108" s="234"/>
      <c r="Q108" s="125">
        <v>20.194779762602998</v>
      </c>
      <c r="R108" s="125">
        <v>18.933033156397425</v>
      </c>
      <c r="S108" s="125">
        <v>17.667237927264225</v>
      </c>
      <c r="T108" s="125">
        <v>17.086360352058676</v>
      </c>
      <c r="U108" s="125">
        <v>15.706772008588274</v>
      </c>
      <c r="V108" s="125">
        <v>11.602347971610973</v>
      </c>
      <c r="W108" s="269"/>
      <c r="X108" s="355">
        <f t="shared" si="33"/>
        <v>114.30637797342533</v>
      </c>
      <c r="Y108" s="355">
        <f t="shared" si="34"/>
        <v>107.16464698298887</v>
      </c>
      <c r="Z108" s="355">
        <f t="shared" si="35"/>
        <v>96.71212004051219</v>
      </c>
      <c r="AA108" s="355">
        <f t="shared" si="35"/>
        <v>88.903381916589552</v>
      </c>
      <c r="AB108" s="355">
        <f t="shared" si="35"/>
        <v>65.671544241254225</v>
      </c>
      <c r="AD108" s="133"/>
      <c r="AE108" s="133"/>
      <c r="AF108" s="402" t="s">
        <v>159</v>
      </c>
      <c r="AG108" s="403"/>
      <c r="AH108" s="403"/>
      <c r="AI108" s="403"/>
      <c r="AJ108" s="403"/>
      <c r="AK108" s="403"/>
      <c r="AL108" s="403"/>
      <c r="AM108" s="403"/>
      <c r="AN108" s="403"/>
      <c r="AO108" s="308"/>
    </row>
    <row r="109" spans="1:41" s="45" customFormat="1" x14ac:dyDescent="0.2">
      <c r="A109" s="120" t="s">
        <v>94</v>
      </c>
      <c r="B109" s="207"/>
      <c r="C109" s="207"/>
      <c r="D109" s="207"/>
      <c r="E109" s="207"/>
      <c r="F109" s="120"/>
      <c r="G109" s="120"/>
      <c r="H109" s="124">
        <f t="shared" si="27"/>
        <v>19</v>
      </c>
      <c r="I109" s="43"/>
      <c r="J109" s="131" t="str">
        <f t="shared" si="29"/>
        <v>Zdrav dodatno</v>
      </c>
      <c r="K109" s="119"/>
      <c r="L109" s="306"/>
      <c r="M109" s="307"/>
      <c r="N109" s="306"/>
      <c r="O109" s="125">
        <v>8.0813365744711838</v>
      </c>
      <c r="P109" s="306"/>
      <c r="Q109" s="125">
        <v>9.2374831301196902</v>
      </c>
      <c r="R109" s="125">
        <v>8.6603358115392073</v>
      </c>
      <c r="S109" s="125">
        <v>8.0813365744711838</v>
      </c>
      <c r="T109" s="125">
        <v>7.8156319287803875</v>
      </c>
      <c r="U109" s="125">
        <v>7.1845815187671507</v>
      </c>
      <c r="V109" s="125">
        <v>5.3071385237885016</v>
      </c>
      <c r="W109" s="346"/>
      <c r="X109" s="355">
        <f t="shared" si="33"/>
        <v>114.30637797342528</v>
      </c>
      <c r="Y109" s="355">
        <f t="shared" si="34"/>
        <v>107.16464698298884</v>
      </c>
      <c r="Z109" s="355">
        <f t="shared" si="35"/>
        <v>96.71212004051219</v>
      </c>
      <c r="AA109" s="355">
        <f t="shared" si="35"/>
        <v>88.903381916589538</v>
      </c>
      <c r="AB109" s="355">
        <f t="shared" si="35"/>
        <v>65.671544241254225</v>
      </c>
      <c r="AC109" s="246"/>
      <c r="AD109" s="133"/>
      <c r="AE109" s="133"/>
      <c r="AF109" s="204" t="str">
        <f>"letina "&amp;M90&amp;", upoštevani stroški zmanjšani za subvencije"</f>
        <v>letina , upoštevani stroški zmanjšani za subvencije</v>
      </c>
      <c r="AG109" s="43"/>
      <c r="AH109" s="43"/>
      <c r="AI109" s="43"/>
      <c r="AJ109" s="43"/>
      <c r="AK109" s="43"/>
      <c r="AL109" s="43"/>
      <c r="AM109" s="43"/>
      <c r="AN109" s="43"/>
      <c r="AO109" s="308"/>
    </row>
    <row r="110" spans="1:41" x14ac:dyDescent="0.2">
      <c r="A110" s="120" t="s">
        <v>93</v>
      </c>
      <c r="H110" s="124">
        <f t="shared" si="27"/>
        <v>20</v>
      </c>
      <c r="J110" s="131" t="str">
        <f t="shared" si="29"/>
        <v>Regresi</v>
      </c>
      <c r="L110" s="292"/>
      <c r="M110" s="310"/>
      <c r="N110" s="292"/>
      <c r="O110" s="125">
        <v>52.668885951413095</v>
      </c>
      <c r="P110" s="234"/>
      <c r="Q110" s="125">
        <v>60.203895850014568</v>
      </c>
      <c r="R110" s="125">
        <v>56.442425699704877</v>
      </c>
      <c r="S110" s="125">
        <v>52.668885951413095</v>
      </c>
      <c r="T110" s="125">
        <v>50.937196205331105</v>
      </c>
      <c r="U110" s="125">
        <v>46.824420828597781</v>
      </c>
      <c r="V110" s="125">
        <v>34.588470738957994</v>
      </c>
      <c r="W110" s="346"/>
      <c r="X110" s="355">
        <f t="shared" si="33"/>
        <v>114.30637797342533</v>
      </c>
      <c r="Y110" s="355">
        <f t="shared" si="34"/>
        <v>107.16464698298888</v>
      </c>
      <c r="Z110" s="355">
        <f t="shared" si="35"/>
        <v>96.712120040512218</v>
      </c>
      <c r="AA110" s="355">
        <f t="shared" si="35"/>
        <v>88.903381916589581</v>
      </c>
      <c r="AB110" s="355">
        <f t="shared" si="35"/>
        <v>65.671544241254239</v>
      </c>
      <c r="AD110" s="133"/>
      <c r="AE110" s="133"/>
      <c r="AF110" s="43"/>
      <c r="AG110" s="43"/>
      <c r="AH110" s="43"/>
      <c r="AI110" s="43"/>
      <c r="AJ110" s="43"/>
      <c r="AK110" s="43"/>
      <c r="AL110" s="43"/>
      <c r="AM110" s="43"/>
      <c r="AN110" s="43"/>
      <c r="AO110" s="308"/>
    </row>
    <row r="111" spans="1:41" x14ac:dyDescent="0.2">
      <c r="A111" s="207" t="s">
        <v>13</v>
      </c>
      <c r="H111" s="124">
        <f t="shared" si="27"/>
        <v>21</v>
      </c>
      <c r="J111" s="131" t="str">
        <f t="shared" si="29"/>
        <v>SUM element</v>
      </c>
      <c r="L111" s="292"/>
      <c r="M111" s="310"/>
      <c r="N111" s="292"/>
      <c r="O111" s="301">
        <v>1471.6172631702998</v>
      </c>
      <c r="P111" s="313"/>
      <c r="Q111" s="301">
        <v>1680.4208133993218</v>
      </c>
      <c r="R111" s="301">
        <v>1551.71641436447</v>
      </c>
      <c r="S111" s="301">
        <v>1471.6172631702998</v>
      </c>
      <c r="T111" s="301">
        <v>1377.3066365577552</v>
      </c>
      <c r="U111" s="301">
        <v>1290.1753930374846</v>
      </c>
      <c r="V111" s="301">
        <v>1295.725028685898</v>
      </c>
      <c r="W111" s="346"/>
      <c r="X111" s="354">
        <f t="shared" si="33"/>
        <v>114.18871302034044</v>
      </c>
      <c r="Y111" s="354">
        <f t="shared" si="34"/>
        <v>105.44293364849587</v>
      </c>
      <c r="Z111" s="354">
        <f t="shared" si="35"/>
        <v>93.591361764174223</v>
      </c>
      <c r="AA111" s="354">
        <f t="shared" si="35"/>
        <v>87.67058020630067</v>
      </c>
      <c r="AB111" s="354">
        <f t="shared" si="35"/>
        <v>88.047691550894299</v>
      </c>
      <c r="AD111" s="133"/>
      <c r="AE111" s="133"/>
      <c r="AF111" s="43"/>
      <c r="AG111" s="43"/>
      <c r="AH111" s="43"/>
      <c r="AI111" s="43"/>
      <c r="AJ111" s="43"/>
      <c r="AK111" s="43"/>
      <c r="AL111" s="43"/>
      <c r="AM111" s="43"/>
      <c r="AN111" s="43"/>
      <c r="AO111" s="308"/>
    </row>
    <row r="112" spans="1:41" ht="15" customHeight="1" x14ac:dyDescent="0.2">
      <c r="A112" s="207" t="s">
        <v>3</v>
      </c>
      <c r="B112" s="207" t="s">
        <v>0</v>
      </c>
      <c r="C112" s="207" t="s">
        <v>2</v>
      </c>
      <c r="D112" s="207" t="s">
        <v>1</v>
      </c>
      <c r="E112" s="207" t="s">
        <v>0</v>
      </c>
      <c r="H112" s="124">
        <f t="shared" si="27"/>
        <v>22</v>
      </c>
      <c r="J112" s="202" t="str">
        <f>+J75</f>
        <v>Subvencije</v>
      </c>
      <c r="L112" s="292"/>
      <c r="M112" s="310"/>
      <c r="N112" s="292"/>
      <c r="O112" s="357">
        <v>403.41329168520582</v>
      </c>
      <c r="P112" s="358"/>
      <c r="Q112" s="357">
        <v>406.2144391860877</v>
      </c>
      <c r="R112" s="357">
        <v>404.82266659770011</v>
      </c>
      <c r="S112" s="357">
        <v>403.41329168520582</v>
      </c>
      <c r="T112" s="357">
        <v>403.15614050040534</v>
      </c>
      <c r="U112" s="357">
        <v>401.57951731560496</v>
      </c>
      <c r="V112" s="357">
        <v>392.99660168439988</v>
      </c>
      <c r="W112" s="346"/>
      <c r="X112" s="355">
        <f t="shared" si="33"/>
        <v>100.69436172744346</v>
      </c>
      <c r="Y112" s="355">
        <f t="shared" si="34"/>
        <v>100.34936253751255</v>
      </c>
      <c r="Z112" s="355">
        <f t="shared" si="35"/>
        <v>99.936256144727835</v>
      </c>
      <c r="AA112" s="355">
        <f t="shared" si="35"/>
        <v>99.545435312272318</v>
      </c>
      <c r="AB112" s="355">
        <f t="shared" si="35"/>
        <v>97.417861479652387</v>
      </c>
      <c r="AD112" s="133"/>
      <c r="AE112" s="323"/>
      <c r="AF112" s="43"/>
      <c r="AG112" s="43"/>
      <c r="AH112" s="43"/>
      <c r="AI112" s="43"/>
      <c r="AJ112" s="43"/>
      <c r="AK112" s="43"/>
      <c r="AL112" s="43"/>
      <c r="AM112" s="43"/>
      <c r="AN112" s="43"/>
      <c r="AO112" s="308"/>
    </row>
    <row r="113" spans="1:41" ht="15" customHeight="1" x14ac:dyDescent="0.2">
      <c r="A113" s="210" t="s">
        <v>14</v>
      </c>
      <c r="H113" s="124">
        <f t="shared" si="27"/>
        <v>23</v>
      </c>
      <c r="J113" s="202" t="str">
        <f>+J76</f>
        <v>Vrednost pridelave_tržna</v>
      </c>
      <c r="K113" s="119" t="s">
        <v>178</v>
      </c>
      <c r="L113" s="292"/>
      <c r="M113" s="310"/>
      <c r="N113" s="292"/>
      <c r="O113" s="357">
        <v>742.5</v>
      </c>
      <c r="P113" s="358"/>
      <c r="Q113" s="357">
        <v>877.50000000000011</v>
      </c>
      <c r="R113" s="357">
        <v>810</v>
      </c>
      <c r="S113" s="357">
        <v>742.5</v>
      </c>
      <c r="T113" s="357">
        <v>675</v>
      </c>
      <c r="U113" s="357">
        <v>607.5</v>
      </c>
      <c r="V113" s="357">
        <v>742.5</v>
      </c>
      <c r="W113" s="346"/>
      <c r="X113" s="354">
        <f t="shared" si="33"/>
        <v>118.18181818181819</v>
      </c>
      <c r="Y113" s="354">
        <f t="shared" si="34"/>
        <v>109.09090909090908</v>
      </c>
      <c r="Z113" s="354">
        <f t="shared" si="35"/>
        <v>90.909090909090907</v>
      </c>
      <c r="AA113" s="354">
        <f t="shared" si="35"/>
        <v>81.818181818181827</v>
      </c>
      <c r="AB113" s="354">
        <f t="shared" si="35"/>
        <v>100</v>
      </c>
      <c r="AD113" s="133"/>
      <c r="AE113" s="323"/>
      <c r="AF113" s="43"/>
      <c r="AG113" s="43"/>
      <c r="AH113" s="43"/>
      <c r="AI113" s="43"/>
      <c r="AJ113" s="43"/>
      <c r="AK113" s="43"/>
      <c r="AL113" s="43"/>
      <c r="AM113" s="43"/>
      <c r="AN113" s="43"/>
      <c r="AO113" s="308"/>
    </row>
    <row r="114" spans="1:41" s="72" customFormat="1" x14ac:dyDescent="0.2">
      <c r="A114" s="207"/>
      <c r="B114" s="207"/>
      <c r="C114" s="207"/>
      <c r="D114" s="207"/>
      <c r="E114" s="207"/>
      <c r="F114" s="120"/>
      <c r="G114" s="138"/>
      <c r="H114" s="124">
        <f t="shared" si="27"/>
        <v>24</v>
      </c>
      <c r="I114" s="43"/>
      <c r="J114" s="136"/>
      <c r="K114" s="232"/>
      <c r="L114" s="329"/>
      <c r="M114" s="330"/>
      <c r="N114" s="323"/>
      <c r="O114" s="331">
        <f>+O99-O112-O100</f>
        <v>826.13571882919564</v>
      </c>
      <c r="P114" s="359" t="s">
        <v>92</v>
      </c>
      <c r="Q114" s="331">
        <f>+Q99-Q112-Q100</f>
        <v>983.75254572419544</v>
      </c>
      <c r="R114" s="331">
        <f t="shared" ref="R114:V114" si="40">+R99-R112-R100</f>
        <v>877.19664799053453</v>
      </c>
      <c r="S114" s="331">
        <f t="shared" si="40"/>
        <v>826.13571882919564</v>
      </c>
      <c r="T114" s="331">
        <f t="shared" si="40"/>
        <v>752.83897211425415</v>
      </c>
      <c r="U114" s="331">
        <f t="shared" si="40"/>
        <v>688.04108049158663</v>
      </c>
      <c r="V114" s="331">
        <f t="shared" si="40"/>
        <v>653.22368765525516</v>
      </c>
      <c r="W114" s="360"/>
      <c r="X114" s="323"/>
      <c r="Y114" s="323"/>
      <c r="Z114" s="323"/>
      <c r="AA114" s="323"/>
      <c r="AB114" s="323"/>
      <c r="AC114" s="247"/>
      <c r="AD114" s="132"/>
      <c r="AE114" s="132"/>
      <c r="AF114" s="43"/>
      <c r="AG114" s="43"/>
      <c r="AH114" s="43"/>
      <c r="AI114" s="43"/>
      <c r="AJ114" s="43"/>
      <c r="AK114" s="43"/>
      <c r="AL114" s="43"/>
      <c r="AM114" s="43"/>
      <c r="AN114" s="43"/>
      <c r="AO114" s="308"/>
    </row>
    <row r="115" spans="1:41" s="72" customFormat="1" x14ac:dyDescent="0.2">
      <c r="A115" s="207"/>
      <c r="B115" s="207"/>
      <c r="C115" s="207"/>
      <c r="D115" s="207"/>
      <c r="E115" s="207"/>
      <c r="F115" s="120"/>
      <c r="G115" s="211"/>
      <c r="H115" s="124">
        <f t="shared" si="27"/>
        <v>25</v>
      </c>
      <c r="I115" s="43"/>
      <c r="J115" s="136"/>
      <c r="K115" s="232"/>
      <c r="L115" s="329"/>
      <c r="M115" s="330"/>
      <c r="N115" s="323"/>
      <c r="O115" s="331">
        <f>O114-O106-O107</f>
        <v>793.41694204827525</v>
      </c>
      <c r="P115" s="359" t="s">
        <v>91</v>
      </c>
      <c r="Q115" s="331">
        <f>Q114-Q106-Q107</f>
        <v>946.35289706871527</v>
      </c>
      <c r="R115" s="331">
        <f t="shared" ref="R115:V115" si="41">R114-R106-R107</f>
        <v>842.13368635610902</v>
      </c>
      <c r="S115" s="331">
        <f t="shared" si="41"/>
        <v>793.41694204827525</v>
      </c>
      <c r="T115" s="331">
        <f t="shared" si="41"/>
        <v>721.19594943810318</v>
      </c>
      <c r="U115" s="331">
        <f t="shared" si="41"/>
        <v>658.95298141160856</v>
      </c>
      <c r="V115" s="331">
        <f t="shared" si="41"/>
        <v>631.73676168637576</v>
      </c>
      <c r="W115" s="360"/>
      <c r="X115" s="323"/>
      <c r="Y115" s="323"/>
      <c r="Z115" s="323"/>
      <c r="AA115" s="323"/>
      <c r="AB115" s="323"/>
      <c r="AC115" s="247"/>
      <c r="AD115" s="133"/>
      <c r="AE115" s="133"/>
      <c r="AF115" s="43"/>
      <c r="AG115" s="43"/>
      <c r="AH115" s="43"/>
      <c r="AI115" s="43"/>
      <c r="AJ115" s="43"/>
      <c r="AK115" s="43"/>
      <c r="AL115" s="43"/>
      <c r="AM115" s="43"/>
      <c r="AN115" s="43"/>
      <c r="AO115" s="308"/>
    </row>
    <row r="116" spans="1:41" s="45" customFormat="1" x14ac:dyDescent="0.2">
      <c r="A116" s="207"/>
      <c r="B116" s="207"/>
      <c r="C116" s="207"/>
      <c r="D116" s="207"/>
      <c r="E116" s="207"/>
      <c r="F116" s="120"/>
      <c r="G116" s="42"/>
      <c r="H116" s="124">
        <f t="shared" si="27"/>
        <v>26</v>
      </c>
      <c r="I116" s="43"/>
      <c r="J116" s="131"/>
      <c r="K116" s="119"/>
      <c r="L116" s="306"/>
      <c r="M116" s="307"/>
      <c r="N116" s="323"/>
      <c r="O116" s="331">
        <f>O115-O108-O109-O110</f>
        <v>714.99948159512678</v>
      </c>
      <c r="P116" s="359" t="s">
        <v>90</v>
      </c>
      <c r="Q116" s="331">
        <f>Q115-Q108-Q109-Q110</f>
        <v>856.71673832597799</v>
      </c>
      <c r="R116" s="331">
        <f t="shared" ref="R116:V116" si="42">R115-R108-R109-R110</f>
        <v>758.09789168846748</v>
      </c>
      <c r="S116" s="331">
        <f t="shared" si="42"/>
        <v>714.99948159512678</v>
      </c>
      <c r="T116" s="331">
        <f t="shared" si="42"/>
        <v>645.35676095193298</v>
      </c>
      <c r="U116" s="331">
        <f t="shared" si="42"/>
        <v>589.2372070556554</v>
      </c>
      <c r="V116" s="331">
        <f t="shared" si="42"/>
        <v>580.23880445201837</v>
      </c>
      <c r="W116" s="360"/>
      <c r="X116" s="306"/>
      <c r="Y116" s="306"/>
      <c r="Z116" s="306"/>
      <c r="AA116" s="306"/>
      <c r="AB116" s="306"/>
      <c r="AC116" s="246"/>
      <c r="AD116" s="133"/>
      <c r="AE116" s="133"/>
      <c r="AF116" s="43"/>
      <c r="AG116" s="43"/>
      <c r="AH116" s="43"/>
      <c r="AI116" s="43"/>
      <c r="AJ116" s="43"/>
      <c r="AK116" s="43"/>
      <c r="AL116" s="43"/>
      <c r="AM116" s="43"/>
      <c r="AN116" s="43"/>
      <c r="AO116" s="308"/>
    </row>
    <row r="117" spans="1:41" x14ac:dyDescent="0.2">
      <c r="H117" s="124">
        <f t="shared" si="27"/>
        <v>27</v>
      </c>
      <c r="L117" s="292"/>
      <c r="M117" s="310"/>
      <c r="N117" s="292"/>
      <c r="O117" s="333"/>
      <c r="P117" s="328"/>
      <c r="Q117" s="333"/>
      <c r="R117" s="333"/>
      <c r="S117" s="333"/>
      <c r="T117" s="333"/>
      <c r="U117" s="333"/>
      <c r="V117" s="333"/>
      <c r="W117" s="269"/>
      <c r="X117" s="292"/>
      <c r="Y117" s="292"/>
      <c r="Z117" s="292"/>
      <c r="AA117" s="292"/>
      <c r="AB117" s="292"/>
      <c r="AD117" s="133"/>
      <c r="AE117" s="133"/>
      <c r="AF117" s="43"/>
      <c r="AG117" s="43"/>
      <c r="AH117" s="43"/>
      <c r="AI117" s="43"/>
      <c r="AJ117" s="43"/>
      <c r="AK117" s="43"/>
      <c r="AL117" s="43"/>
      <c r="AM117" s="43"/>
      <c r="AN117" s="43"/>
      <c r="AO117" s="308"/>
    </row>
    <row r="118" spans="1:41" x14ac:dyDescent="0.2">
      <c r="H118" s="124">
        <f t="shared" si="27"/>
        <v>28</v>
      </c>
      <c r="J118" s="131"/>
      <c r="L118" s="292"/>
      <c r="M118" s="310"/>
      <c r="N118" s="292"/>
      <c r="O118" s="336" t="str">
        <f>+O95&amp;";"&amp;O97</f>
        <v>5500;1</v>
      </c>
      <c r="P118" s="361"/>
      <c r="Q118" s="336" t="str">
        <f>+Q95&amp;";"&amp;Q97</f>
        <v>6500;1</v>
      </c>
      <c r="R118" s="336" t="str">
        <f t="shared" ref="R118:V118" si="43">+R95&amp;";"&amp;R97</f>
        <v>6000;1</v>
      </c>
      <c r="S118" s="336" t="str">
        <f t="shared" si="43"/>
        <v>5500;1</v>
      </c>
      <c r="T118" s="336" t="str">
        <f t="shared" si="43"/>
        <v>5000;1</v>
      </c>
      <c r="U118" s="336" t="str">
        <f t="shared" si="43"/>
        <v>4500;1</v>
      </c>
      <c r="V118" s="336" t="str">
        <f t="shared" si="43"/>
        <v>5500;5</v>
      </c>
      <c r="W118" s="269"/>
      <c r="X118" s="292"/>
      <c r="Y118" s="292"/>
      <c r="Z118" s="292"/>
      <c r="AA118" s="292"/>
      <c r="AB118" s="292"/>
      <c r="AD118" s="133"/>
      <c r="AE118" s="133"/>
      <c r="AF118" s="43"/>
      <c r="AG118" s="43"/>
      <c r="AH118" s="43"/>
      <c r="AI118" s="43"/>
      <c r="AJ118" s="43"/>
      <c r="AK118" s="43"/>
      <c r="AL118" s="43"/>
      <c r="AM118" s="43"/>
      <c r="AN118" s="43"/>
      <c r="AO118" s="308"/>
    </row>
    <row r="119" spans="1:41" ht="13.5" customHeight="1" x14ac:dyDescent="0.2">
      <c r="H119" s="124">
        <f t="shared" si="27"/>
        <v>29</v>
      </c>
      <c r="L119" s="292"/>
      <c r="M119" s="310"/>
      <c r="N119" s="292"/>
      <c r="O119" s="339">
        <f>+O114/O95*1000</f>
        <v>150.206494332581</v>
      </c>
      <c r="P119" s="338" t="s">
        <v>89</v>
      </c>
      <c r="Q119" s="339">
        <f>+Q114/Q95*1000</f>
        <v>151.34654549603007</v>
      </c>
      <c r="R119" s="339">
        <f t="shared" ref="R119:V119" si="44">+R114/R95*1000</f>
        <v>146.19944133175574</v>
      </c>
      <c r="S119" s="339">
        <f t="shared" si="44"/>
        <v>150.206494332581</v>
      </c>
      <c r="T119" s="339">
        <f t="shared" si="44"/>
        <v>150.56779442285085</v>
      </c>
      <c r="U119" s="339">
        <f t="shared" si="44"/>
        <v>152.89801788701925</v>
      </c>
      <c r="V119" s="339">
        <f t="shared" si="44"/>
        <v>118.7679432100464</v>
      </c>
      <c r="W119" s="269"/>
      <c r="X119" s="292"/>
      <c r="Y119" s="292"/>
      <c r="Z119" s="292"/>
      <c r="AA119" s="292"/>
      <c r="AB119" s="292"/>
      <c r="AD119" s="133"/>
      <c r="AE119" s="133"/>
      <c r="AF119" s="43"/>
      <c r="AG119" s="43"/>
      <c r="AH119" s="43"/>
      <c r="AI119" s="43"/>
      <c r="AJ119" s="43"/>
      <c r="AK119" s="43"/>
      <c r="AL119" s="43"/>
      <c r="AM119" s="43"/>
      <c r="AN119" s="43"/>
      <c r="AO119" s="308"/>
    </row>
    <row r="120" spans="1:41" x14ac:dyDescent="0.2">
      <c r="H120" s="124">
        <f t="shared" si="27"/>
        <v>30</v>
      </c>
      <c r="L120" s="292"/>
      <c r="M120" s="310"/>
      <c r="N120" s="292"/>
      <c r="O120" s="339">
        <f>+O119*O115/O114</f>
        <v>144.2576258269591</v>
      </c>
      <c r="P120" s="338" t="s">
        <v>88</v>
      </c>
      <c r="Q120" s="339">
        <f>+Q119*Q115/Q114</f>
        <v>145.59275339518695</v>
      </c>
      <c r="R120" s="339">
        <f t="shared" ref="R120:V120" si="45">+R119*R115/R114</f>
        <v>140.35561439268483</v>
      </c>
      <c r="S120" s="339">
        <f t="shared" si="45"/>
        <v>144.2576258269591</v>
      </c>
      <c r="T120" s="339">
        <f t="shared" si="45"/>
        <v>144.23918988762065</v>
      </c>
      <c r="U120" s="339">
        <f t="shared" si="45"/>
        <v>146.43399586924636</v>
      </c>
      <c r="V120" s="339">
        <f t="shared" si="45"/>
        <v>114.86122939752288</v>
      </c>
      <c r="W120" s="269"/>
      <c r="X120" s="292"/>
      <c r="Y120" s="292"/>
      <c r="Z120" s="292"/>
      <c r="AA120" s="292"/>
      <c r="AB120" s="292"/>
      <c r="AD120" s="133"/>
      <c r="AE120" s="133"/>
      <c r="AF120" s="43"/>
      <c r="AG120" s="43"/>
      <c r="AH120" s="43"/>
      <c r="AI120" s="43"/>
      <c r="AJ120" s="43"/>
      <c r="AK120" s="43"/>
      <c r="AL120" s="43"/>
      <c r="AM120" s="43"/>
      <c r="AN120" s="43"/>
      <c r="AO120" s="308"/>
    </row>
    <row r="121" spans="1:41" x14ac:dyDescent="0.2">
      <c r="H121" s="124">
        <f t="shared" si="27"/>
        <v>31</v>
      </c>
      <c r="L121" s="292"/>
      <c r="M121" s="310"/>
      <c r="N121" s="292"/>
      <c r="O121" s="339">
        <f>+O119*O116/O114</f>
        <v>129.99990574456848</v>
      </c>
      <c r="P121" s="338" t="s">
        <v>87</v>
      </c>
      <c r="Q121" s="339">
        <f>+Q119*Q116/Q114</f>
        <v>131.80257512707354</v>
      </c>
      <c r="R121" s="339">
        <f t="shared" ref="R121:V121" si="46">+R119*R116/R114</f>
        <v>126.34964861474457</v>
      </c>
      <c r="S121" s="339">
        <f t="shared" si="46"/>
        <v>129.99990574456848</v>
      </c>
      <c r="T121" s="339">
        <f t="shared" si="46"/>
        <v>129.07135219038662</v>
      </c>
      <c r="U121" s="339">
        <f t="shared" si="46"/>
        <v>130.94160156792341</v>
      </c>
      <c r="V121" s="339">
        <f t="shared" si="46"/>
        <v>105.49796444582152</v>
      </c>
      <c r="W121" s="269"/>
      <c r="X121" s="292"/>
      <c r="Y121" s="292"/>
      <c r="Z121" s="292"/>
      <c r="AA121" s="292"/>
      <c r="AB121" s="292"/>
      <c r="AD121" s="132"/>
      <c r="AE121" s="132"/>
      <c r="AF121" s="43"/>
      <c r="AG121" s="43"/>
      <c r="AH121" s="43"/>
      <c r="AI121" s="43"/>
      <c r="AJ121" s="43"/>
      <c r="AK121" s="43"/>
      <c r="AL121" s="43"/>
      <c r="AM121" s="43"/>
      <c r="AN121" s="43"/>
      <c r="AO121" s="308"/>
    </row>
    <row r="122" spans="1:41" x14ac:dyDescent="0.2">
      <c r="H122" s="124">
        <f t="shared" si="27"/>
        <v>32</v>
      </c>
      <c r="L122" s="292"/>
      <c r="M122" s="310"/>
      <c r="N122" s="292"/>
      <c r="O122" s="339">
        <f>+O119-O121</f>
        <v>20.206588588012522</v>
      </c>
      <c r="P122" s="338" t="s">
        <v>86</v>
      </c>
      <c r="Q122" s="339">
        <f>+Q119-Q121</f>
        <v>19.543970368956536</v>
      </c>
      <c r="R122" s="339">
        <f t="shared" ref="R122:V122" si="47">+R119-R121</f>
        <v>19.849792717011169</v>
      </c>
      <c r="S122" s="339">
        <f t="shared" si="47"/>
        <v>20.206588588012522</v>
      </c>
      <c r="T122" s="339">
        <f t="shared" si="47"/>
        <v>21.496442232464233</v>
      </c>
      <c r="U122" s="339">
        <f t="shared" si="47"/>
        <v>21.956416319095837</v>
      </c>
      <c r="V122" s="339">
        <f t="shared" si="47"/>
        <v>13.269978764224874</v>
      </c>
      <c r="W122" s="269"/>
      <c r="X122" s="292"/>
      <c r="Y122" s="292"/>
      <c r="Z122" s="292"/>
      <c r="AA122" s="292"/>
      <c r="AB122" s="292"/>
      <c r="AD122" s="133"/>
      <c r="AE122" s="133"/>
      <c r="AF122" s="43"/>
      <c r="AG122" s="43"/>
      <c r="AH122" s="43"/>
      <c r="AI122" s="43"/>
      <c r="AJ122" s="43"/>
      <c r="AK122" s="43"/>
      <c r="AL122" s="43"/>
      <c r="AM122" s="43"/>
      <c r="AN122" s="43"/>
      <c r="AO122" s="308"/>
    </row>
    <row r="123" spans="1:41" s="45" customFormat="1" x14ac:dyDescent="0.2">
      <c r="A123" s="207"/>
      <c r="B123" s="207"/>
      <c r="C123" s="207"/>
      <c r="D123" s="207"/>
      <c r="E123" s="207"/>
      <c r="F123" s="120"/>
      <c r="G123" s="42"/>
      <c r="H123" s="124">
        <f t="shared" si="27"/>
        <v>33</v>
      </c>
      <c r="I123" s="43"/>
      <c r="W123" s="346"/>
      <c r="X123" s="306"/>
      <c r="Y123" s="306"/>
      <c r="Z123" s="306"/>
      <c r="AA123" s="306"/>
      <c r="AB123" s="306"/>
      <c r="AC123" s="246"/>
      <c r="AD123" s="132"/>
      <c r="AE123" s="132"/>
      <c r="AN123" s="43"/>
      <c r="AO123" s="308"/>
    </row>
    <row r="124" spans="1:41" x14ac:dyDescent="0.2">
      <c r="A124" s="207" t="s">
        <v>15</v>
      </c>
      <c r="F124" s="128">
        <v>1000</v>
      </c>
      <c r="H124" s="124">
        <f t="shared" si="27"/>
        <v>34</v>
      </c>
      <c r="J124" s="341" t="s">
        <v>85</v>
      </c>
      <c r="L124" s="292"/>
      <c r="M124" s="310"/>
      <c r="N124" s="362"/>
      <c r="O124" s="342">
        <v>135</v>
      </c>
      <c r="P124" s="341" t="str">
        <f>J124</f>
        <v>Odkupna cena; vir podatkov SURS; preračuni KIS</v>
      </c>
      <c r="Q124" s="342">
        <v>135</v>
      </c>
      <c r="R124" s="342">
        <v>135</v>
      </c>
      <c r="S124" s="342">
        <v>135</v>
      </c>
      <c r="T124" s="342">
        <v>135</v>
      </c>
      <c r="U124" s="342">
        <v>135</v>
      </c>
      <c r="V124" s="342">
        <v>135</v>
      </c>
      <c r="W124" s="346"/>
      <c r="X124" s="292"/>
      <c r="Y124" s="292"/>
      <c r="Z124" s="292"/>
      <c r="AA124" s="292"/>
      <c r="AB124" s="292"/>
      <c r="AD124" s="133"/>
      <c r="AE124" s="133"/>
      <c r="AF124" s="402" t="s">
        <v>158</v>
      </c>
      <c r="AG124" s="403"/>
      <c r="AH124" s="403"/>
      <c r="AI124" s="403"/>
      <c r="AJ124" s="403"/>
      <c r="AK124" s="403"/>
      <c r="AL124" s="403"/>
      <c r="AM124" s="403"/>
      <c r="AN124" s="403"/>
      <c r="AO124" s="308"/>
    </row>
    <row r="125" spans="1:41" s="45" customFormat="1" x14ac:dyDescent="0.2">
      <c r="A125" s="207"/>
      <c r="B125" s="207"/>
      <c r="C125" s="207"/>
      <c r="D125" s="207"/>
      <c r="E125" s="207"/>
      <c r="F125" s="120"/>
      <c r="G125" s="42"/>
      <c r="H125" s="124">
        <f t="shared" si="27"/>
        <v>35</v>
      </c>
      <c r="I125" s="43"/>
      <c r="J125" s="202" t="str">
        <f>+J88</f>
        <v>Bruto dodana vrednost</v>
      </c>
      <c r="K125" s="119"/>
      <c r="L125" s="306"/>
      <c r="M125" s="307"/>
      <c r="N125" s="306"/>
      <c r="O125" s="344">
        <f>O113+O112+O100-O98</f>
        <v>350.48371398253062</v>
      </c>
      <c r="P125" s="340"/>
      <c r="Q125" s="344">
        <f t="shared" ref="Q125:V125" si="48">Q113+Q112+Q100-Q98</f>
        <v>375.67030568343534</v>
      </c>
      <c r="R125" s="344">
        <f t="shared" si="48"/>
        <v>390.53681533521421</v>
      </c>
      <c r="S125" s="344">
        <f t="shared" si="48"/>
        <v>350.48371398253062</v>
      </c>
      <c r="T125" s="344">
        <f t="shared" si="48"/>
        <v>346.46675607367069</v>
      </c>
      <c r="U125" s="344">
        <f t="shared" si="48"/>
        <v>316.68142974126295</v>
      </c>
      <c r="V125" s="344">
        <f t="shared" si="48"/>
        <v>426.81933883128409</v>
      </c>
      <c r="W125" s="346"/>
      <c r="X125" s="306"/>
      <c r="Y125" s="306"/>
      <c r="Z125" s="306"/>
      <c r="AA125" s="306"/>
      <c r="AB125" s="306"/>
      <c r="AC125" s="246"/>
      <c r="AD125" s="133"/>
      <c r="AE125" s="133"/>
      <c r="AF125" s="204" t="str">
        <f>"letina "&amp;M90</f>
        <v xml:space="preserve">letina </v>
      </c>
      <c r="AG125" s="43"/>
      <c r="AH125" s="43"/>
      <c r="AI125" s="43"/>
      <c r="AJ125" s="43"/>
      <c r="AK125" s="43"/>
      <c r="AL125" s="43"/>
      <c r="AM125" s="43"/>
      <c r="AN125" s="43"/>
      <c r="AO125" s="308"/>
    </row>
    <row r="126" spans="1:41" x14ac:dyDescent="0.2">
      <c r="A126" s="210" t="s">
        <v>11</v>
      </c>
      <c r="H126" s="124">
        <f t="shared" si="27"/>
        <v>36</v>
      </c>
      <c r="J126" s="326" t="s">
        <v>11</v>
      </c>
      <c r="K126" s="232"/>
      <c r="L126" s="292"/>
      <c r="M126" s="310"/>
      <c r="N126" s="292"/>
      <c r="O126" s="301">
        <v>107.87951312944435</v>
      </c>
      <c r="P126" s="335"/>
      <c r="Q126" s="301">
        <v>119.45308569059165</v>
      </c>
      <c r="R126" s="301">
        <v>113.57033657629856</v>
      </c>
      <c r="S126" s="301">
        <v>107.87951312944435</v>
      </c>
      <c r="T126" s="301">
        <v>106.38378023027407</v>
      </c>
      <c r="U126" s="301">
        <v>99.426274805851321</v>
      </c>
      <c r="V126" s="301">
        <v>94.498588741607364</v>
      </c>
      <c r="W126" s="269"/>
      <c r="X126" s="292"/>
      <c r="Y126" s="292"/>
      <c r="Z126" s="292"/>
      <c r="AA126" s="292"/>
      <c r="AB126" s="292"/>
      <c r="AD126" s="281"/>
      <c r="AE126" s="281"/>
      <c r="AF126" s="281"/>
      <c r="AG126" s="281"/>
      <c r="AH126" s="281"/>
      <c r="AI126" s="281"/>
      <c r="AJ126" s="281"/>
      <c r="AK126" s="281"/>
      <c r="AL126" s="281"/>
      <c r="AM126" s="281"/>
      <c r="AN126" s="281"/>
      <c r="AO126" s="308"/>
    </row>
    <row r="127" spans="1:41" x14ac:dyDescent="0.2">
      <c r="G127" s="214"/>
      <c r="H127" s="124">
        <f t="shared" si="27"/>
        <v>37</v>
      </c>
      <c r="J127" s="121" t="s">
        <v>21</v>
      </c>
      <c r="K127" s="349"/>
      <c r="L127" s="292"/>
      <c r="M127" s="310"/>
      <c r="N127" s="292"/>
      <c r="O127" s="153">
        <f>+O125-O126</f>
        <v>242.60420085308627</v>
      </c>
      <c r="P127" s="121"/>
      <c r="Q127" s="153">
        <f>+Q125-Q126</f>
        <v>256.2172199928437</v>
      </c>
      <c r="R127" s="153">
        <f t="shared" ref="R127" si="49">+R125-R126</f>
        <v>276.96647875891563</v>
      </c>
      <c r="S127" s="153">
        <f t="shared" ref="S127" si="50">+S125-S126</f>
        <v>242.60420085308627</v>
      </c>
      <c r="T127" s="153">
        <f t="shared" ref="T127" si="51">+T125-T126</f>
        <v>240.08297584339664</v>
      </c>
      <c r="U127" s="153">
        <f t="shared" ref="U127" si="52">+U125-U126</f>
        <v>217.25515493541161</v>
      </c>
      <c r="V127" s="153">
        <f t="shared" ref="V127" si="53">+V125-V126</f>
        <v>332.32075008967672</v>
      </c>
      <c r="W127" s="269"/>
      <c r="X127" s="292"/>
      <c r="Y127" s="292"/>
      <c r="Z127" s="292"/>
      <c r="AA127" s="292"/>
      <c r="AB127" s="292"/>
      <c r="AD127" s="281"/>
      <c r="AE127" s="281"/>
      <c r="AF127" s="281"/>
      <c r="AG127" s="281"/>
      <c r="AH127" s="281"/>
      <c r="AI127" s="281"/>
      <c r="AJ127" s="281"/>
      <c r="AK127" s="281"/>
      <c r="AL127" s="281"/>
      <c r="AM127" s="281"/>
      <c r="AN127" s="281"/>
      <c r="AO127" s="308"/>
    </row>
    <row r="128" spans="1:41" ht="12" customHeight="1" x14ac:dyDescent="0.2">
      <c r="A128" s="244"/>
      <c r="B128" s="244"/>
      <c r="C128" s="244"/>
      <c r="D128" s="244"/>
      <c r="E128" s="244"/>
      <c r="F128" s="152"/>
      <c r="G128" s="152"/>
      <c r="H128" s="152">
        <f>1</f>
        <v>1</v>
      </c>
      <c r="I128" s="152" t="str">
        <f>+J130</f>
        <v>Oljna ogrščica</v>
      </c>
      <c r="J128" s="151" t="s">
        <v>131</v>
      </c>
      <c r="K128" s="281"/>
      <c r="L128" s="281"/>
      <c r="M128" s="281"/>
      <c r="N128" s="281"/>
      <c r="O128" s="282">
        <f>O136-O148+O141-'2019'!E102</f>
        <v>-4.5474735088646412E-13</v>
      </c>
      <c r="P128" s="281"/>
      <c r="Q128" s="282">
        <f>Q136-Q148+Q141-'2019'!H102</f>
        <v>0</v>
      </c>
      <c r="R128" s="282">
        <f>R136-R148+R141-'2019'!I102</f>
        <v>-4.5474735088646412E-13</v>
      </c>
      <c r="S128" s="282">
        <f>S136-S148+S141-'2019'!J102</f>
        <v>0</v>
      </c>
      <c r="T128" s="282">
        <f>T136-T148+T141-'2019'!K102</f>
        <v>0</v>
      </c>
      <c r="U128" s="282">
        <f>U136-U148+U141-'2019'!L102</f>
        <v>0</v>
      </c>
      <c r="V128" s="282">
        <f>V136-V148+V141-'2019'!M102</f>
        <v>-2.2737367544323206E-13</v>
      </c>
      <c r="W128" s="281"/>
      <c r="X128" s="281"/>
      <c r="Y128" s="281"/>
      <c r="Z128" s="281"/>
      <c r="AA128" s="281"/>
      <c r="AB128" s="281"/>
      <c r="AC128" s="281"/>
      <c r="AD128" s="283"/>
      <c r="AE128" s="284"/>
      <c r="AF128" s="43"/>
      <c r="AG128" s="43"/>
      <c r="AH128" s="43"/>
      <c r="AI128" s="43"/>
      <c r="AJ128" s="43"/>
      <c r="AK128" s="43"/>
      <c r="AL128" s="43"/>
      <c r="AM128" s="43"/>
      <c r="AN128" s="43"/>
      <c r="AO128" s="43"/>
    </row>
    <row r="129" spans="1:41" x14ac:dyDescent="0.2">
      <c r="G129" s="213"/>
      <c r="H129" s="124">
        <f>H128+1</f>
        <v>2</v>
      </c>
      <c r="I129" s="43" t="str">
        <f>+I128</f>
        <v>Oljna ogrščica</v>
      </c>
      <c r="J129" s="126" t="s">
        <v>132</v>
      </c>
      <c r="K129" s="285"/>
      <c r="L129" s="285"/>
      <c r="M129" s="286"/>
      <c r="N129" s="285"/>
      <c r="O129" s="350" t="e">
        <f>#REF!</f>
        <v>#REF!</v>
      </c>
      <c r="P129" s="350"/>
      <c r="Q129" s="287" t="e">
        <f>#REF!</f>
        <v>#REF!</v>
      </c>
      <c r="R129" s="287" t="e">
        <f>#REF!</f>
        <v>#REF!</v>
      </c>
      <c r="S129" s="287" t="e">
        <f>#REF!</f>
        <v>#REF!</v>
      </c>
      <c r="T129" s="287" t="e">
        <f>#REF!</f>
        <v>#REF!</v>
      </c>
      <c r="U129" s="287" t="e">
        <f>#REF!</f>
        <v>#REF!</v>
      </c>
      <c r="V129" s="287" t="e">
        <f>#REF!</f>
        <v>#REF!</v>
      </c>
      <c r="W129" s="285"/>
      <c r="X129" s="285"/>
      <c r="Y129" s="285"/>
      <c r="Z129" s="285"/>
      <c r="AA129" s="285"/>
      <c r="AB129" s="285"/>
      <c r="AD129" s="196"/>
      <c r="AE129" s="196"/>
      <c r="AF129" s="196"/>
      <c r="AG129" s="196"/>
      <c r="AH129" s="196"/>
      <c r="AI129" s="196"/>
      <c r="AJ129" s="196"/>
      <c r="AK129" s="196"/>
      <c r="AL129" s="196"/>
      <c r="AM129" s="43"/>
      <c r="AN129" s="43"/>
      <c r="AO129" s="308"/>
    </row>
    <row r="130" spans="1:41" s="121" customFormat="1" ht="12" customHeight="1" x14ac:dyDescent="0.2">
      <c r="A130" s="228"/>
      <c r="B130" s="228"/>
      <c r="C130" s="228"/>
      <c r="D130" s="228"/>
      <c r="E130" s="228"/>
      <c r="F130" s="119" t="e">
        <f>#REF!</f>
        <v>#REF!</v>
      </c>
      <c r="G130" s="229"/>
      <c r="H130" s="277">
        <f t="shared" ref="H130:H164" si="54">H129+1</f>
        <v>3</v>
      </c>
      <c r="I130" s="121" t="str">
        <f>+I129</f>
        <v>Oljna ogrščica</v>
      </c>
      <c r="J130" s="129" t="s">
        <v>224</v>
      </c>
      <c r="K130" s="119" t="str">
        <f>+K$56</f>
        <v>Enota</v>
      </c>
      <c r="L130" s="290"/>
      <c r="M130" s="291"/>
      <c r="N130" s="280"/>
      <c r="O130" s="351"/>
      <c r="P130" s="351"/>
      <c r="S130" s="351"/>
      <c r="U130" s="351"/>
      <c r="V130" s="351"/>
      <c r="W130" s="351"/>
      <c r="X130" s="280" t="s">
        <v>76</v>
      </c>
      <c r="Y130" s="196"/>
      <c r="Z130" s="196"/>
      <c r="AD130" s="284"/>
      <c r="AE130" s="284"/>
      <c r="AF130" s="284"/>
      <c r="AG130" s="284"/>
      <c r="AH130" s="284"/>
      <c r="AI130" s="284"/>
      <c r="AJ130" s="284"/>
      <c r="AK130" s="284"/>
      <c r="AL130" s="284"/>
      <c r="AM130" s="43"/>
      <c r="AN130" s="43"/>
      <c r="AO130" s="363"/>
    </row>
    <row r="131" spans="1:41" s="121" customFormat="1" ht="12" customHeight="1" x14ac:dyDescent="0.2">
      <c r="A131" s="228"/>
      <c r="B131" s="228"/>
      <c r="C131" s="228"/>
      <c r="D131" s="228"/>
      <c r="E131" s="228"/>
      <c r="F131" s="119"/>
      <c r="G131" s="229"/>
      <c r="H131" s="277">
        <f t="shared" si="54"/>
        <v>4</v>
      </c>
      <c r="I131" s="121" t="str">
        <f>+I130</f>
        <v>Oljna ogrščica</v>
      </c>
      <c r="J131" s="131" t="str">
        <f>+J94</f>
        <v>Model</v>
      </c>
      <c r="L131" s="290"/>
      <c r="M131" s="291"/>
      <c r="N131" s="280"/>
      <c r="O131" s="351"/>
      <c r="P131" s="351"/>
      <c r="Q131" s="290" t="s">
        <v>67</v>
      </c>
      <c r="R131" s="290" t="s">
        <v>66</v>
      </c>
      <c r="S131" s="290" t="s">
        <v>65</v>
      </c>
      <c r="T131" s="290" t="s">
        <v>64</v>
      </c>
      <c r="U131" s="290" t="s">
        <v>81</v>
      </c>
      <c r="V131" s="290" t="s">
        <v>141</v>
      </c>
      <c r="W131" s="351"/>
      <c r="X131" s="290" t="str">
        <f>+Q131</f>
        <v>M 1</v>
      </c>
      <c r="Y131" s="290" t="str">
        <f>+R131</f>
        <v>M 2</v>
      </c>
      <c r="Z131" s="290" t="str">
        <f>+T131</f>
        <v>M 4</v>
      </c>
      <c r="AA131" s="290" t="str">
        <f t="shared" ref="AA131" si="55">+U131</f>
        <v>M5</v>
      </c>
      <c r="AB131" s="290" t="str">
        <f t="shared" ref="AB131" si="56">+V131</f>
        <v>M6</v>
      </c>
      <c r="AD131" s="284"/>
      <c r="AE131" s="284"/>
      <c r="AF131" s="284"/>
      <c r="AG131" s="284"/>
      <c r="AH131" s="284"/>
      <c r="AI131" s="284"/>
      <c r="AJ131" s="284"/>
      <c r="AK131" s="284"/>
      <c r="AL131" s="284"/>
      <c r="AM131" s="43"/>
      <c r="AN131" s="43"/>
      <c r="AO131" s="363"/>
    </row>
    <row r="132" spans="1:41" s="121" customFormat="1" ht="12" customHeight="1" x14ac:dyDescent="0.2">
      <c r="A132" s="228" t="s">
        <v>9</v>
      </c>
      <c r="B132" s="228"/>
      <c r="C132" s="228"/>
      <c r="D132" s="228"/>
      <c r="E132" s="228"/>
      <c r="F132" s="119"/>
      <c r="G132" s="229"/>
      <c r="H132" s="277">
        <f t="shared" si="54"/>
        <v>5</v>
      </c>
      <c r="I132" s="121" t="str">
        <f>+I131</f>
        <v>Oljna ogrščica</v>
      </c>
      <c r="J132" s="131" t="str">
        <f t="shared" ref="J132:J151" si="57">+J95</f>
        <v>Intenzivnost pridelave</v>
      </c>
      <c r="K132" s="119" t="s">
        <v>7</v>
      </c>
      <c r="L132" s="352"/>
      <c r="M132" s="353"/>
      <c r="N132" s="295"/>
      <c r="O132" s="364">
        <v>3500</v>
      </c>
      <c r="P132" s="119"/>
      <c r="Q132" s="364">
        <v>4000</v>
      </c>
      <c r="R132" s="364">
        <v>3500</v>
      </c>
      <c r="S132" s="364">
        <v>3000</v>
      </c>
      <c r="T132" s="364">
        <v>2500</v>
      </c>
      <c r="U132" s="364">
        <v>3000</v>
      </c>
      <c r="V132" s="364">
        <v>3500</v>
      </c>
      <c r="W132" s="196"/>
      <c r="X132" s="354">
        <f>Q132/$S132*100</f>
        <v>133.33333333333331</v>
      </c>
      <c r="Y132" s="354">
        <f t="shared" ref="Y132" si="58">R132/$S132*100</f>
        <v>116.66666666666667</v>
      </c>
      <c r="Z132" s="354">
        <f>T132/$S132*100</f>
        <v>83.333333333333343</v>
      </c>
      <c r="AA132" s="354">
        <f>U132/$S132*100</f>
        <v>100</v>
      </c>
      <c r="AB132" s="354">
        <f>V132/$S132*100</f>
        <v>116.66666666666667</v>
      </c>
      <c r="AD132" s="284"/>
      <c r="AE132" s="284"/>
      <c r="AF132" s="284"/>
      <c r="AG132" s="284"/>
      <c r="AH132" s="284"/>
      <c r="AI132" s="284"/>
      <c r="AJ132" s="284"/>
      <c r="AK132" s="284"/>
      <c r="AL132" s="284"/>
      <c r="AM132" s="43"/>
      <c r="AN132" s="43"/>
      <c r="AO132" s="363"/>
    </row>
    <row r="133" spans="1:41" s="121" customFormat="1" ht="12" customHeight="1" x14ac:dyDescent="0.2">
      <c r="A133" s="228" t="s">
        <v>79</v>
      </c>
      <c r="B133" s="228"/>
      <c r="C133" s="228"/>
      <c r="D133" s="228"/>
      <c r="E133" s="228"/>
      <c r="F133" s="119"/>
      <c r="G133" s="229"/>
      <c r="H133" s="277">
        <f t="shared" si="54"/>
        <v>6</v>
      </c>
      <c r="J133" s="131" t="str">
        <f t="shared" si="57"/>
        <v>Stranski pridelki</v>
      </c>
      <c r="K133" s="119"/>
      <c r="L133" s="352"/>
      <c r="M133" s="353"/>
      <c r="N133" s="295"/>
      <c r="O133" s="293"/>
      <c r="P133" s="119"/>
      <c r="Q133" s="293"/>
      <c r="R133" s="293"/>
      <c r="S133" s="293"/>
      <c r="T133" s="293"/>
      <c r="U133" s="293"/>
      <c r="V133" s="196"/>
      <c r="W133" s="196"/>
      <c r="X133" s="355" t="e">
        <f t="shared" ref="X133:X150" si="59">Q133/$S133*100</f>
        <v>#DIV/0!</v>
      </c>
      <c r="Y133" s="355" t="e">
        <f t="shared" ref="Y133:Y150" si="60">R133/$S133*100</f>
        <v>#DIV/0!</v>
      </c>
      <c r="Z133" s="355" t="e">
        <f t="shared" ref="Z133:Z150" si="61">T133/$S133*100</f>
        <v>#DIV/0!</v>
      </c>
      <c r="AA133" s="355" t="e">
        <f t="shared" ref="AA133:AA150" si="62">U133/$S133*100</f>
        <v>#DIV/0!</v>
      </c>
      <c r="AB133" s="355" t="e">
        <f t="shared" ref="AB133:AB150" si="63">V133/$S133*100</f>
        <v>#DIV/0!</v>
      </c>
      <c r="AD133" s="292"/>
      <c r="AE133" s="292"/>
      <c r="AF133" s="292"/>
      <c r="AG133" s="292"/>
      <c r="AH133" s="292"/>
      <c r="AI133" s="292"/>
      <c r="AJ133" s="292"/>
      <c r="AK133" s="292"/>
      <c r="AL133" s="292"/>
      <c r="AM133" s="43"/>
      <c r="AN133" s="43"/>
      <c r="AO133" s="363"/>
    </row>
    <row r="134" spans="1:41" s="121" customFormat="1" ht="12" customHeight="1" x14ac:dyDescent="0.2">
      <c r="A134" s="228" t="s">
        <v>75</v>
      </c>
      <c r="B134" s="228"/>
      <c r="C134" s="228"/>
      <c r="D134" s="228"/>
      <c r="E134" s="228"/>
      <c r="F134" s="119"/>
      <c r="G134" s="229"/>
      <c r="H134" s="277">
        <f t="shared" si="54"/>
        <v>7</v>
      </c>
      <c r="I134" s="121" t="str">
        <f>+I132</f>
        <v>Oljna ogrščica</v>
      </c>
      <c r="J134" s="131" t="str">
        <f t="shared" si="57"/>
        <v>Velikost parcele</v>
      </c>
      <c r="K134" s="119" t="s">
        <v>73</v>
      </c>
      <c r="L134" s="290"/>
      <c r="M134" s="291"/>
      <c r="N134" s="280"/>
      <c r="O134" s="364">
        <v>1</v>
      </c>
      <c r="P134" s="119"/>
      <c r="Q134" s="364">
        <v>1</v>
      </c>
      <c r="R134" s="364">
        <v>1</v>
      </c>
      <c r="S134" s="364">
        <v>1</v>
      </c>
      <c r="T134" s="364">
        <v>1</v>
      </c>
      <c r="U134" s="364">
        <v>5</v>
      </c>
      <c r="V134" s="364">
        <v>5</v>
      </c>
      <c r="W134" s="293"/>
      <c r="X134" s="355">
        <f t="shared" si="59"/>
        <v>100</v>
      </c>
      <c r="Y134" s="355">
        <f t="shared" si="60"/>
        <v>100</v>
      </c>
      <c r="Z134" s="355">
        <f t="shared" si="61"/>
        <v>100</v>
      </c>
      <c r="AA134" s="355">
        <f t="shared" si="62"/>
        <v>500</v>
      </c>
      <c r="AB134" s="355">
        <f t="shared" si="63"/>
        <v>500</v>
      </c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43"/>
      <c r="AN134" s="43"/>
      <c r="AO134" s="363"/>
    </row>
    <row r="135" spans="1:41" s="121" customFormat="1" ht="12" customHeight="1" x14ac:dyDescent="0.2">
      <c r="A135" s="230" t="s">
        <v>12</v>
      </c>
      <c r="B135" s="228"/>
      <c r="C135" s="228"/>
      <c r="D135" s="228"/>
      <c r="E135" s="228"/>
      <c r="F135" s="119"/>
      <c r="G135" s="229"/>
      <c r="H135" s="277">
        <f t="shared" si="54"/>
        <v>8</v>
      </c>
      <c r="I135" s="121" t="str">
        <f>+I130</f>
        <v>Oljna ogrščica</v>
      </c>
      <c r="J135" s="131" t="str">
        <f t="shared" si="57"/>
        <v>Kupljen material in storitve</v>
      </c>
      <c r="K135" s="119"/>
      <c r="M135" s="267"/>
      <c r="N135" s="119"/>
      <c r="O135" s="364">
        <v>1030.1659351744399</v>
      </c>
      <c r="P135" s="119"/>
      <c r="Q135" s="364">
        <v>1111.3890907904292</v>
      </c>
      <c r="R135" s="364">
        <v>1030.1659351744399</v>
      </c>
      <c r="S135" s="364">
        <v>926.97627830489603</v>
      </c>
      <c r="T135" s="364">
        <v>822.31727142878117</v>
      </c>
      <c r="U135" s="364">
        <v>899.44709733324964</v>
      </c>
      <c r="V135" s="364">
        <v>1001.9021133125485</v>
      </c>
      <c r="W135" s="298"/>
      <c r="X135" s="354">
        <f t="shared" si="59"/>
        <v>119.8940163628305</v>
      </c>
      <c r="Y135" s="354">
        <f t="shared" si="60"/>
        <v>111.1318551816925</v>
      </c>
      <c r="Z135" s="354">
        <f t="shared" si="61"/>
        <v>88.7096348282506</v>
      </c>
      <c r="AA135" s="354">
        <f t="shared" si="62"/>
        <v>97.030217318830708</v>
      </c>
      <c r="AB135" s="354">
        <f t="shared" si="63"/>
        <v>108.08282118552859</v>
      </c>
      <c r="AD135" s="132"/>
      <c r="AE135" s="132"/>
      <c r="AF135" s="132"/>
      <c r="AG135" s="132"/>
      <c r="AH135" s="132"/>
      <c r="AI135" s="132"/>
      <c r="AJ135" s="132"/>
      <c r="AK135" s="132"/>
      <c r="AL135" s="132"/>
      <c r="AM135" s="45"/>
      <c r="AN135" s="45"/>
      <c r="AO135" s="363"/>
    </row>
    <row r="136" spans="1:41" s="246" customFormat="1" ht="12" customHeight="1" x14ac:dyDescent="0.2">
      <c r="A136" s="228" t="s">
        <v>5</v>
      </c>
      <c r="B136" s="228"/>
      <c r="C136" s="228"/>
      <c r="D136" s="228"/>
      <c r="E136" s="228"/>
      <c r="F136" s="119"/>
      <c r="G136" s="229"/>
      <c r="H136" s="277">
        <f t="shared" si="54"/>
        <v>9</v>
      </c>
      <c r="I136" s="121" t="str">
        <f t="shared" ref="I136:I141" si="64">+I135</f>
        <v>Oljna ogrščica</v>
      </c>
      <c r="J136" s="131" t="str">
        <f t="shared" si="57"/>
        <v>Stroški skupaj</v>
      </c>
      <c r="K136" s="119" t="str">
        <f>+K$62</f>
        <v>EUR/ha</v>
      </c>
      <c r="L136" s="133"/>
      <c r="M136" s="365"/>
      <c r="N136" s="132"/>
      <c r="O136" s="364">
        <v>1362.6788583506839</v>
      </c>
      <c r="P136" s="132"/>
      <c r="Q136" s="364">
        <v>1446.7666158635627</v>
      </c>
      <c r="R136" s="364">
        <v>1362.6788583506839</v>
      </c>
      <c r="S136" s="364">
        <v>1246.7005180603371</v>
      </c>
      <c r="T136" s="364">
        <v>1124.4441258428533</v>
      </c>
      <c r="U136" s="364">
        <v>1165.0449803480301</v>
      </c>
      <c r="V136" s="364">
        <v>1278.7344219052829</v>
      </c>
      <c r="W136" s="346"/>
      <c r="X136" s="355">
        <f t="shared" si="59"/>
        <v>116.0476469613164</v>
      </c>
      <c r="Y136" s="355">
        <f t="shared" si="60"/>
        <v>109.30282281993355</v>
      </c>
      <c r="Z136" s="355">
        <f t="shared" si="61"/>
        <v>90.193603800879558</v>
      </c>
      <c r="AA136" s="355">
        <f t="shared" si="62"/>
        <v>93.450268406132551</v>
      </c>
      <c r="AB136" s="355">
        <f t="shared" si="63"/>
        <v>102.569494708704</v>
      </c>
      <c r="AD136" s="133"/>
      <c r="AE136" s="133"/>
      <c r="AF136" s="133"/>
      <c r="AG136" s="133"/>
      <c r="AH136" s="133"/>
      <c r="AI136" s="133"/>
      <c r="AJ136" s="133"/>
      <c r="AK136" s="133"/>
      <c r="AL136" s="133"/>
      <c r="AM136" s="43"/>
      <c r="AN136" s="43"/>
      <c r="AO136" s="363"/>
    </row>
    <row r="137" spans="1:41" s="121" customFormat="1" ht="12" customHeight="1" x14ac:dyDescent="0.2">
      <c r="A137" s="228" t="s">
        <v>4</v>
      </c>
      <c r="B137" s="228"/>
      <c r="C137" s="228"/>
      <c r="D137" s="228"/>
      <c r="E137" s="228"/>
      <c r="F137" s="119"/>
      <c r="G137" s="229"/>
      <c r="H137" s="277">
        <f t="shared" si="54"/>
        <v>10</v>
      </c>
      <c r="I137" s="121" t="str">
        <f t="shared" si="64"/>
        <v>Oljna ogrščica</v>
      </c>
      <c r="J137" s="131" t="str">
        <f t="shared" si="57"/>
        <v>Stranski pridelki</v>
      </c>
      <c r="K137" s="119" t="str">
        <f>+K$63</f>
        <v>EUR/ha</v>
      </c>
      <c r="L137" s="133"/>
      <c r="M137" s="365"/>
      <c r="N137" s="133"/>
      <c r="O137" s="364">
        <v>0</v>
      </c>
      <c r="P137" s="366"/>
      <c r="Q137" s="364">
        <v>0</v>
      </c>
      <c r="R137" s="364">
        <v>0</v>
      </c>
      <c r="S137" s="364">
        <v>0</v>
      </c>
      <c r="T137" s="364">
        <v>0</v>
      </c>
      <c r="U137" s="364">
        <v>0</v>
      </c>
      <c r="V137" s="364">
        <v>0</v>
      </c>
      <c r="W137" s="269"/>
      <c r="X137" s="355" t="e">
        <f t="shared" si="59"/>
        <v>#DIV/0!</v>
      </c>
      <c r="Y137" s="355" t="e">
        <f t="shared" si="60"/>
        <v>#DIV/0!</v>
      </c>
      <c r="Z137" s="355" t="e">
        <f t="shared" si="61"/>
        <v>#DIV/0!</v>
      </c>
      <c r="AA137" s="355" t="e">
        <f t="shared" si="62"/>
        <v>#DIV/0!</v>
      </c>
      <c r="AB137" s="355" t="e">
        <f t="shared" si="63"/>
        <v>#DIV/0!</v>
      </c>
      <c r="AD137" s="133"/>
      <c r="AE137" s="133"/>
      <c r="AF137" s="133"/>
      <c r="AG137" s="133"/>
      <c r="AH137" s="133"/>
      <c r="AI137" s="133"/>
      <c r="AJ137" s="133"/>
      <c r="AK137" s="133"/>
      <c r="AL137" s="133"/>
      <c r="AM137" s="43"/>
      <c r="AN137" s="43"/>
      <c r="AO137" s="363"/>
    </row>
    <row r="138" spans="1:41" s="121" customFormat="1" ht="12" customHeight="1" x14ac:dyDescent="0.2">
      <c r="A138" s="228"/>
      <c r="B138" s="228"/>
      <c r="C138" s="228"/>
      <c r="D138" s="228"/>
      <c r="E138" s="228"/>
      <c r="F138" s="119"/>
      <c r="G138" s="229"/>
      <c r="H138" s="277">
        <f t="shared" si="54"/>
        <v>11</v>
      </c>
      <c r="I138" s="121" t="str">
        <f t="shared" si="64"/>
        <v>Oljna ogrščica</v>
      </c>
      <c r="J138" s="131" t="str">
        <f t="shared" si="57"/>
        <v>Stroški glavnega pridelka</v>
      </c>
      <c r="K138" s="119" t="str">
        <f>+K$64</f>
        <v>EUR/ha</v>
      </c>
      <c r="L138" s="367"/>
      <c r="M138" s="365"/>
      <c r="N138" s="367"/>
      <c r="O138" s="312">
        <f>+O136-O137</f>
        <v>1362.6788583506839</v>
      </c>
      <c r="P138" s="366"/>
      <c r="Q138" s="312">
        <f>+Q136-Q137</f>
        <v>1446.7666158635627</v>
      </c>
      <c r="R138" s="312">
        <f t="shared" ref="R138:V138" si="65">+R136-R137</f>
        <v>1362.6788583506839</v>
      </c>
      <c r="S138" s="312">
        <f t="shared" si="65"/>
        <v>1246.7005180603371</v>
      </c>
      <c r="T138" s="312">
        <f t="shared" si="65"/>
        <v>1124.4441258428533</v>
      </c>
      <c r="U138" s="312">
        <f t="shared" si="65"/>
        <v>1165.0449803480301</v>
      </c>
      <c r="V138" s="312">
        <f t="shared" si="65"/>
        <v>1278.7344219052829</v>
      </c>
      <c r="W138" s="269"/>
      <c r="X138" s="355">
        <f t="shared" si="59"/>
        <v>116.0476469613164</v>
      </c>
      <c r="Y138" s="355">
        <f t="shared" si="60"/>
        <v>109.30282281993355</v>
      </c>
      <c r="Z138" s="355">
        <f t="shared" si="61"/>
        <v>90.193603800879558</v>
      </c>
      <c r="AA138" s="355">
        <f t="shared" si="62"/>
        <v>93.450268406132551</v>
      </c>
      <c r="AB138" s="355">
        <f t="shared" si="63"/>
        <v>102.569494708704</v>
      </c>
      <c r="AD138" s="133"/>
      <c r="AE138" s="133"/>
      <c r="AF138" s="133"/>
      <c r="AG138" s="133"/>
      <c r="AH138" s="133"/>
      <c r="AI138" s="133"/>
      <c r="AJ138" s="133"/>
      <c r="AK138" s="133"/>
      <c r="AL138" s="133"/>
      <c r="AM138" s="43"/>
      <c r="AN138" s="43"/>
      <c r="AO138" s="363"/>
    </row>
    <row r="139" spans="1:41" s="121" customFormat="1" ht="12" customHeight="1" x14ac:dyDescent="0.2">
      <c r="A139" s="228" t="s">
        <v>3</v>
      </c>
      <c r="B139" s="228" t="s">
        <v>0</v>
      </c>
      <c r="C139" s="228" t="s">
        <v>2</v>
      </c>
      <c r="D139" s="228" t="s">
        <v>1</v>
      </c>
      <c r="E139" s="228" t="s">
        <v>0</v>
      </c>
      <c r="F139" s="119"/>
      <c r="G139" s="229"/>
      <c r="H139" s="277">
        <f t="shared" si="54"/>
        <v>12</v>
      </c>
      <c r="I139" s="121" t="str">
        <f t="shared" si="64"/>
        <v>Oljna ogrščica</v>
      </c>
      <c r="J139" s="131" t="str">
        <f t="shared" si="57"/>
        <v>Subvencije</v>
      </c>
      <c r="K139" s="119" t="str">
        <f>+K$65</f>
        <v>EUR/ha</v>
      </c>
      <c r="L139" s="133"/>
      <c r="M139" s="365"/>
      <c r="N139" s="133"/>
      <c r="O139" s="364">
        <v>278.39327101608268</v>
      </c>
      <c r="P139" s="366"/>
      <c r="Q139" s="364">
        <v>278.53440025608268</v>
      </c>
      <c r="R139" s="364">
        <v>278.39327101608268</v>
      </c>
      <c r="S139" s="364">
        <v>277.42978604838891</v>
      </c>
      <c r="T139" s="364">
        <v>276.14690950540597</v>
      </c>
      <c r="U139" s="364">
        <v>273.71786923855785</v>
      </c>
      <c r="V139" s="364">
        <v>274.55171867194025</v>
      </c>
      <c r="W139" s="269"/>
      <c r="X139" s="355">
        <f t="shared" si="59"/>
        <v>100.3981599176597</v>
      </c>
      <c r="Y139" s="355">
        <f t="shared" si="60"/>
        <v>100.34728966251869</v>
      </c>
      <c r="Z139" s="355">
        <f t="shared" si="61"/>
        <v>99.537585144963785</v>
      </c>
      <c r="AA139" s="355">
        <f t="shared" si="62"/>
        <v>98.662033784222572</v>
      </c>
      <c r="AB139" s="355">
        <f t="shared" si="63"/>
        <v>98.962596115780201</v>
      </c>
      <c r="AD139" s="133"/>
      <c r="AE139" s="133"/>
      <c r="AF139" s="133"/>
      <c r="AG139" s="133"/>
      <c r="AH139" s="133"/>
      <c r="AI139" s="133"/>
      <c r="AJ139" s="133"/>
      <c r="AK139" s="133"/>
      <c r="AL139" s="133"/>
      <c r="AM139" s="43"/>
      <c r="AN139" s="43"/>
      <c r="AO139" s="363"/>
    </row>
    <row r="140" spans="1:41" s="121" customFormat="1" ht="12" customHeight="1" x14ac:dyDescent="0.2">
      <c r="A140" s="228"/>
      <c r="B140" s="228"/>
      <c r="C140" s="228" t="s">
        <v>6</v>
      </c>
      <c r="D140" s="228"/>
      <c r="E140" s="228"/>
      <c r="F140" s="119"/>
      <c r="G140" s="229"/>
      <c r="H140" s="277">
        <f t="shared" si="54"/>
        <v>13</v>
      </c>
      <c r="I140" s="121" t="str">
        <f t="shared" si="64"/>
        <v>Oljna ogrščica</v>
      </c>
      <c r="J140" s="131" t="str">
        <f t="shared" si="57"/>
        <v>Stroški, zmanjšani za subvencije</v>
      </c>
      <c r="K140" s="119" t="str">
        <f>+K$66</f>
        <v>EUR/ha</v>
      </c>
      <c r="L140" s="367"/>
      <c r="M140" s="365"/>
      <c r="N140" s="367"/>
      <c r="O140" s="314">
        <f>+O138-O139</f>
        <v>1084.2855873346011</v>
      </c>
      <c r="P140" s="366"/>
      <c r="Q140" s="314">
        <f>+Q138-Q139</f>
        <v>1168.2322156074802</v>
      </c>
      <c r="R140" s="314">
        <f t="shared" ref="R140:V140" si="66">+R138-R139</f>
        <v>1084.2855873346011</v>
      </c>
      <c r="S140" s="314">
        <f t="shared" si="66"/>
        <v>969.27073201194821</v>
      </c>
      <c r="T140" s="314">
        <f t="shared" si="66"/>
        <v>848.29721633744725</v>
      </c>
      <c r="U140" s="314">
        <f t="shared" si="66"/>
        <v>891.3271111094723</v>
      </c>
      <c r="V140" s="314">
        <f t="shared" si="66"/>
        <v>1004.1827032333426</v>
      </c>
      <c r="W140" s="269"/>
      <c r="X140" s="355">
        <f t="shared" si="59"/>
        <v>120.52692576227292</v>
      </c>
      <c r="Y140" s="355">
        <f t="shared" si="60"/>
        <v>111.86612279975819</v>
      </c>
      <c r="Z140" s="355">
        <f t="shared" si="61"/>
        <v>87.519120130307442</v>
      </c>
      <c r="AA140" s="355">
        <f t="shared" si="62"/>
        <v>91.958529404814925</v>
      </c>
      <c r="AB140" s="355">
        <f t="shared" si="63"/>
        <v>103.60188026609723</v>
      </c>
      <c r="AD140" s="133"/>
      <c r="AE140" s="133"/>
      <c r="AF140" s="133"/>
      <c r="AG140" s="133"/>
      <c r="AH140" s="133"/>
      <c r="AI140" s="133"/>
      <c r="AJ140" s="133"/>
      <c r="AK140" s="133"/>
      <c r="AL140" s="133"/>
      <c r="AM140" s="43"/>
      <c r="AN140" s="43"/>
      <c r="AO140" s="363"/>
    </row>
    <row r="141" spans="1:41" s="121" customFormat="1" ht="12" customHeight="1" x14ac:dyDescent="0.2">
      <c r="A141" s="228"/>
      <c r="B141" s="228"/>
      <c r="C141" s="228"/>
      <c r="D141" s="228"/>
      <c r="E141" s="228"/>
      <c r="F141" s="119"/>
      <c r="G141" s="229"/>
      <c r="H141" s="277">
        <f t="shared" si="54"/>
        <v>14</v>
      </c>
      <c r="I141" s="121" t="str">
        <f t="shared" si="64"/>
        <v>Oljna ogrščica</v>
      </c>
      <c r="J141" s="131" t="str">
        <f t="shared" si="57"/>
        <v>Stroški, zmanjšani za subvencije/kg</v>
      </c>
      <c r="K141" s="119" t="str">
        <f>+K$67</f>
        <v>EUR/kg</v>
      </c>
      <c r="L141" s="368"/>
      <c r="M141" s="369"/>
      <c r="N141" s="367"/>
      <c r="O141" s="320">
        <f>+O140/O132</f>
        <v>0.30979588209560033</v>
      </c>
      <c r="P141" s="370"/>
      <c r="Q141" s="320">
        <f>+Q140/Q132</f>
        <v>0.29205805390187006</v>
      </c>
      <c r="R141" s="320">
        <f t="shared" ref="R141:V141" si="67">+R140/R132</f>
        <v>0.30979588209560033</v>
      </c>
      <c r="S141" s="320">
        <f t="shared" si="67"/>
        <v>0.32309024400398273</v>
      </c>
      <c r="T141" s="320">
        <f t="shared" si="67"/>
        <v>0.33931888653497888</v>
      </c>
      <c r="U141" s="320">
        <f t="shared" si="67"/>
        <v>0.29710903703649078</v>
      </c>
      <c r="V141" s="320">
        <f t="shared" si="67"/>
        <v>0.28690934378095506</v>
      </c>
      <c r="W141" s="329"/>
      <c r="X141" s="319">
        <f t="shared" si="59"/>
        <v>90.395194321704693</v>
      </c>
      <c r="Y141" s="319">
        <f t="shared" si="60"/>
        <v>95.885248114078465</v>
      </c>
      <c r="Z141" s="319">
        <f t="shared" si="61"/>
        <v>105.02294415636892</v>
      </c>
      <c r="AA141" s="319">
        <f t="shared" si="62"/>
        <v>91.958529404814939</v>
      </c>
      <c r="AB141" s="319">
        <f t="shared" si="63"/>
        <v>88.801611656654771</v>
      </c>
      <c r="AD141" s="133"/>
      <c r="AE141" s="133"/>
      <c r="AF141" s="133"/>
      <c r="AG141" s="133"/>
      <c r="AH141" s="133"/>
      <c r="AI141" s="133"/>
      <c r="AJ141" s="133"/>
      <c r="AK141" s="133"/>
      <c r="AL141" s="133"/>
      <c r="AM141" s="43"/>
      <c r="AN141" s="43"/>
      <c r="AO141" s="363"/>
    </row>
    <row r="142" spans="1:41" s="121" customFormat="1" ht="12" customHeight="1" x14ac:dyDescent="0.2">
      <c r="A142" s="228" t="s">
        <v>152</v>
      </c>
      <c r="B142" s="228"/>
      <c r="C142" s="228"/>
      <c r="D142" s="228"/>
      <c r="E142" s="228"/>
      <c r="F142" s="119"/>
      <c r="G142" s="229"/>
      <c r="H142" s="277">
        <f t="shared" si="54"/>
        <v>15</v>
      </c>
      <c r="J142" s="131" t="str">
        <f t="shared" si="57"/>
        <v>davek_a</v>
      </c>
      <c r="K142" s="119"/>
      <c r="L142" s="133"/>
      <c r="M142" s="365"/>
      <c r="N142" s="133"/>
      <c r="O142" s="272">
        <v>24.481303930335621</v>
      </c>
      <c r="P142" s="366"/>
      <c r="Q142" s="272">
        <v>24.390119180771041</v>
      </c>
      <c r="R142" s="272">
        <v>24.481303930335621</v>
      </c>
      <c r="S142" s="272">
        <v>25.103819402596315</v>
      </c>
      <c r="T142" s="272">
        <v>25.940005995516003</v>
      </c>
      <c r="U142" s="272">
        <v>27.54433444795113</v>
      </c>
      <c r="V142" s="272">
        <v>27.005577548547841</v>
      </c>
      <c r="W142" s="269"/>
      <c r="X142" s="355">
        <f t="shared" si="59"/>
        <v>97.157005432601778</v>
      </c>
      <c r="Y142" s="355">
        <f t="shared" si="60"/>
        <v>97.520236015574937</v>
      </c>
      <c r="Z142" s="355">
        <f t="shared" si="61"/>
        <v>103.33091383231195</v>
      </c>
      <c r="AA142" s="355">
        <f t="shared" si="62"/>
        <v>109.72168818702706</v>
      </c>
      <c r="AB142" s="355">
        <f t="shared" si="63"/>
        <v>107.57557292558772</v>
      </c>
      <c r="AD142" s="133"/>
      <c r="AE142" s="133"/>
      <c r="AF142" s="133"/>
      <c r="AG142" s="133"/>
      <c r="AH142" s="133"/>
      <c r="AI142" s="133"/>
      <c r="AJ142" s="133"/>
      <c r="AK142" s="133"/>
      <c r="AL142" s="133"/>
      <c r="AM142" s="43"/>
      <c r="AN142" s="43"/>
      <c r="AO142" s="363"/>
    </row>
    <row r="143" spans="1:41" s="246" customFormat="1" ht="12" customHeight="1" x14ac:dyDescent="0.2">
      <c r="A143" s="119" t="s">
        <v>97</v>
      </c>
      <c r="B143" s="228"/>
      <c r="C143" s="228"/>
      <c r="D143" s="228"/>
      <c r="E143" s="228"/>
      <c r="F143" s="119"/>
      <c r="G143" s="119"/>
      <c r="H143" s="277">
        <f t="shared" si="54"/>
        <v>16</v>
      </c>
      <c r="I143" s="121"/>
      <c r="J143" s="131" t="str">
        <f t="shared" si="57"/>
        <v>Pokoj obvezno</v>
      </c>
      <c r="K143" s="119"/>
      <c r="L143" s="133"/>
      <c r="M143" s="365"/>
      <c r="N143" s="133"/>
      <c r="O143" s="272">
        <v>15.365968441854756</v>
      </c>
      <c r="P143" s="366"/>
      <c r="Q143" s="272">
        <v>15.471785993643016</v>
      </c>
      <c r="R143" s="272">
        <v>15.365968441854756</v>
      </c>
      <c r="S143" s="272">
        <v>14.643555280229656</v>
      </c>
      <c r="T143" s="272">
        <v>13.667212839387917</v>
      </c>
      <c r="U143" s="272">
        <v>11.77692499989746</v>
      </c>
      <c r="V143" s="272">
        <v>12.402138496409998</v>
      </c>
      <c r="W143" s="269"/>
      <c r="X143" s="355">
        <f t="shared" si="59"/>
        <v>105.65594008807109</v>
      </c>
      <c r="Y143" s="355">
        <f t="shared" si="60"/>
        <v>104.93331808977042</v>
      </c>
      <c r="Z143" s="355">
        <f t="shared" si="61"/>
        <v>93.332613411444527</v>
      </c>
      <c r="AA143" s="355">
        <f t="shared" si="62"/>
        <v>80.423946060404816</v>
      </c>
      <c r="AB143" s="355">
        <f t="shared" si="63"/>
        <v>84.69349320621744</v>
      </c>
      <c r="AD143" s="132"/>
      <c r="AE143" s="132"/>
      <c r="AF143" s="132"/>
      <c r="AG143" s="132"/>
      <c r="AH143" s="132"/>
      <c r="AI143" s="132"/>
      <c r="AJ143" s="132"/>
      <c r="AK143" s="132"/>
      <c r="AL143" s="132"/>
      <c r="AM143" s="43"/>
      <c r="AN143" s="43"/>
      <c r="AO143" s="363"/>
    </row>
    <row r="144" spans="1:41" s="246" customFormat="1" ht="12" customHeight="1" x14ac:dyDescent="0.2">
      <c r="A144" s="119" t="s">
        <v>96</v>
      </c>
      <c r="B144" s="228"/>
      <c r="C144" s="228"/>
      <c r="D144" s="228"/>
      <c r="E144" s="228"/>
      <c r="F144" s="119"/>
      <c r="G144" s="119"/>
      <c r="H144" s="277">
        <f t="shared" si="54"/>
        <v>17</v>
      </c>
      <c r="I144" s="121"/>
      <c r="J144" s="131" t="str">
        <f t="shared" si="57"/>
        <v>Zdrav obvezno</v>
      </c>
      <c r="K144" s="119"/>
      <c r="L144" s="132"/>
      <c r="M144" s="371"/>
      <c r="N144" s="132"/>
      <c r="O144" s="272">
        <v>7.0286913711451726</v>
      </c>
      <c r="P144" s="132"/>
      <c r="Q144" s="272">
        <v>7.0770943674147704</v>
      </c>
      <c r="R144" s="272">
        <v>7.0286913711451726</v>
      </c>
      <c r="S144" s="272">
        <v>6.6982456088276274</v>
      </c>
      <c r="T144" s="272">
        <v>6.2516476794361502</v>
      </c>
      <c r="U144" s="272">
        <v>5.3869934354369677</v>
      </c>
      <c r="V144" s="272">
        <v>5.6729781896481848</v>
      </c>
      <c r="W144" s="346"/>
      <c r="X144" s="355">
        <f t="shared" si="59"/>
        <v>105.65594008807109</v>
      </c>
      <c r="Y144" s="355">
        <f t="shared" si="60"/>
        <v>104.9333180897704</v>
      </c>
      <c r="Z144" s="355">
        <f t="shared" si="61"/>
        <v>93.332613411444555</v>
      </c>
      <c r="AA144" s="355">
        <f t="shared" si="62"/>
        <v>80.423946060404845</v>
      </c>
      <c r="AB144" s="355">
        <f t="shared" si="63"/>
        <v>84.69349320621744</v>
      </c>
      <c r="AD144" s="133"/>
      <c r="AE144" s="133"/>
      <c r="AF144" s="133"/>
      <c r="AG144" s="133"/>
      <c r="AH144" s="133"/>
      <c r="AI144" s="133"/>
      <c r="AJ144" s="133"/>
      <c r="AK144" s="133"/>
      <c r="AL144" s="133"/>
      <c r="AM144" s="43"/>
      <c r="AN144" s="43"/>
      <c r="AO144" s="363"/>
    </row>
    <row r="145" spans="1:41" s="121" customFormat="1" ht="12" customHeight="1" x14ac:dyDescent="0.2">
      <c r="A145" s="119" t="s">
        <v>95</v>
      </c>
      <c r="B145" s="228"/>
      <c r="C145" s="228"/>
      <c r="D145" s="228"/>
      <c r="E145" s="228"/>
      <c r="F145" s="119"/>
      <c r="G145" s="119"/>
      <c r="H145" s="277">
        <f t="shared" si="54"/>
        <v>18</v>
      </c>
      <c r="J145" s="131" t="str">
        <f t="shared" si="57"/>
        <v>Pokoj dodatno</v>
      </c>
      <c r="K145" s="119"/>
      <c r="L145" s="133"/>
      <c r="M145" s="365"/>
      <c r="N145" s="133"/>
      <c r="O145" s="272">
        <v>12.092499235702869</v>
      </c>
      <c r="P145" s="366"/>
      <c r="Q145" s="272">
        <v>12.175774082255202</v>
      </c>
      <c r="R145" s="272">
        <v>12.092499235702869</v>
      </c>
      <c r="S145" s="272">
        <v>11.523984427289093</v>
      </c>
      <c r="T145" s="272">
        <v>10.7556358351168</v>
      </c>
      <c r="U145" s="272">
        <v>9.2680430198124348</v>
      </c>
      <c r="V145" s="272">
        <v>9.760064968011644</v>
      </c>
      <c r="W145" s="269"/>
      <c r="X145" s="355">
        <f t="shared" si="59"/>
        <v>105.65594008807105</v>
      </c>
      <c r="Y145" s="355">
        <f t="shared" si="60"/>
        <v>104.9333180897704</v>
      </c>
      <c r="Z145" s="355">
        <f t="shared" si="61"/>
        <v>93.332613411444541</v>
      </c>
      <c r="AA145" s="355">
        <f t="shared" si="62"/>
        <v>80.423946060404845</v>
      </c>
      <c r="AB145" s="355">
        <f t="shared" si="63"/>
        <v>84.69349320621744</v>
      </c>
      <c r="AD145" s="132"/>
      <c r="AE145" s="132"/>
      <c r="AF145" s="132"/>
      <c r="AG145" s="132"/>
      <c r="AH145" s="132"/>
      <c r="AI145" s="132"/>
      <c r="AJ145" s="132"/>
      <c r="AK145" s="132"/>
      <c r="AL145" s="132"/>
      <c r="AM145" s="43"/>
      <c r="AN145" s="43"/>
      <c r="AO145" s="363"/>
    </row>
    <row r="146" spans="1:41" s="246" customFormat="1" ht="12" customHeight="1" x14ac:dyDescent="0.2">
      <c r="A146" s="119" t="s">
        <v>94</v>
      </c>
      <c r="B146" s="228"/>
      <c r="C146" s="228"/>
      <c r="D146" s="228"/>
      <c r="E146" s="228"/>
      <c r="F146" s="119"/>
      <c r="G146" s="119"/>
      <c r="H146" s="277">
        <f t="shared" si="54"/>
        <v>19</v>
      </c>
      <c r="I146" s="121"/>
      <c r="J146" s="131" t="str">
        <f t="shared" si="57"/>
        <v>Zdrav dodatno</v>
      </c>
      <c r="K146" s="119"/>
      <c r="L146" s="132"/>
      <c r="M146" s="371"/>
      <c r="N146" s="132"/>
      <c r="O146" s="272">
        <v>5.5313431987827961</v>
      </c>
      <c r="P146" s="132"/>
      <c r="Q146" s="272">
        <v>5.5694347253670564</v>
      </c>
      <c r="R146" s="272">
        <v>5.5313431987827961</v>
      </c>
      <c r="S146" s="272">
        <v>5.2712935219019137</v>
      </c>
      <c r="T146" s="272">
        <v>4.9198360045792331</v>
      </c>
      <c r="U146" s="272">
        <v>4.2393822587400098</v>
      </c>
      <c r="V146" s="272">
        <v>4.4644426208517771</v>
      </c>
      <c r="W146" s="346"/>
      <c r="X146" s="355">
        <f t="shared" si="59"/>
        <v>105.65594008807105</v>
      </c>
      <c r="Y146" s="355">
        <f t="shared" si="60"/>
        <v>104.9333180897704</v>
      </c>
      <c r="Z146" s="355">
        <f t="shared" si="61"/>
        <v>93.332613411444541</v>
      </c>
      <c r="AA146" s="355">
        <f t="shared" si="62"/>
        <v>80.423946060404845</v>
      </c>
      <c r="AB146" s="355">
        <f t="shared" si="63"/>
        <v>84.69349320621744</v>
      </c>
      <c r="AD146" s="133"/>
      <c r="AE146" s="133"/>
      <c r="AF146" s="402" t="s">
        <v>160</v>
      </c>
      <c r="AG146" s="403"/>
      <c r="AH146" s="403"/>
      <c r="AI146" s="403"/>
      <c r="AJ146" s="403"/>
      <c r="AK146" s="403"/>
      <c r="AL146" s="403"/>
      <c r="AM146" s="403"/>
      <c r="AN146" s="403"/>
      <c r="AO146" s="363"/>
    </row>
    <row r="147" spans="1:41" s="121" customFormat="1" ht="12" customHeight="1" x14ac:dyDescent="0.2">
      <c r="A147" s="119" t="s">
        <v>93</v>
      </c>
      <c r="B147" s="228"/>
      <c r="C147" s="228"/>
      <c r="D147" s="228"/>
      <c r="E147" s="228"/>
      <c r="F147" s="119"/>
      <c r="G147" s="119"/>
      <c r="H147" s="277">
        <f t="shared" si="54"/>
        <v>20</v>
      </c>
      <c r="J147" s="131" t="str">
        <f t="shared" si="57"/>
        <v>Regresi</v>
      </c>
      <c r="K147" s="119"/>
      <c r="L147" s="133"/>
      <c r="M147" s="365"/>
      <c r="N147" s="133"/>
      <c r="O147" s="272">
        <v>36.049690717637169</v>
      </c>
      <c r="P147" s="366"/>
      <c r="Q147" s="272">
        <v>36.29794646727634</v>
      </c>
      <c r="R147" s="272">
        <v>36.049690717637169</v>
      </c>
      <c r="S147" s="272">
        <v>34.354856373451078</v>
      </c>
      <c r="T147" s="272">
        <v>32.064285287090115</v>
      </c>
      <c r="U147" s="272">
        <v>27.629531158913846</v>
      </c>
      <c r="V147" s="272">
        <v>29.09632794865454</v>
      </c>
      <c r="W147" s="346"/>
      <c r="X147" s="355">
        <f t="shared" si="59"/>
        <v>105.65594008807109</v>
      </c>
      <c r="Y147" s="355">
        <f t="shared" si="60"/>
        <v>104.93331808977038</v>
      </c>
      <c r="Z147" s="355">
        <f t="shared" si="61"/>
        <v>93.332613411444555</v>
      </c>
      <c r="AA147" s="355">
        <f t="shared" si="62"/>
        <v>80.42394606040483</v>
      </c>
      <c r="AB147" s="355">
        <f t="shared" si="63"/>
        <v>84.693493206217425</v>
      </c>
      <c r="AD147" s="133"/>
      <c r="AE147" s="133"/>
      <c r="AF147" s="204" t="str">
        <f>"letina "&amp;M128&amp;", upoštevani stroški zmanjšani za subvencije"</f>
        <v>letina , upoštevani stroški zmanjšani za subvencije</v>
      </c>
      <c r="AG147" s="43"/>
      <c r="AH147" s="43"/>
      <c r="AI147" s="43"/>
      <c r="AJ147" s="43"/>
      <c r="AK147" s="43"/>
      <c r="AL147" s="43"/>
      <c r="AM147" s="43"/>
      <c r="AN147" s="43"/>
      <c r="AO147" s="363"/>
    </row>
    <row r="148" spans="1:41" s="121" customFormat="1" ht="12" customHeight="1" x14ac:dyDescent="0.2">
      <c r="A148" s="228" t="s">
        <v>13</v>
      </c>
      <c r="B148" s="228"/>
      <c r="C148" s="228"/>
      <c r="D148" s="228"/>
      <c r="E148" s="228"/>
      <c r="F148" s="119"/>
      <c r="G148" s="119"/>
      <c r="H148" s="277">
        <f t="shared" si="54"/>
        <v>21</v>
      </c>
      <c r="J148" s="131" t="str">
        <f t="shared" si="57"/>
        <v>SUM element</v>
      </c>
      <c r="K148" s="119"/>
      <c r="L148" s="292"/>
      <c r="M148" s="310"/>
      <c r="N148" s="292"/>
      <c r="O148" s="301">
        <v>1362.6788583506843</v>
      </c>
      <c r="P148" s="313"/>
      <c r="Q148" s="301">
        <v>1446.7666158635627</v>
      </c>
      <c r="R148" s="301">
        <v>1362.6788583506843</v>
      </c>
      <c r="S148" s="301">
        <v>1246.7005180603371</v>
      </c>
      <c r="T148" s="301">
        <v>1124.4441258428533</v>
      </c>
      <c r="U148" s="301">
        <v>1165.0449803480301</v>
      </c>
      <c r="V148" s="301">
        <v>1278.7344219052832</v>
      </c>
      <c r="W148" s="346"/>
      <c r="X148" s="354">
        <f t="shared" si="59"/>
        <v>116.0476469613164</v>
      </c>
      <c r="Y148" s="354">
        <f t="shared" si="60"/>
        <v>109.30282281993358</v>
      </c>
      <c r="Z148" s="354">
        <f t="shared" si="61"/>
        <v>90.193603800879558</v>
      </c>
      <c r="AA148" s="354">
        <f t="shared" si="62"/>
        <v>93.450268406132551</v>
      </c>
      <c r="AB148" s="354">
        <f t="shared" si="63"/>
        <v>102.56949470870403</v>
      </c>
      <c r="AD148" s="133"/>
      <c r="AE148" s="133"/>
      <c r="AF148" s="133"/>
      <c r="AG148" s="133"/>
      <c r="AH148" s="133"/>
      <c r="AI148" s="133"/>
      <c r="AJ148" s="133"/>
      <c r="AK148" s="133"/>
      <c r="AL148" s="133"/>
      <c r="AM148" s="43"/>
      <c r="AN148" s="43"/>
      <c r="AO148" s="363"/>
    </row>
    <row r="149" spans="1:41" s="121" customFormat="1" ht="12" customHeight="1" x14ac:dyDescent="0.2">
      <c r="A149" s="228" t="s">
        <v>3</v>
      </c>
      <c r="B149" s="228" t="s">
        <v>0</v>
      </c>
      <c r="C149" s="228" t="s">
        <v>2</v>
      </c>
      <c r="D149" s="228" t="s">
        <v>1</v>
      </c>
      <c r="E149" s="228" t="s">
        <v>0</v>
      </c>
      <c r="F149" s="119"/>
      <c r="G149" s="119"/>
      <c r="H149" s="277">
        <f t="shared" si="54"/>
        <v>22</v>
      </c>
      <c r="J149" s="202" t="str">
        <f t="shared" si="57"/>
        <v>Subvencije</v>
      </c>
      <c r="K149" s="119"/>
      <c r="L149" s="292"/>
      <c r="M149" s="310"/>
      <c r="N149" s="292"/>
      <c r="O149" s="357">
        <v>278.39327101608268</v>
      </c>
      <c r="P149" s="358"/>
      <c r="Q149" s="357">
        <v>278.53440025608268</v>
      </c>
      <c r="R149" s="357">
        <v>278.39327101608268</v>
      </c>
      <c r="S149" s="357">
        <v>277.42978604838891</v>
      </c>
      <c r="T149" s="357">
        <v>276.14690950540597</v>
      </c>
      <c r="U149" s="357">
        <v>273.71786923855785</v>
      </c>
      <c r="V149" s="357">
        <v>274.55171867194025</v>
      </c>
      <c r="W149" s="346"/>
      <c r="X149" s="355">
        <f t="shared" si="59"/>
        <v>100.3981599176597</v>
      </c>
      <c r="Y149" s="355">
        <f t="shared" si="60"/>
        <v>100.34728966251869</v>
      </c>
      <c r="Z149" s="355">
        <f t="shared" si="61"/>
        <v>99.537585144963785</v>
      </c>
      <c r="AA149" s="355">
        <f t="shared" si="62"/>
        <v>98.662033784222572</v>
      </c>
      <c r="AB149" s="355">
        <f t="shared" si="63"/>
        <v>98.962596115780201</v>
      </c>
      <c r="AD149" s="133"/>
      <c r="AE149" s="133"/>
      <c r="AF149" s="133"/>
      <c r="AG149" s="133"/>
      <c r="AH149" s="133"/>
      <c r="AI149" s="133"/>
      <c r="AJ149" s="133"/>
      <c r="AK149" s="133"/>
      <c r="AL149" s="133"/>
      <c r="AM149" s="43"/>
      <c r="AN149" s="43"/>
      <c r="AO149" s="363"/>
    </row>
    <row r="150" spans="1:41" s="121" customFormat="1" ht="12" customHeight="1" x14ac:dyDescent="0.2">
      <c r="A150" s="230" t="s">
        <v>14</v>
      </c>
      <c r="B150" s="228"/>
      <c r="C150" s="228"/>
      <c r="D150" s="228"/>
      <c r="E150" s="228"/>
      <c r="F150" s="119"/>
      <c r="G150" s="119"/>
      <c r="H150" s="277">
        <f t="shared" si="54"/>
        <v>23</v>
      </c>
      <c r="J150" s="343" t="str">
        <f>+J113</f>
        <v>Vrednost pridelave_tržna</v>
      </c>
      <c r="K150" s="119" t="s">
        <v>178</v>
      </c>
      <c r="L150" s="292"/>
      <c r="M150" s="310"/>
      <c r="N150" s="292"/>
      <c r="O150" s="357">
        <v>1095.5</v>
      </c>
      <c r="P150" s="358"/>
      <c r="Q150" s="357">
        <v>1252</v>
      </c>
      <c r="R150" s="357">
        <v>1095.5</v>
      </c>
      <c r="S150" s="357">
        <v>939</v>
      </c>
      <c r="T150" s="357">
        <v>782.5</v>
      </c>
      <c r="U150" s="357">
        <v>939</v>
      </c>
      <c r="V150" s="357">
        <v>1095.5</v>
      </c>
      <c r="W150" s="346"/>
      <c r="X150" s="354">
        <f t="shared" si="59"/>
        <v>133.33333333333331</v>
      </c>
      <c r="Y150" s="354">
        <f t="shared" si="60"/>
        <v>116.66666666666667</v>
      </c>
      <c r="Z150" s="354">
        <f t="shared" si="61"/>
        <v>83.333333333333343</v>
      </c>
      <c r="AA150" s="354">
        <f t="shared" si="62"/>
        <v>100</v>
      </c>
      <c r="AB150" s="354">
        <f t="shared" si="63"/>
        <v>116.66666666666667</v>
      </c>
      <c r="AD150" s="133"/>
      <c r="AE150" s="133"/>
      <c r="AF150" s="133"/>
      <c r="AG150" s="133"/>
      <c r="AH150" s="133"/>
      <c r="AI150" s="133"/>
      <c r="AJ150" s="133"/>
      <c r="AK150" s="133"/>
      <c r="AL150" s="133"/>
      <c r="AM150" s="43"/>
      <c r="AN150" s="43"/>
      <c r="AO150" s="363"/>
    </row>
    <row r="151" spans="1:41" s="247" customFormat="1" ht="12" customHeight="1" x14ac:dyDescent="0.2">
      <c r="A151" s="228"/>
      <c r="B151" s="228"/>
      <c r="C151" s="228"/>
      <c r="D151" s="228"/>
      <c r="E151" s="228"/>
      <c r="F151" s="119"/>
      <c r="G151" s="231"/>
      <c r="H151" s="277">
        <f t="shared" si="54"/>
        <v>24</v>
      </c>
      <c r="I151" s="121"/>
      <c r="J151" s="136">
        <f t="shared" si="57"/>
        <v>0</v>
      </c>
      <c r="K151" s="232"/>
      <c r="L151" s="329"/>
      <c r="M151" s="330"/>
      <c r="N151" s="323"/>
      <c r="O151" s="331">
        <f>+O136-O149-O137</f>
        <v>1084.2855873346011</v>
      </c>
      <c r="P151" s="359" t="s">
        <v>92</v>
      </c>
      <c r="Q151" s="331">
        <f>+Q136-Q149-Q137</f>
        <v>1168.2322156074802</v>
      </c>
      <c r="R151" s="331">
        <f t="shared" ref="R151:V151" si="68">+R136-R149-R137</f>
        <v>1084.2855873346011</v>
      </c>
      <c r="S151" s="331">
        <f t="shared" si="68"/>
        <v>969.27073201194821</v>
      </c>
      <c r="T151" s="331">
        <f t="shared" si="68"/>
        <v>848.29721633744725</v>
      </c>
      <c r="U151" s="331">
        <f t="shared" si="68"/>
        <v>891.3271111094723</v>
      </c>
      <c r="V151" s="331">
        <f t="shared" si="68"/>
        <v>1004.1827032333426</v>
      </c>
      <c r="W151" s="360"/>
      <c r="X151" s="323"/>
      <c r="Y151" s="323"/>
      <c r="Z151" s="323"/>
      <c r="AA151" s="329"/>
      <c r="AB151" s="329"/>
      <c r="AD151" s="133"/>
      <c r="AE151" s="133"/>
      <c r="AF151" s="133"/>
      <c r="AG151" s="133"/>
      <c r="AH151" s="133"/>
      <c r="AI151" s="133"/>
      <c r="AJ151" s="133"/>
      <c r="AK151" s="133"/>
      <c r="AL151" s="133"/>
      <c r="AM151" s="43"/>
      <c r="AN151" s="43"/>
      <c r="AO151" s="363"/>
    </row>
    <row r="152" spans="1:41" s="247" customFormat="1" ht="12" customHeight="1" x14ac:dyDescent="0.2">
      <c r="A152" s="228"/>
      <c r="B152" s="228"/>
      <c r="C152" s="228"/>
      <c r="D152" s="228"/>
      <c r="E152" s="228"/>
      <c r="F152" s="119"/>
      <c r="G152" s="232"/>
      <c r="H152" s="277">
        <f t="shared" si="54"/>
        <v>25</v>
      </c>
      <c r="I152" s="121"/>
      <c r="J152" s="136"/>
      <c r="K152" s="232"/>
      <c r="L152" s="329"/>
      <c r="M152" s="330"/>
      <c r="N152" s="323"/>
      <c r="O152" s="331">
        <f>O151-O143-O144</f>
        <v>1061.8909275216013</v>
      </c>
      <c r="P152" s="359" t="s">
        <v>91</v>
      </c>
      <c r="Q152" s="331">
        <f>Q151-Q143-Q144</f>
        <v>1145.6833352464225</v>
      </c>
      <c r="R152" s="331">
        <f t="shared" ref="R152:V152" si="69">R151-R143-R144</f>
        <v>1061.8909275216013</v>
      </c>
      <c r="S152" s="331">
        <f t="shared" si="69"/>
        <v>947.92893112289096</v>
      </c>
      <c r="T152" s="331">
        <f t="shared" si="69"/>
        <v>828.37835581862316</v>
      </c>
      <c r="U152" s="331">
        <f t="shared" si="69"/>
        <v>874.16319267413792</v>
      </c>
      <c r="V152" s="331">
        <f t="shared" si="69"/>
        <v>986.10758654728443</v>
      </c>
      <c r="W152" s="360"/>
      <c r="X152" s="323"/>
      <c r="Y152" s="323"/>
      <c r="Z152" s="323"/>
      <c r="AA152" s="329"/>
      <c r="AB152" s="329"/>
      <c r="AD152" s="132"/>
      <c r="AE152" s="132"/>
      <c r="AF152" s="132"/>
      <c r="AG152" s="132"/>
      <c r="AH152" s="132"/>
      <c r="AI152" s="132"/>
      <c r="AJ152" s="132"/>
      <c r="AK152" s="132"/>
      <c r="AL152" s="132"/>
      <c r="AM152" s="43"/>
      <c r="AN152" s="43"/>
      <c r="AO152" s="363"/>
    </row>
    <row r="153" spans="1:41" s="246" customFormat="1" ht="12" customHeight="1" x14ac:dyDescent="0.2">
      <c r="A153" s="228"/>
      <c r="B153" s="228"/>
      <c r="C153" s="228"/>
      <c r="D153" s="228"/>
      <c r="E153" s="228"/>
      <c r="F153" s="119"/>
      <c r="G153" s="131"/>
      <c r="H153" s="277">
        <f t="shared" si="54"/>
        <v>26</v>
      </c>
      <c r="I153" s="121"/>
      <c r="J153" s="131"/>
      <c r="K153" s="119"/>
      <c r="L153" s="306"/>
      <c r="M153" s="307"/>
      <c r="N153" s="323"/>
      <c r="O153" s="331">
        <f>O152-O145-O146-O147</f>
        <v>1008.2173943694783</v>
      </c>
      <c r="P153" s="359" t="s">
        <v>90</v>
      </c>
      <c r="Q153" s="331">
        <f>Q152-Q145-Q146-Q147</f>
        <v>1091.640179971524</v>
      </c>
      <c r="R153" s="331">
        <f t="shared" ref="R153:V153" si="70">R152-R145-R146-R147</f>
        <v>1008.2173943694783</v>
      </c>
      <c r="S153" s="331">
        <f t="shared" si="70"/>
        <v>896.77879680024887</v>
      </c>
      <c r="T153" s="331">
        <f t="shared" si="70"/>
        <v>780.63859869183705</v>
      </c>
      <c r="U153" s="331">
        <f t="shared" si="70"/>
        <v>833.02623623667159</v>
      </c>
      <c r="V153" s="331">
        <f t="shared" si="70"/>
        <v>942.78675100976648</v>
      </c>
      <c r="W153" s="360"/>
      <c r="X153" s="306"/>
      <c r="Y153" s="306"/>
      <c r="Z153" s="306"/>
      <c r="AA153" s="306"/>
      <c r="AB153" s="306"/>
      <c r="AD153" s="133"/>
      <c r="AE153" s="133"/>
      <c r="AF153" s="133"/>
      <c r="AG153" s="133"/>
      <c r="AH153" s="133"/>
      <c r="AI153" s="133"/>
      <c r="AJ153" s="133"/>
      <c r="AK153" s="133"/>
      <c r="AL153" s="133"/>
      <c r="AM153" s="43"/>
      <c r="AN153" s="43"/>
      <c r="AO153" s="363"/>
    </row>
    <row r="154" spans="1:41" s="121" customFormat="1" ht="12" customHeight="1" x14ac:dyDescent="0.2">
      <c r="A154" s="228"/>
      <c r="B154" s="228"/>
      <c r="C154" s="228"/>
      <c r="D154" s="228"/>
      <c r="E154" s="228"/>
      <c r="F154" s="119"/>
      <c r="G154" s="119"/>
      <c r="H154" s="277">
        <f t="shared" si="54"/>
        <v>27</v>
      </c>
      <c r="J154" s="119"/>
      <c r="K154" s="119"/>
      <c r="L154" s="292"/>
      <c r="M154" s="310"/>
      <c r="N154" s="292"/>
      <c r="O154" s="333"/>
      <c r="P154" s="328"/>
      <c r="Q154" s="333"/>
      <c r="R154" s="333"/>
      <c r="S154" s="333"/>
      <c r="T154" s="333"/>
      <c r="U154" s="333"/>
      <c r="V154" s="333"/>
      <c r="W154" s="269"/>
      <c r="X154" s="292"/>
      <c r="Y154" s="292"/>
      <c r="Z154" s="292"/>
      <c r="AA154" s="292"/>
      <c r="AB154" s="292"/>
      <c r="AD154" s="133"/>
      <c r="AE154" s="133"/>
      <c r="AF154" s="133"/>
      <c r="AG154" s="133"/>
      <c r="AH154" s="133"/>
      <c r="AI154" s="133"/>
      <c r="AJ154" s="133"/>
      <c r="AK154" s="133"/>
      <c r="AL154" s="133"/>
      <c r="AM154" s="43"/>
      <c r="AN154" s="43"/>
      <c r="AO154" s="363"/>
    </row>
    <row r="155" spans="1:41" s="121" customFormat="1" ht="12" customHeight="1" x14ac:dyDescent="0.2">
      <c r="A155" s="228"/>
      <c r="B155" s="228"/>
      <c r="C155" s="228"/>
      <c r="D155" s="228"/>
      <c r="E155" s="228"/>
      <c r="F155" s="119"/>
      <c r="G155" s="119"/>
      <c r="H155" s="277">
        <f t="shared" si="54"/>
        <v>28</v>
      </c>
      <c r="J155" s="131"/>
      <c r="K155" s="119"/>
      <c r="L155" s="292"/>
      <c r="M155" s="310"/>
      <c r="N155" s="292"/>
      <c r="O155" s="336" t="str">
        <f>+O132&amp;";"&amp;O134</f>
        <v>3500;1</v>
      </c>
      <c r="P155" s="361"/>
      <c r="Q155" s="336" t="str">
        <f>+Q132&amp;";"&amp;Q134</f>
        <v>4000;1</v>
      </c>
      <c r="R155" s="336" t="str">
        <f t="shared" ref="R155:V155" si="71">+R132&amp;";"&amp;R134</f>
        <v>3500;1</v>
      </c>
      <c r="S155" s="336" t="str">
        <f t="shared" si="71"/>
        <v>3000;1</v>
      </c>
      <c r="T155" s="336" t="str">
        <f t="shared" si="71"/>
        <v>2500;1</v>
      </c>
      <c r="U155" s="336" t="str">
        <f t="shared" si="71"/>
        <v>3000;5</v>
      </c>
      <c r="V155" s="336" t="str">
        <f t="shared" si="71"/>
        <v>3500;5</v>
      </c>
      <c r="W155" s="269"/>
      <c r="X155" s="292"/>
      <c r="Y155" s="292"/>
      <c r="Z155" s="292"/>
      <c r="AA155" s="292"/>
      <c r="AB155" s="292"/>
      <c r="AD155" s="133"/>
      <c r="AE155" s="133"/>
      <c r="AF155" s="133"/>
      <c r="AG155" s="133"/>
      <c r="AH155" s="133"/>
      <c r="AI155" s="133"/>
      <c r="AJ155" s="133"/>
      <c r="AK155" s="133"/>
      <c r="AL155" s="133"/>
      <c r="AM155" s="43"/>
      <c r="AN155" s="43"/>
      <c r="AO155" s="363"/>
    </row>
    <row r="156" spans="1:41" s="121" customFormat="1" ht="12" customHeight="1" x14ac:dyDescent="0.2">
      <c r="A156" s="228"/>
      <c r="B156" s="228"/>
      <c r="C156" s="228"/>
      <c r="D156" s="228"/>
      <c r="E156" s="228"/>
      <c r="F156" s="119"/>
      <c r="G156" s="119"/>
      <c r="H156" s="277">
        <f t="shared" si="54"/>
        <v>29</v>
      </c>
      <c r="J156" s="119"/>
      <c r="K156" s="119"/>
      <c r="L156" s="292"/>
      <c r="M156" s="310"/>
      <c r="N156" s="292"/>
      <c r="O156" s="339">
        <f>+O151/O132*1000</f>
        <v>309.79588209560035</v>
      </c>
      <c r="P156" s="338" t="s">
        <v>89</v>
      </c>
      <c r="Q156" s="339">
        <f>+Q151/Q132*1000</f>
        <v>292.05805390187004</v>
      </c>
      <c r="R156" s="339">
        <f t="shared" ref="R156:V156" si="72">+R151/R132*1000</f>
        <v>309.79588209560035</v>
      </c>
      <c r="S156" s="339">
        <f t="shared" si="72"/>
        <v>323.09024400398272</v>
      </c>
      <c r="T156" s="339">
        <f t="shared" si="72"/>
        <v>339.3188865349789</v>
      </c>
      <c r="U156" s="339">
        <f t="shared" si="72"/>
        <v>297.10903703649075</v>
      </c>
      <c r="V156" s="339">
        <f t="shared" si="72"/>
        <v>286.90934378095506</v>
      </c>
      <c r="W156" s="269"/>
      <c r="X156" s="292"/>
      <c r="Y156" s="292"/>
      <c r="Z156" s="292"/>
      <c r="AA156" s="292"/>
      <c r="AB156" s="292"/>
      <c r="AD156" s="133"/>
      <c r="AE156" s="133"/>
      <c r="AF156" s="133"/>
      <c r="AG156" s="133"/>
      <c r="AH156" s="133"/>
      <c r="AI156" s="133"/>
      <c r="AJ156" s="133"/>
      <c r="AK156" s="133"/>
      <c r="AL156" s="133"/>
      <c r="AM156" s="43"/>
      <c r="AN156" s="43"/>
      <c r="AO156" s="363"/>
    </row>
    <row r="157" spans="1:41" s="121" customFormat="1" ht="12" customHeight="1" x14ac:dyDescent="0.2">
      <c r="A157" s="228"/>
      <c r="B157" s="228"/>
      <c r="C157" s="228"/>
      <c r="D157" s="228"/>
      <c r="E157" s="228"/>
      <c r="F157" s="119"/>
      <c r="G157" s="119"/>
      <c r="H157" s="277">
        <f t="shared" si="54"/>
        <v>30</v>
      </c>
      <c r="J157" s="119"/>
      <c r="K157" s="119"/>
      <c r="L157" s="292"/>
      <c r="M157" s="310"/>
      <c r="N157" s="292"/>
      <c r="O157" s="339">
        <f>+O156*O152/O151</f>
        <v>303.39740786331464</v>
      </c>
      <c r="P157" s="338" t="s">
        <v>88</v>
      </c>
      <c r="Q157" s="339">
        <f>+Q156*Q152/Q151</f>
        <v>286.42083381160563</v>
      </c>
      <c r="R157" s="339">
        <f t="shared" ref="R157:V157" si="73">+R156*R152/R151</f>
        <v>303.39740786331464</v>
      </c>
      <c r="S157" s="339">
        <f t="shared" si="73"/>
        <v>315.97631037429693</v>
      </c>
      <c r="T157" s="339">
        <f t="shared" si="73"/>
        <v>331.35134232744923</v>
      </c>
      <c r="U157" s="339">
        <f t="shared" si="73"/>
        <v>291.38773089137931</v>
      </c>
      <c r="V157" s="339">
        <f t="shared" si="73"/>
        <v>281.74502472779557</v>
      </c>
      <c r="W157" s="269"/>
      <c r="X157" s="292"/>
      <c r="Y157" s="292"/>
      <c r="Z157" s="292"/>
      <c r="AA157" s="292"/>
      <c r="AB157" s="292"/>
      <c r="AD157" s="133"/>
      <c r="AE157" s="133"/>
      <c r="AF157" s="133"/>
      <c r="AG157" s="133"/>
      <c r="AH157" s="133"/>
      <c r="AI157" s="133"/>
      <c r="AJ157" s="133"/>
      <c r="AK157" s="133"/>
      <c r="AL157" s="133"/>
      <c r="AM157" s="43"/>
      <c r="AN157" s="43"/>
      <c r="AO157" s="363"/>
    </row>
    <row r="158" spans="1:41" s="121" customFormat="1" ht="12" customHeight="1" x14ac:dyDescent="0.2">
      <c r="A158" s="228"/>
      <c r="B158" s="228"/>
      <c r="C158" s="228"/>
      <c r="D158" s="228"/>
      <c r="E158" s="228"/>
      <c r="F158" s="119"/>
      <c r="G158" s="119"/>
      <c r="H158" s="277">
        <f t="shared" si="54"/>
        <v>31</v>
      </c>
      <c r="J158" s="119"/>
      <c r="K158" s="119"/>
      <c r="L158" s="292"/>
      <c r="M158" s="310"/>
      <c r="N158" s="292"/>
      <c r="O158" s="339">
        <f>+O156*O153/O151</f>
        <v>288.06211267699382</v>
      </c>
      <c r="P158" s="338" t="s">
        <v>87</v>
      </c>
      <c r="Q158" s="339">
        <f>+Q156*Q153/Q151</f>
        <v>272.91004499288101</v>
      </c>
      <c r="R158" s="339">
        <f t="shared" ref="R158:V158" si="74">+R156*R153/R151</f>
        <v>288.06211267699382</v>
      </c>
      <c r="S158" s="339">
        <f t="shared" si="74"/>
        <v>298.92626560008296</v>
      </c>
      <c r="T158" s="339">
        <f t="shared" si="74"/>
        <v>312.25543947673486</v>
      </c>
      <c r="U158" s="339">
        <f t="shared" si="74"/>
        <v>277.67541207889053</v>
      </c>
      <c r="V158" s="339">
        <f t="shared" si="74"/>
        <v>269.36764314564755</v>
      </c>
      <c r="W158" s="269"/>
      <c r="X158" s="292"/>
      <c r="Y158" s="292"/>
      <c r="Z158" s="292"/>
      <c r="AA158" s="292"/>
      <c r="AB158" s="292"/>
      <c r="AD158" s="133"/>
      <c r="AE158" s="133"/>
      <c r="AF158" s="133"/>
      <c r="AG158" s="133"/>
      <c r="AH158" s="133"/>
      <c r="AI158" s="133"/>
      <c r="AJ158" s="133"/>
      <c r="AK158" s="133"/>
      <c r="AL158" s="133"/>
      <c r="AM158" s="43"/>
      <c r="AN158" s="43"/>
      <c r="AO158" s="363"/>
    </row>
    <row r="159" spans="1:41" s="121" customFormat="1" ht="12" customHeight="1" x14ac:dyDescent="0.2">
      <c r="A159" s="228"/>
      <c r="B159" s="228"/>
      <c r="C159" s="228"/>
      <c r="D159" s="228"/>
      <c r="E159" s="228"/>
      <c r="F159" s="119"/>
      <c r="G159" s="119"/>
      <c r="H159" s="277">
        <f t="shared" si="54"/>
        <v>32</v>
      </c>
      <c r="J159" s="119"/>
      <c r="K159" s="119"/>
      <c r="L159" s="292"/>
      <c r="M159" s="310"/>
      <c r="N159" s="292"/>
      <c r="O159" s="339">
        <f>+O156-O158</f>
        <v>21.733769418606528</v>
      </c>
      <c r="P159" s="338" t="s">
        <v>86</v>
      </c>
      <c r="Q159" s="339">
        <f>+Q156-Q158</f>
        <v>19.148008908989027</v>
      </c>
      <c r="R159" s="339">
        <f t="shared" ref="R159:V159" si="75">+R156-R158</f>
        <v>21.733769418606528</v>
      </c>
      <c r="S159" s="339">
        <f t="shared" si="75"/>
        <v>24.163978403899762</v>
      </c>
      <c r="T159" s="339">
        <f t="shared" si="75"/>
        <v>27.063447058244037</v>
      </c>
      <c r="U159" s="339">
        <f t="shared" si="75"/>
        <v>19.433624957600216</v>
      </c>
      <c r="V159" s="339">
        <f t="shared" si="75"/>
        <v>17.541700635307507</v>
      </c>
      <c r="W159" s="269"/>
      <c r="X159" s="292"/>
      <c r="Y159" s="292"/>
      <c r="Z159" s="292"/>
      <c r="AA159" s="292"/>
      <c r="AB159" s="292"/>
      <c r="AD159" s="132"/>
      <c r="AE159" s="132"/>
      <c r="AF159" s="132"/>
      <c r="AG159" s="132"/>
      <c r="AH159" s="132"/>
      <c r="AI159" s="132"/>
      <c r="AJ159" s="132"/>
      <c r="AK159" s="132"/>
      <c r="AL159" s="132"/>
      <c r="AM159" s="43"/>
      <c r="AN159" s="43"/>
      <c r="AO159" s="363"/>
    </row>
    <row r="160" spans="1:41" s="246" customFormat="1" ht="12" customHeight="1" x14ac:dyDescent="0.2">
      <c r="A160" s="228"/>
      <c r="B160" s="228"/>
      <c r="C160" s="228"/>
      <c r="D160" s="228"/>
      <c r="E160" s="228"/>
      <c r="F160" s="119"/>
      <c r="G160" s="131"/>
      <c r="H160" s="277">
        <f t="shared" si="54"/>
        <v>33</v>
      </c>
      <c r="I160" s="121"/>
      <c r="W160" s="346"/>
      <c r="X160" s="306"/>
      <c r="Y160" s="306"/>
      <c r="Z160" s="306"/>
      <c r="AA160" s="306"/>
      <c r="AB160" s="306"/>
      <c r="AD160" s="133"/>
      <c r="AE160" s="133"/>
      <c r="AF160" s="133"/>
      <c r="AG160" s="133"/>
      <c r="AH160" s="133"/>
      <c r="AI160" s="133"/>
      <c r="AJ160" s="133"/>
      <c r="AK160" s="133"/>
      <c r="AL160" s="133"/>
      <c r="AM160" s="43"/>
      <c r="AN160" s="43"/>
      <c r="AO160" s="363"/>
    </row>
    <row r="161" spans="1:41" s="121" customFormat="1" ht="12" customHeight="1" x14ac:dyDescent="0.2">
      <c r="A161" s="228" t="s">
        <v>15</v>
      </c>
      <c r="B161" s="228"/>
      <c r="C161" s="228"/>
      <c r="D161" s="228"/>
      <c r="E161" s="228"/>
      <c r="F161" s="233">
        <v>1000</v>
      </c>
      <c r="G161" s="119"/>
      <c r="H161" s="277">
        <f t="shared" si="54"/>
        <v>34</v>
      </c>
      <c r="J161" s="341" t="s">
        <v>85</v>
      </c>
      <c r="K161" s="119"/>
      <c r="L161" s="292"/>
      <c r="M161" s="310"/>
      <c r="N161" s="362"/>
      <c r="O161" s="342">
        <v>313</v>
      </c>
      <c r="P161" s="341" t="str">
        <f>J161</f>
        <v>Odkupna cena; vir podatkov SURS; preračuni KIS</v>
      </c>
      <c r="Q161" s="342">
        <v>313</v>
      </c>
      <c r="R161" s="342">
        <v>313</v>
      </c>
      <c r="S161" s="342">
        <v>313</v>
      </c>
      <c r="T161" s="342">
        <v>313</v>
      </c>
      <c r="U161" s="342">
        <v>313</v>
      </c>
      <c r="V161" s="342">
        <v>313</v>
      </c>
      <c r="W161" s="269"/>
      <c r="X161" s="292"/>
      <c r="Y161" s="292"/>
      <c r="Z161" s="292"/>
      <c r="AA161" s="292"/>
      <c r="AB161" s="292"/>
      <c r="AD161" s="132"/>
      <c r="AE161" s="132"/>
      <c r="AF161" s="132"/>
      <c r="AG161" s="132"/>
      <c r="AH161" s="132"/>
      <c r="AI161" s="132"/>
      <c r="AJ161" s="132"/>
      <c r="AK161" s="132"/>
      <c r="AL161" s="132"/>
      <c r="AM161" s="43"/>
      <c r="AN161" s="43"/>
      <c r="AO161" s="363"/>
    </row>
    <row r="162" spans="1:41" s="246" customFormat="1" ht="12" customHeight="1" x14ac:dyDescent="0.2">
      <c r="A162" s="228"/>
      <c r="B162" s="228"/>
      <c r="C162" s="228"/>
      <c r="D162" s="228"/>
      <c r="E162" s="228"/>
      <c r="F162" s="119"/>
      <c r="G162" s="131"/>
      <c r="H162" s="277">
        <f t="shared" si="54"/>
        <v>35</v>
      </c>
      <c r="I162" s="121"/>
      <c r="J162" s="343" t="str">
        <f>+J125</f>
        <v>Bruto dodana vrednost</v>
      </c>
      <c r="K162" s="119"/>
      <c r="L162" s="306"/>
      <c r="M162" s="307"/>
      <c r="N162" s="306"/>
      <c r="O162" s="344">
        <f>O150+O149+O137-O135</f>
        <v>343.7273358416428</v>
      </c>
      <c r="P162" s="340">
        <f t="shared" ref="P162" si="76">P150+P149-P135</f>
        <v>0</v>
      </c>
      <c r="Q162" s="344">
        <f t="shared" ref="Q162:V162" si="77">Q150+Q149+Q137-Q135</f>
        <v>419.14530946565355</v>
      </c>
      <c r="R162" s="344">
        <f t="shared" si="77"/>
        <v>343.7273358416428</v>
      </c>
      <c r="S162" s="344">
        <f t="shared" si="77"/>
        <v>289.45350774349288</v>
      </c>
      <c r="T162" s="344">
        <f t="shared" si="77"/>
        <v>236.32963807662486</v>
      </c>
      <c r="U162" s="344">
        <f t="shared" si="77"/>
        <v>313.27077190530815</v>
      </c>
      <c r="V162" s="344">
        <f t="shared" si="77"/>
        <v>368.14960535939178</v>
      </c>
      <c r="W162" s="346"/>
      <c r="X162" s="306"/>
      <c r="Y162" s="306"/>
      <c r="Z162" s="306"/>
      <c r="AA162" s="306"/>
      <c r="AB162" s="306"/>
      <c r="AD162" s="133"/>
      <c r="AE162" s="133"/>
      <c r="AF162" s="402" t="s">
        <v>161</v>
      </c>
      <c r="AG162" s="403"/>
      <c r="AH162" s="403"/>
      <c r="AI162" s="403"/>
      <c r="AJ162" s="403"/>
      <c r="AK162" s="403"/>
      <c r="AL162" s="403"/>
      <c r="AM162" s="403"/>
      <c r="AN162" s="403"/>
      <c r="AO162" s="363"/>
    </row>
    <row r="163" spans="1:41" s="121" customFormat="1" ht="12" customHeight="1" x14ac:dyDescent="0.2">
      <c r="A163" s="210" t="s">
        <v>11</v>
      </c>
      <c r="B163" s="207"/>
      <c r="C163" s="207"/>
      <c r="D163" s="207"/>
      <c r="E163" s="207"/>
      <c r="F163" s="120"/>
      <c r="G163" s="120"/>
      <c r="H163" s="124">
        <f t="shared" si="54"/>
        <v>36</v>
      </c>
      <c r="I163" s="43"/>
      <c r="J163" s="326" t="s">
        <v>11</v>
      </c>
      <c r="K163" s="232"/>
      <c r="L163" s="292"/>
      <c r="M163" s="310"/>
      <c r="N163" s="292"/>
      <c r="O163" s="364">
        <v>103.22928780590128</v>
      </c>
      <c r="P163" s="366"/>
      <c r="Q163" s="364">
        <v>104.81040002442418</v>
      </c>
      <c r="R163" s="364">
        <v>103.22928780590128</v>
      </c>
      <c r="S163" s="364">
        <v>98.818528171007586</v>
      </c>
      <c r="T163" s="364">
        <v>92.825880198997268</v>
      </c>
      <c r="U163" s="364">
        <v>79.404229078907761</v>
      </c>
      <c r="V163" s="364">
        <v>83.368925237399736</v>
      </c>
      <c r="W163" s="269"/>
      <c r="X163" s="292"/>
      <c r="Y163" s="292"/>
      <c r="Z163" s="292"/>
      <c r="AA163" s="292"/>
      <c r="AB163" s="292"/>
      <c r="AD163" s="133"/>
      <c r="AE163" s="133"/>
      <c r="AF163" s="204" t="str">
        <f>"letina "&amp;M128</f>
        <v xml:space="preserve">letina </v>
      </c>
      <c r="AG163" s="43"/>
      <c r="AH163" s="43"/>
      <c r="AI163" s="43"/>
      <c r="AJ163" s="43"/>
      <c r="AK163" s="43"/>
      <c r="AL163" s="43"/>
      <c r="AM163" s="43"/>
      <c r="AN163" s="43"/>
      <c r="AO163" s="363"/>
    </row>
    <row r="164" spans="1:41" s="121" customFormat="1" ht="12" customHeight="1" x14ac:dyDescent="0.2">
      <c r="A164" s="228"/>
      <c r="B164" s="228"/>
      <c r="C164" s="228"/>
      <c r="D164" s="228"/>
      <c r="E164" s="228"/>
      <c r="F164" s="119"/>
      <c r="G164" s="234"/>
      <c r="H164" s="277">
        <f t="shared" si="54"/>
        <v>37</v>
      </c>
      <c r="J164" s="119" t="s">
        <v>173</v>
      </c>
      <c r="K164" s="232"/>
      <c r="L164" s="292"/>
      <c r="M164" s="310"/>
      <c r="N164" s="292"/>
      <c r="O164" s="372">
        <f>+O162-O163</f>
        <v>240.49804803574153</v>
      </c>
      <c r="P164" s="310"/>
      <c r="Q164" s="372">
        <f>+Q162-Q163</f>
        <v>314.33490944122934</v>
      </c>
      <c r="R164" s="372">
        <f t="shared" ref="R164:V164" si="78">+R162-R163</f>
        <v>240.49804803574153</v>
      </c>
      <c r="S164" s="372">
        <f t="shared" si="78"/>
        <v>190.63497957248529</v>
      </c>
      <c r="T164" s="372">
        <f t="shared" si="78"/>
        <v>143.50375787762761</v>
      </c>
      <c r="U164" s="372">
        <f t="shared" si="78"/>
        <v>233.8665428264004</v>
      </c>
      <c r="V164" s="372">
        <f t="shared" si="78"/>
        <v>284.78068012199208</v>
      </c>
      <c r="W164" s="269"/>
      <c r="X164" s="292"/>
      <c r="Y164" s="292"/>
      <c r="Z164" s="292"/>
      <c r="AA164" s="292"/>
      <c r="AB164" s="292"/>
      <c r="AD164" s="363"/>
      <c r="AE164" s="363"/>
      <c r="AF164" s="363"/>
      <c r="AG164" s="363"/>
      <c r="AH164" s="363"/>
      <c r="AI164" s="363"/>
      <c r="AJ164" s="363"/>
      <c r="AK164" s="363"/>
      <c r="AL164" s="363"/>
      <c r="AM164" s="363"/>
      <c r="AN164" s="363"/>
      <c r="AO164" s="363"/>
    </row>
    <row r="165" spans="1:41" ht="12" customHeight="1" x14ac:dyDescent="0.2">
      <c r="A165" s="244"/>
      <c r="B165" s="244"/>
      <c r="C165" s="244"/>
      <c r="D165" s="244"/>
      <c r="E165" s="244"/>
      <c r="F165" s="152"/>
      <c r="G165" s="152"/>
      <c r="H165" s="152">
        <f>1</f>
        <v>1</v>
      </c>
      <c r="I165" s="152" t="str">
        <f>+J167</f>
        <v>Koruza za zrnje</v>
      </c>
      <c r="J165" s="151" t="s">
        <v>131</v>
      </c>
      <c r="K165" s="281"/>
      <c r="L165" s="281"/>
      <c r="M165" s="281"/>
      <c r="N165" s="281"/>
      <c r="O165" s="282">
        <f>O173-O185+O178-'2019'!E140</f>
        <v>-2.2737367544323206E-13</v>
      </c>
      <c r="P165" s="281"/>
      <c r="Q165" s="282">
        <f>Q173-Q185+Q178-'2019'!H140</f>
        <v>9.0949470177292824E-13</v>
      </c>
      <c r="R165" s="282">
        <f>R173-R185+R178-'2019'!I140</f>
        <v>6.8212102632969618E-13</v>
      </c>
      <c r="S165" s="282">
        <f>S173-S185+S178-'2019'!J140</f>
        <v>-2.2737367544323206E-13</v>
      </c>
      <c r="T165" s="282">
        <f>T173-T185+T178-'2019'!K140</f>
        <v>-2.2737367544323206E-13</v>
      </c>
      <c r="U165" s="282">
        <f>U173-U185+U178-'2019'!L140</f>
        <v>2.2737367544323206E-13</v>
      </c>
      <c r="V165" s="282">
        <f>V173-V185+V178-'2019'!M140</f>
        <v>2.2737367544323206E-13</v>
      </c>
      <c r="W165" s="281"/>
      <c r="X165" s="281"/>
      <c r="Y165" s="281"/>
      <c r="Z165" s="281"/>
      <c r="AA165" s="281"/>
      <c r="AB165" s="281"/>
      <c r="AC165" s="281"/>
      <c r="AD165" s="283"/>
      <c r="AE165" s="284"/>
      <c r="AF165" s="43"/>
      <c r="AG165" s="43"/>
      <c r="AH165" s="43"/>
      <c r="AI165" s="43"/>
      <c r="AJ165" s="43"/>
      <c r="AK165" s="43"/>
      <c r="AL165" s="43"/>
      <c r="AM165" s="43"/>
      <c r="AN165" s="43"/>
      <c r="AO165" s="43"/>
    </row>
    <row r="166" spans="1:41" s="127" customFormat="1" ht="11.25" customHeight="1" x14ac:dyDescent="0.2">
      <c r="A166" s="207"/>
      <c r="B166" s="207"/>
      <c r="C166" s="207"/>
      <c r="D166" s="207"/>
      <c r="E166" s="207"/>
      <c r="F166" s="120"/>
      <c r="G166" s="213"/>
      <c r="H166" s="124">
        <f>H165+1</f>
        <v>2</v>
      </c>
      <c r="I166" s="127" t="str">
        <f>+I165</f>
        <v>Koruza za zrnje</v>
      </c>
      <c r="J166" s="126" t="s">
        <v>132</v>
      </c>
      <c r="K166" s="285"/>
      <c r="L166" s="285"/>
      <c r="M166" s="286"/>
      <c r="N166" s="285"/>
      <c r="O166" s="350" t="e">
        <f>#REF!</f>
        <v>#REF!</v>
      </c>
      <c r="P166" s="350"/>
      <c r="Q166" s="287" t="s">
        <v>135</v>
      </c>
      <c r="R166" s="287" t="s">
        <v>136</v>
      </c>
      <c r="S166" s="287" t="s">
        <v>134</v>
      </c>
      <c r="T166" s="287" t="s">
        <v>137</v>
      </c>
      <c r="U166" s="287" t="s">
        <v>180</v>
      </c>
      <c r="V166" s="285" t="s">
        <v>181</v>
      </c>
      <c r="W166" s="285"/>
      <c r="X166" s="285"/>
      <c r="Y166" s="285"/>
      <c r="Z166" s="285"/>
      <c r="AA166" s="285"/>
      <c r="AB166" s="285"/>
      <c r="AC166" s="199"/>
      <c r="AD166" s="308"/>
      <c r="AE166" s="308"/>
      <c r="AF166" s="308"/>
      <c r="AG166" s="308"/>
      <c r="AH166" s="308"/>
      <c r="AI166" s="308"/>
      <c r="AJ166" s="308"/>
      <c r="AK166" s="308"/>
      <c r="AL166" s="308"/>
      <c r="AM166" s="308"/>
      <c r="AN166" s="308"/>
      <c r="AO166" s="308"/>
    </row>
    <row r="167" spans="1:41" s="127" customFormat="1" ht="11.25" customHeight="1" x14ac:dyDescent="0.2">
      <c r="A167" s="228"/>
      <c r="B167" s="228"/>
      <c r="C167" s="228"/>
      <c r="D167" s="228"/>
      <c r="E167" s="228"/>
      <c r="F167" s="258" t="e">
        <f>+#REF!</f>
        <v>#REF!</v>
      </c>
      <c r="G167" s="229"/>
      <c r="H167" s="277">
        <f t="shared" ref="H167:H201" si="79">H166+1</f>
        <v>3</v>
      </c>
      <c r="I167" s="127" t="str">
        <f>+I166</f>
        <v>Koruza za zrnje</v>
      </c>
      <c r="J167" s="129" t="s">
        <v>225</v>
      </c>
      <c r="K167" s="119" t="str">
        <f>+K$56</f>
        <v>Enota</v>
      </c>
      <c r="L167" s="290"/>
      <c r="M167" s="291"/>
      <c r="N167" s="280"/>
      <c r="O167" s="351"/>
      <c r="P167" s="351"/>
      <c r="Q167" s="121"/>
      <c r="R167" s="121"/>
      <c r="S167" s="351">
        <f>+$S$56</f>
        <v>2019</v>
      </c>
      <c r="T167" s="121"/>
      <c r="U167" s="351"/>
      <c r="V167" s="199"/>
      <c r="W167" s="199"/>
      <c r="X167" s="199"/>
      <c r="Y167" s="199"/>
      <c r="Z167" s="199"/>
      <c r="AA167" s="199"/>
      <c r="AB167" s="199"/>
      <c r="AC167" s="199"/>
      <c r="AD167" s="308"/>
      <c r="AE167" s="308"/>
      <c r="AF167" s="308"/>
      <c r="AG167" s="308"/>
      <c r="AH167" s="308"/>
      <c r="AI167" s="308"/>
      <c r="AJ167" s="308"/>
      <c r="AK167" s="308"/>
      <c r="AL167" s="308"/>
      <c r="AM167" s="308"/>
      <c r="AN167" s="308"/>
      <c r="AO167" s="308"/>
    </row>
    <row r="168" spans="1:41" s="127" customFormat="1" ht="11.25" customHeight="1" x14ac:dyDescent="0.2">
      <c r="A168" s="228"/>
      <c r="B168" s="228"/>
      <c r="C168" s="228"/>
      <c r="D168" s="228"/>
      <c r="E168" s="228"/>
      <c r="F168" s="119"/>
      <c r="G168" s="229"/>
      <c r="H168" s="277">
        <f t="shared" si="79"/>
        <v>4</v>
      </c>
      <c r="I168" s="127" t="str">
        <f>+I167</f>
        <v>Koruza za zrnje</v>
      </c>
      <c r="J168" s="131" t="s">
        <v>68</v>
      </c>
      <c r="K168" s="121"/>
      <c r="L168" s="290"/>
      <c r="M168" s="291"/>
      <c r="N168" s="280"/>
      <c r="O168" s="351"/>
      <c r="P168" s="351"/>
      <c r="Q168" s="290" t="s">
        <v>67</v>
      </c>
      <c r="R168" s="290" t="s">
        <v>66</v>
      </c>
      <c r="S168" s="290" t="s">
        <v>65</v>
      </c>
      <c r="T168" s="290" t="s">
        <v>64</v>
      </c>
      <c r="U168" s="290" t="s">
        <v>63</v>
      </c>
      <c r="V168" s="290" t="s">
        <v>62</v>
      </c>
      <c r="W168" s="196"/>
      <c r="X168" s="280" t="s">
        <v>201</v>
      </c>
      <c r="Y168" s="196"/>
      <c r="Z168" s="196"/>
      <c r="AA168" s="196"/>
      <c r="AB168" s="196"/>
      <c r="AC168" s="199"/>
      <c r="AD168" s="308"/>
      <c r="AE168" s="308"/>
      <c r="AF168" s="308"/>
      <c r="AG168" s="308"/>
      <c r="AH168" s="308"/>
      <c r="AI168" s="308"/>
      <c r="AJ168" s="308"/>
      <c r="AK168" s="308"/>
      <c r="AL168" s="308"/>
      <c r="AM168" s="308"/>
      <c r="AN168" s="308"/>
      <c r="AO168" s="308"/>
    </row>
    <row r="169" spans="1:41" s="127" customFormat="1" ht="11.25" customHeight="1" x14ac:dyDescent="0.2">
      <c r="A169" s="228" t="s">
        <v>9</v>
      </c>
      <c r="B169" s="228"/>
      <c r="C169" s="228"/>
      <c r="D169" s="228"/>
      <c r="E169" s="228"/>
      <c r="F169" s="119"/>
      <c r="G169" s="229"/>
      <c r="H169" s="277">
        <f t="shared" si="79"/>
        <v>5</v>
      </c>
      <c r="I169" s="127" t="str">
        <f>+I168</f>
        <v>Koruza za zrnje</v>
      </c>
      <c r="J169" s="131" t="s">
        <v>8</v>
      </c>
      <c r="K169" s="119" t="s">
        <v>7</v>
      </c>
      <c r="L169" s="352"/>
      <c r="M169" s="353"/>
      <c r="N169" s="295"/>
      <c r="O169" s="364">
        <v>10000</v>
      </c>
      <c r="P169" s="119"/>
      <c r="Q169" s="364">
        <v>12000</v>
      </c>
      <c r="R169" s="364">
        <v>11000</v>
      </c>
      <c r="S169" s="364">
        <v>10000</v>
      </c>
      <c r="T169" s="364">
        <v>9000</v>
      </c>
      <c r="U169" s="364">
        <v>8000</v>
      </c>
      <c r="V169" s="364">
        <v>10000</v>
      </c>
      <c r="W169" s="196"/>
      <c r="X169" s="290" t="s">
        <v>67</v>
      </c>
      <c r="Y169" s="290" t="s">
        <v>65</v>
      </c>
      <c r="Z169" s="290" t="s">
        <v>64</v>
      </c>
      <c r="AA169" s="290" t="s">
        <v>81</v>
      </c>
      <c r="AB169" s="290" t="s">
        <v>141</v>
      </c>
      <c r="AC169" s="199"/>
      <c r="AD169" s="308"/>
      <c r="AE169" s="308"/>
      <c r="AF169" s="308"/>
      <c r="AG169" s="308"/>
      <c r="AH169" s="308"/>
      <c r="AI169" s="308"/>
      <c r="AJ169" s="308"/>
      <c r="AK169" s="308"/>
      <c r="AL169" s="308"/>
      <c r="AM169" s="308"/>
      <c r="AN169" s="308"/>
      <c r="AO169" s="308"/>
    </row>
    <row r="170" spans="1:41" s="127" customFormat="1" ht="11.25" customHeight="1" x14ac:dyDescent="0.2">
      <c r="A170" s="228" t="s">
        <v>79</v>
      </c>
      <c r="B170" s="228"/>
      <c r="C170" s="228"/>
      <c r="D170" s="228"/>
      <c r="E170" s="228"/>
      <c r="F170" s="119"/>
      <c r="G170" s="229"/>
      <c r="H170" s="277">
        <f t="shared" si="79"/>
        <v>6</v>
      </c>
      <c r="J170" s="131"/>
      <c r="K170" s="119"/>
      <c r="L170" s="352"/>
      <c r="M170" s="353"/>
      <c r="N170" s="295"/>
      <c r="O170" s="293"/>
      <c r="P170" s="119"/>
      <c r="Q170" s="293"/>
      <c r="R170" s="293"/>
      <c r="S170" s="293"/>
      <c r="T170" s="293"/>
      <c r="U170" s="293"/>
      <c r="V170" s="293"/>
      <c r="W170" s="196"/>
      <c r="X170" s="290"/>
      <c r="Y170" s="290"/>
      <c r="Z170" s="290"/>
      <c r="AA170" s="290"/>
      <c r="AB170" s="290"/>
      <c r="AC170" s="199"/>
      <c r="AD170" s="308"/>
      <c r="AE170" s="308"/>
      <c r="AF170" s="308"/>
      <c r="AG170" s="308"/>
      <c r="AH170" s="308"/>
      <c r="AI170" s="308"/>
      <c r="AJ170" s="308"/>
      <c r="AK170" s="308"/>
      <c r="AL170" s="308"/>
      <c r="AM170" s="308"/>
      <c r="AN170" s="308"/>
      <c r="AO170" s="308"/>
    </row>
    <row r="171" spans="1:41" s="127" customFormat="1" ht="11.25" customHeight="1" x14ac:dyDescent="0.2">
      <c r="A171" s="228" t="s">
        <v>75</v>
      </c>
      <c r="B171" s="228"/>
      <c r="C171" s="228"/>
      <c r="D171" s="228"/>
      <c r="E171" s="228"/>
      <c r="F171" s="119"/>
      <c r="G171" s="229"/>
      <c r="H171" s="277">
        <f t="shared" si="79"/>
        <v>7</v>
      </c>
      <c r="I171" s="127" t="str">
        <f>+I169</f>
        <v>Koruza za zrnje</v>
      </c>
      <c r="J171" s="131" t="s">
        <v>74</v>
      </c>
      <c r="K171" s="119" t="s">
        <v>73</v>
      </c>
      <c r="L171" s="290"/>
      <c r="M171" s="291"/>
      <c r="N171" s="280"/>
      <c r="O171" s="364">
        <v>1</v>
      </c>
      <c r="P171" s="364"/>
      <c r="Q171" s="364">
        <v>1</v>
      </c>
      <c r="R171" s="364">
        <v>1</v>
      </c>
      <c r="S171" s="364">
        <v>1</v>
      </c>
      <c r="T171" s="364">
        <v>1</v>
      </c>
      <c r="U171" s="364">
        <v>1</v>
      </c>
      <c r="V171" s="364">
        <v>5</v>
      </c>
      <c r="W171" s="196"/>
      <c r="X171" s="284">
        <f>Q171/$S171*100</f>
        <v>100</v>
      </c>
      <c r="Y171" s="284">
        <f t="shared" ref="Y171:AB186" si="80">R171/$S171*100</f>
        <v>100</v>
      </c>
      <c r="Z171" s="284">
        <f t="shared" si="80"/>
        <v>100</v>
      </c>
      <c r="AA171" s="284">
        <f t="shared" si="80"/>
        <v>100</v>
      </c>
      <c r="AB171" s="284">
        <f t="shared" si="80"/>
        <v>100</v>
      </c>
      <c r="AC171" s="199"/>
      <c r="AD171" s="308"/>
      <c r="AE171" s="308"/>
      <c r="AF171" s="308"/>
      <c r="AG171" s="308"/>
      <c r="AH171" s="308"/>
      <c r="AI171" s="308"/>
      <c r="AJ171" s="308"/>
      <c r="AK171" s="308"/>
      <c r="AL171" s="308"/>
      <c r="AM171" s="308"/>
      <c r="AN171" s="308"/>
      <c r="AO171" s="308"/>
    </row>
    <row r="172" spans="1:41" s="127" customFormat="1" ht="11.25" customHeight="1" x14ac:dyDescent="0.2">
      <c r="A172" s="230" t="s">
        <v>12</v>
      </c>
      <c r="B172" s="228"/>
      <c r="C172" s="228"/>
      <c r="D172" s="228"/>
      <c r="E172" s="228"/>
      <c r="F172" s="119"/>
      <c r="G172" s="229"/>
      <c r="H172" s="277">
        <f t="shared" si="79"/>
        <v>8</v>
      </c>
      <c r="I172" s="127" t="str">
        <f t="shared" ref="I172:I178" si="81">+I171</f>
        <v>Koruza za zrnje</v>
      </c>
      <c r="J172" s="131" t="str">
        <f>+J$61</f>
        <v>Kupljen material in storitve</v>
      </c>
      <c r="K172" s="119"/>
      <c r="L172" s="121"/>
      <c r="M172" s="267"/>
      <c r="N172" s="119"/>
      <c r="O172" s="364">
        <v>1390.8729219858465</v>
      </c>
      <c r="P172" s="119"/>
      <c r="Q172" s="364">
        <v>1578.2307422043098</v>
      </c>
      <c r="R172" s="364">
        <v>1479.7588270403121</v>
      </c>
      <c r="S172" s="364">
        <v>1390.8729219858465</v>
      </c>
      <c r="T172" s="364">
        <v>1300.8274407024212</v>
      </c>
      <c r="U172" s="364">
        <v>1185.2239094189963</v>
      </c>
      <c r="V172" s="364">
        <v>1363.577765824434</v>
      </c>
      <c r="W172" s="293"/>
      <c r="X172" s="284">
        <f t="shared" ref="X172:X187" si="82">Q172/$S172*100</f>
        <v>113.4705203657973</v>
      </c>
      <c r="Y172" s="284">
        <f t="shared" si="80"/>
        <v>106.39065608722593</v>
      </c>
      <c r="Z172" s="284">
        <f t="shared" si="80"/>
        <v>100</v>
      </c>
      <c r="AA172" s="284">
        <f t="shared" si="80"/>
        <v>93.525973519215469</v>
      </c>
      <c r="AB172" s="284">
        <f t="shared" si="80"/>
        <v>85.214392392280473</v>
      </c>
      <c r="AC172" s="199"/>
      <c r="AD172" s="308"/>
      <c r="AE172" s="308"/>
      <c r="AF172" s="308"/>
      <c r="AG172" s="308"/>
      <c r="AH172" s="308"/>
      <c r="AI172" s="308"/>
      <c r="AJ172" s="308"/>
      <c r="AK172" s="308"/>
      <c r="AL172" s="308"/>
      <c r="AM172" s="308"/>
      <c r="AN172" s="308"/>
      <c r="AO172" s="308"/>
    </row>
    <row r="173" spans="1:41" s="134" customFormat="1" ht="11.25" customHeight="1" x14ac:dyDescent="0.2">
      <c r="A173" s="228" t="s">
        <v>5</v>
      </c>
      <c r="B173" s="228"/>
      <c r="C173" s="228"/>
      <c r="D173" s="228"/>
      <c r="E173" s="228"/>
      <c r="F173" s="119"/>
      <c r="G173" s="229"/>
      <c r="H173" s="277">
        <f t="shared" si="79"/>
        <v>9</v>
      </c>
      <c r="I173" s="127" t="str">
        <f t="shared" si="81"/>
        <v>Koruza za zrnje</v>
      </c>
      <c r="J173" s="131" t="str">
        <f>+J$62</f>
        <v>Stroški skupaj</v>
      </c>
      <c r="K173" s="119" t="str">
        <f>+K$62</f>
        <v>EUR/ha</v>
      </c>
      <c r="L173" s="133"/>
      <c r="M173" s="365"/>
      <c r="N173" s="132"/>
      <c r="O173" s="364">
        <v>1757.2808189643449</v>
      </c>
      <c r="P173" s="132"/>
      <c r="Q173" s="364">
        <v>1965.9355761664633</v>
      </c>
      <c r="R173" s="364">
        <v>1848.1870261660795</v>
      </c>
      <c r="S173" s="364">
        <v>1757.2808189643449</v>
      </c>
      <c r="T173" s="364">
        <v>1665.1740909963153</v>
      </c>
      <c r="U173" s="364">
        <v>1547.0979161241764</v>
      </c>
      <c r="V173" s="364">
        <v>1673.3460031864813</v>
      </c>
      <c r="W173" s="298"/>
      <c r="X173" s="284">
        <f t="shared" si="82"/>
        <v>111.87372871486126</v>
      </c>
      <c r="Y173" s="284">
        <f t="shared" si="80"/>
        <v>105.17311782048075</v>
      </c>
      <c r="Z173" s="284">
        <f t="shared" si="80"/>
        <v>100</v>
      </c>
      <c r="AA173" s="284">
        <f t="shared" si="80"/>
        <v>94.758565223382291</v>
      </c>
      <c r="AB173" s="284">
        <f t="shared" si="80"/>
        <v>88.03931047491659</v>
      </c>
      <c r="AC173" s="373"/>
      <c r="AD173" s="308"/>
      <c r="AE173" s="308"/>
      <c r="AF173" s="308"/>
      <c r="AG173" s="308"/>
      <c r="AH173" s="308"/>
      <c r="AI173" s="308"/>
      <c r="AJ173" s="308"/>
      <c r="AK173" s="308"/>
      <c r="AL173" s="308"/>
      <c r="AM173" s="308"/>
      <c r="AN173" s="308"/>
      <c r="AO173" s="308"/>
    </row>
    <row r="174" spans="1:41" s="127" customFormat="1" ht="11.25" customHeight="1" x14ac:dyDescent="0.2">
      <c r="A174" s="228" t="s">
        <v>4</v>
      </c>
      <c r="B174" s="228"/>
      <c r="C174" s="228"/>
      <c r="D174" s="228"/>
      <c r="E174" s="228"/>
      <c r="F174" s="119"/>
      <c r="G174" s="229"/>
      <c r="H174" s="277">
        <f t="shared" si="79"/>
        <v>10</v>
      </c>
      <c r="I174" s="127" t="str">
        <f t="shared" si="81"/>
        <v>Koruza za zrnje</v>
      </c>
      <c r="J174" s="131" t="str">
        <f>+J$63</f>
        <v>Stranski pridelki</v>
      </c>
      <c r="K174" s="119" t="str">
        <f>+K$63</f>
        <v>EUR/ha</v>
      </c>
      <c r="L174" s="133"/>
      <c r="M174" s="365"/>
      <c r="N174" s="133"/>
      <c r="O174" s="364">
        <v>0</v>
      </c>
      <c r="P174" s="366"/>
      <c r="Q174" s="364">
        <v>0</v>
      </c>
      <c r="R174" s="364">
        <v>0</v>
      </c>
      <c r="S174" s="364">
        <v>0</v>
      </c>
      <c r="T174" s="364">
        <v>0</v>
      </c>
      <c r="U174" s="364">
        <v>0</v>
      </c>
      <c r="V174" s="364">
        <v>0</v>
      </c>
      <c r="W174" s="346"/>
      <c r="X174" s="284" t="e">
        <f t="shared" si="82"/>
        <v>#DIV/0!</v>
      </c>
      <c r="Y174" s="284" t="e">
        <f t="shared" si="80"/>
        <v>#DIV/0!</v>
      </c>
      <c r="Z174" s="284" t="e">
        <f t="shared" si="80"/>
        <v>#DIV/0!</v>
      </c>
      <c r="AA174" s="284" t="e">
        <f t="shared" si="80"/>
        <v>#DIV/0!</v>
      </c>
      <c r="AB174" s="284" t="e">
        <f t="shared" si="80"/>
        <v>#DIV/0!</v>
      </c>
      <c r="AC174" s="199"/>
      <c r="AD174" s="308"/>
      <c r="AE174" s="308"/>
      <c r="AF174" s="308"/>
      <c r="AG174" s="308"/>
      <c r="AH174" s="308"/>
      <c r="AI174" s="308"/>
      <c r="AJ174" s="308"/>
      <c r="AK174" s="308"/>
      <c r="AL174" s="308"/>
      <c r="AM174" s="308"/>
      <c r="AN174" s="308"/>
      <c r="AO174" s="308"/>
    </row>
    <row r="175" spans="1:41" s="127" customFormat="1" ht="11.25" customHeight="1" x14ac:dyDescent="0.2">
      <c r="A175" s="228"/>
      <c r="B175" s="228"/>
      <c r="C175" s="228"/>
      <c r="D175" s="228"/>
      <c r="E175" s="228"/>
      <c r="F175" s="119"/>
      <c r="G175" s="229"/>
      <c r="H175" s="277">
        <f t="shared" si="79"/>
        <v>11</v>
      </c>
      <c r="I175" s="127" t="str">
        <f t="shared" si="81"/>
        <v>Koruza za zrnje</v>
      </c>
      <c r="J175" s="131" t="str">
        <f>+J$64</f>
        <v>Stroški glavnega pridelka</v>
      </c>
      <c r="K175" s="119" t="str">
        <f>+K$64</f>
        <v>EUR/ha</v>
      </c>
      <c r="L175" s="367"/>
      <c r="M175" s="365"/>
      <c r="N175" s="367"/>
      <c r="O175" s="312">
        <f>+O173-O174</f>
        <v>1757.2808189643449</v>
      </c>
      <c r="P175" s="366"/>
      <c r="Q175" s="312">
        <f>+Q173-Q174</f>
        <v>1965.9355761664633</v>
      </c>
      <c r="R175" s="312">
        <f t="shared" ref="R175:V175" si="83">+R173-R174</f>
        <v>1848.1870261660795</v>
      </c>
      <c r="S175" s="312">
        <f t="shared" si="83"/>
        <v>1757.2808189643449</v>
      </c>
      <c r="T175" s="312">
        <f t="shared" si="83"/>
        <v>1665.1740909963153</v>
      </c>
      <c r="U175" s="312">
        <f t="shared" si="83"/>
        <v>1547.0979161241764</v>
      </c>
      <c r="V175" s="312">
        <f t="shared" si="83"/>
        <v>1673.3460031864813</v>
      </c>
      <c r="W175" s="269"/>
      <c r="X175" s="284">
        <f t="shared" si="82"/>
        <v>111.87372871486126</v>
      </c>
      <c r="Y175" s="284">
        <f t="shared" si="80"/>
        <v>105.17311782048075</v>
      </c>
      <c r="Z175" s="284">
        <f t="shared" si="80"/>
        <v>100</v>
      </c>
      <c r="AA175" s="284">
        <f t="shared" si="80"/>
        <v>94.758565223382291</v>
      </c>
      <c r="AB175" s="284">
        <f t="shared" si="80"/>
        <v>88.03931047491659</v>
      </c>
      <c r="AC175" s="199"/>
      <c r="AD175" s="308"/>
      <c r="AE175" s="308"/>
      <c r="AF175" s="308"/>
      <c r="AG175" s="308"/>
      <c r="AH175" s="308"/>
      <c r="AI175" s="308"/>
      <c r="AJ175" s="308"/>
      <c r="AK175" s="308"/>
      <c r="AL175" s="308"/>
      <c r="AM175" s="308"/>
      <c r="AN175" s="308"/>
      <c r="AO175" s="308"/>
    </row>
    <row r="176" spans="1:41" s="127" customFormat="1" ht="11.25" customHeight="1" x14ac:dyDescent="0.2">
      <c r="A176" s="228" t="s">
        <v>3</v>
      </c>
      <c r="B176" s="228" t="s">
        <v>0</v>
      </c>
      <c r="C176" s="228" t="s">
        <v>2</v>
      </c>
      <c r="D176" s="228" t="s">
        <v>1</v>
      </c>
      <c r="E176" s="228" t="s">
        <v>0</v>
      </c>
      <c r="F176" s="119"/>
      <c r="G176" s="229"/>
      <c r="H176" s="277">
        <f t="shared" si="79"/>
        <v>12</v>
      </c>
      <c r="I176" s="127" t="str">
        <f t="shared" si="81"/>
        <v>Koruza za zrnje</v>
      </c>
      <c r="J176" s="131" t="str">
        <f>+J$65</f>
        <v>Subvencije</v>
      </c>
      <c r="K176" s="119" t="str">
        <f>+K$65</f>
        <v>EUR/ha</v>
      </c>
      <c r="L176" s="133"/>
      <c r="M176" s="365"/>
      <c r="N176" s="133"/>
      <c r="O176" s="364">
        <v>279.5105282348606</v>
      </c>
      <c r="P176" s="366"/>
      <c r="Q176" s="364">
        <v>280.98151599163714</v>
      </c>
      <c r="R176" s="364">
        <v>279.58628611324889</v>
      </c>
      <c r="S176" s="364">
        <v>279.5105282348606</v>
      </c>
      <c r="T176" s="364">
        <v>279.43477035647231</v>
      </c>
      <c r="U176" s="364">
        <v>279.35901247808403</v>
      </c>
      <c r="V176" s="364">
        <v>275.95656391194422</v>
      </c>
      <c r="W176" s="269"/>
      <c r="X176" s="284">
        <f t="shared" si="82"/>
        <v>100.52627275475668</v>
      </c>
      <c r="Y176" s="284">
        <f t="shared" si="80"/>
        <v>100.02710376559578</v>
      </c>
      <c r="Z176" s="284">
        <f t="shared" si="80"/>
        <v>100</v>
      </c>
      <c r="AA176" s="284">
        <f t="shared" si="80"/>
        <v>99.972896234404232</v>
      </c>
      <c r="AB176" s="284">
        <f t="shared" si="80"/>
        <v>99.945792468808449</v>
      </c>
      <c r="AC176" s="199"/>
      <c r="AD176" s="308"/>
      <c r="AE176" s="308"/>
      <c r="AF176" s="308"/>
      <c r="AG176" s="308"/>
      <c r="AH176" s="308"/>
      <c r="AI176" s="308"/>
      <c r="AJ176" s="308"/>
      <c r="AK176" s="308"/>
      <c r="AL176" s="308"/>
      <c r="AM176" s="308"/>
      <c r="AN176" s="308"/>
      <c r="AO176" s="308"/>
    </row>
    <row r="177" spans="1:41" s="127" customFormat="1" ht="11.25" customHeight="1" x14ac:dyDescent="0.2">
      <c r="A177" s="228"/>
      <c r="B177" s="228"/>
      <c r="C177" s="228" t="s">
        <v>6</v>
      </c>
      <c r="D177" s="228"/>
      <c r="E177" s="228"/>
      <c r="F177" s="119"/>
      <c r="G177" s="229"/>
      <c r="H177" s="277">
        <f t="shared" si="79"/>
        <v>13</v>
      </c>
      <c r="I177" s="127" t="str">
        <f t="shared" si="81"/>
        <v>Koruza za zrnje</v>
      </c>
      <c r="J177" s="131" t="str">
        <f>+J$66</f>
        <v>Stroški, zmanjšani za subvencije</v>
      </c>
      <c r="K177" s="119" t="str">
        <f>+K$66</f>
        <v>EUR/ha</v>
      </c>
      <c r="L177" s="367"/>
      <c r="M177" s="365"/>
      <c r="N177" s="367"/>
      <c r="O177" s="314">
        <f>+O175-O176</f>
        <v>1477.7702907294843</v>
      </c>
      <c r="P177" s="366"/>
      <c r="Q177" s="314">
        <f>+Q175-Q176</f>
        <v>1684.9540601748263</v>
      </c>
      <c r="R177" s="314">
        <f t="shared" ref="R177:V177" si="84">+R175-R176</f>
        <v>1568.6007400528306</v>
      </c>
      <c r="S177" s="314">
        <f t="shared" si="84"/>
        <v>1477.7702907294843</v>
      </c>
      <c r="T177" s="314">
        <f t="shared" si="84"/>
        <v>1385.7393206398428</v>
      </c>
      <c r="U177" s="314">
        <f t="shared" si="84"/>
        <v>1267.7389036460925</v>
      </c>
      <c r="V177" s="314">
        <f t="shared" si="84"/>
        <v>1397.3894392745372</v>
      </c>
      <c r="W177" s="269"/>
      <c r="X177" s="284">
        <f t="shared" si="82"/>
        <v>114.02002535475715</v>
      </c>
      <c r="Y177" s="284">
        <f t="shared" si="80"/>
        <v>106.14645252331532</v>
      </c>
      <c r="Z177" s="284">
        <f t="shared" si="80"/>
        <v>100</v>
      </c>
      <c r="AA177" s="284">
        <f t="shared" si="80"/>
        <v>93.772308817751949</v>
      </c>
      <c r="AB177" s="284">
        <f t="shared" si="80"/>
        <v>85.787277738564356</v>
      </c>
      <c r="AC177" s="199"/>
      <c r="AD177" s="308"/>
      <c r="AE177" s="308"/>
      <c r="AF177" s="308"/>
      <c r="AG177" s="308"/>
      <c r="AH177" s="308"/>
      <c r="AI177" s="308"/>
      <c r="AJ177" s="308"/>
      <c r="AK177" s="308"/>
      <c r="AL177" s="308"/>
      <c r="AM177" s="308"/>
      <c r="AN177" s="308"/>
      <c r="AO177" s="308"/>
    </row>
    <row r="178" spans="1:41" s="127" customFormat="1" ht="11.25" customHeight="1" x14ac:dyDescent="0.2">
      <c r="A178" s="228"/>
      <c r="B178" s="228"/>
      <c r="C178" s="228"/>
      <c r="D178" s="228"/>
      <c r="E178" s="228"/>
      <c r="F178" s="119"/>
      <c r="G178" s="229"/>
      <c r="H178" s="277">
        <f t="shared" si="79"/>
        <v>14</v>
      </c>
      <c r="I178" s="127" t="str">
        <f t="shared" si="81"/>
        <v>Koruza za zrnje</v>
      </c>
      <c r="J178" s="131" t="str">
        <f>+J$67</f>
        <v>Stroški, zmanjšani za subvencije/kg</v>
      </c>
      <c r="K178" s="119" t="str">
        <f>+K$67</f>
        <v>EUR/kg</v>
      </c>
      <c r="L178" s="368"/>
      <c r="M178" s="369"/>
      <c r="N178" s="367"/>
      <c r="O178" s="320">
        <f>+O177/O169</f>
        <v>0.14777702907294843</v>
      </c>
      <c r="P178" s="370"/>
      <c r="Q178" s="320">
        <f>+Q177/Q169</f>
        <v>0.14041283834790219</v>
      </c>
      <c r="R178" s="320">
        <f t="shared" ref="R178:V178" si="85">+R177/R169</f>
        <v>0.14260006727753005</v>
      </c>
      <c r="S178" s="320">
        <f t="shared" si="85"/>
        <v>0.14777702907294843</v>
      </c>
      <c r="T178" s="320">
        <f t="shared" si="85"/>
        <v>0.15397103562664921</v>
      </c>
      <c r="U178" s="320">
        <f t="shared" si="85"/>
        <v>0.15846736295576155</v>
      </c>
      <c r="V178" s="320">
        <f t="shared" si="85"/>
        <v>0.1397389439274537</v>
      </c>
      <c r="W178" s="269"/>
      <c r="X178" s="284">
        <f t="shared" si="82"/>
        <v>95.016687795630943</v>
      </c>
      <c r="Y178" s="284">
        <f t="shared" si="80"/>
        <v>96.496775021195731</v>
      </c>
      <c r="Z178" s="284">
        <f t="shared" si="80"/>
        <v>100</v>
      </c>
      <c r="AA178" s="284">
        <f t="shared" si="80"/>
        <v>104.19145424194663</v>
      </c>
      <c r="AB178" s="284">
        <f t="shared" si="80"/>
        <v>107.23409717320543</v>
      </c>
      <c r="AC178" s="199"/>
      <c r="AD178" s="308"/>
      <c r="AE178" s="308"/>
      <c r="AF178" s="308"/>
      <c r="AG178" s="308"/>
      <c r="AH178" s="308"/>
      <c r="AI178" s="308"/>
      <c r="AJ178" s="308"/>
      <c r="AK178" s="308"/>
      <c r="AL178" s="308"/>
      <c r="AM178" s="308"/>
      <c r="AN178" s="308"/>
      <c r="AO178" s="308"/>
    </row>
    <row r="179" spans="1:41" s="127" customFormat="1" ht="11.25" customHeight="1" x14ac:dyDescent="0.2">
      <c r="A179" s="228" t="s">
        <v>152</v>
      </c>
      <c r="B179" s="228"/>
      <c r="C179" s="228"/>
      <c r="D179" s="228"/>
      <c r="E179" s="228"/>
      <c r="F179" s="119"/>
      <c r="G179" s="229"/>
      <c r="H179" s="277">
        <f t="shared" si="79"/>
        <v>15</v>
      </c>
      <c r="J179" s="131" t="str">
        <f t="shared" ref="J179" si="86">+J142</f>
        <v>davek_a</v>
      </c>
      <c r="K179" s="119"/>
      <c r="L179" s="133"/>
      <c r="M179" s="365"/>
      <c r="N179" s="133"/>
      <c r="O179" s="374">
        <v>22.642389611258196</v>
      </c>
      <c r="P179" s="366"/>
      <c r="Q179" s="374">
        <v>21.678209478215383</v>
      </c>
      <c r="R179" s="374">
        <v>22.592929589381239</v>
      </c>
      <c r="S179" s="374">
        <v>22.642389611258196</v>
      </c>
      <c r="T179" s="374">
        <v>22.691892872177075</v>
      </c>
      <c r="U179" s="374">
        <v>22.741396133095961</v>
      </c>
      <c r="V179" s="374">
        <v>25.315249415223946</v>
      </c>
      <c r="W179" s="375"/>
      <c r="X179" s="284">
        <f t="shared" si="82"/>
        <v>95.741703284871463</v>
      </c>
      <c r="Y179" s="284">
        <f t="shared" si="80"/>
        <v>99.781560061786209</v>
      </c>
      <c r="Z179" s="284">
        <f t="shared" si="80"/>
        <v>100</v>
      </c>
      <c r="AA179" s="284">
        <f t="shared" si="80"/>
        <v>100.21863090322528</v>
      </c>
      <c r="AB179" s="284">
        <f t="shared" si="80"/>
        <v>100.43726180645058</v>
      </c>
      <c r="AC179" s="199"/>
      <c r="AD179" s="308"/>
      <c r="AE179" s="308"/>
      <c r="AF179" s="308"/>
      <c r="AG179" s="308"/>
      <c r="AH179" s="308"/>
      <c r="AI179" s="308"/>
      <c r="AJ179" s="308"/>
      <c r="AK179" s="308"/>
      <c r="AL179" s="308"/>
      <c r="AM179" s="308"/>
      <c r="AN179" s="308"/>
      <c r="AO179" s="308"/>
    </row>
    <row r="180" spans="1:41" s="127" customFormat="1" ht="11.25" customHeight="1" x14ac:dyDescent="0.2">
      <c r="A180" s="119" t="s">
        <v>97</v>
      </c>
      <c r="B180" s="228"/>
      <c r="C180" s="228"/>
      <c r="D180" s="228"/>
      <c r="E180" s="228"/>
      <c r="F180" s="119"/>
      <c r="G180" s="119"/>
      <c r="H180" s="277">
        <f t="shared" si="79"/>
        <v>16</v>
      </c>
      <c r="J180" s="131" t="str">
        <f t="shared" ref="J180:J185" si="87">+A180</f>
        <v>Pokoj obvezno</v>
      </c>
      <c r="K180" s="119"/>
      <c r="L180" s="133"/>
      <c r="M180" s="365"/>
      <c r="N180" s="133"/>
      <c r="O180" s="272">
        <v>17.460844418345864</v>
      </c>
      <c r="P180" s="366"/>
      <c r="Q180" s="272">
        <v>18.590990235105529</v>
      </c>
      <c r="R180" s="272">
        <v>17.518659823394749</v>
      </c>
      <c r="S180" s="272">
        <v>17.460844418345864</v>
      </c>
      <c r="T180" s="272">
        <v>17.402943524079792</v>
      </c>
      <c r="U180" s="272">
        <v>17.345042629813715</v>
      </c>
      <c r="V180" s="272">
        <v>14.343546523532238</v>
      </c>
      <c r="W180" s="269"/>
      <c r="X180" s="284">
        <f t="shared" si="82"/>
        <v>106.47245797329387</v>
      </c>
      <c r="Y180" s="284">
        <f t="shared" si="80"/>
        <v>100.331114599407</v>
      </c>
      <c r="Z180" s="284">
        <f t="shared" si="80"/>
        <v>100</v>
      </c>
      <c r="AA180" s="284">
        <f t="shared" si="80"/>
        <v>99.668395795307376</v>
      </c>
      <c r="AB180" s="284">
        <f t="shared" si="80"/>
        <v>99.336791590614723</v>
      </c>
      <c r="AC180" s="199"/>
      <c r="AD180" s="308"/>
      <c r="AE180" s="308"/>
      <c r="AF180" s="308"/>
      <c r="AG180" s="308"/>
      <c r="AH180" s="308"/>
      <c r="AI180" s="308"/>
      <c r="AJ180" s="308"/>
      <c r="AK180" s="308"/>
      <c r="AL180" s="308"/>
      <c r="AM180" s="308"/>
      <c r="AN180" s="308"/>
      <c r="AO180" s="308"/>
    </row>
    <row r="181" spans="1:41" s="134" customFormat="1" ht="11.25" customHeight="1" x14ac:dyDescent="0.2">
      <c r="A181" s="119" t="s">
        <v>96</v>
      </c>
      <c r="B181" s="228"/>
      <c r="C181" s="228"/>
      <c r="D181" s="228"/>
      <c r="E181" s="228"/>
      <c r="F181" s="119"/>
      <c r="G181" s="119"/>
      <c r="H181" s="277">
        <f t="shared" si="79"/>
        <v>17</v>
      </c>
      <c r="I181" s="127"/>
      <c r="J181" s="131" t="str">
        <f t="shared" si="87"/>
        <v>Zdrav obvezno</v>
      </c>
      <c r="K181" s="119"/>
      <c r="L181" s="132"/>
      <c r="M181" s="371"/>
      <c r="N181" s="132"/>
      <c r="O181" s="272">
        <v>7.9869281887788501</v>
      </c>
      <c r="P181" s="132"/>
      <c r="Q181" s="272">
        <v>8.5038787591547216</v>
      </c>
      <c r="R181" s="272">
        <v>8.0133740740560473</v>
      </c>
      <c r="S181" s="272">
        <v>7.9869281887788501</v>
      </c>
      <c r="T181" s="272">
        <v>7.9604431990790774</v>
      </c>
      <c r="U181" s="272">
        <v>7.9339582093793046</v>
      </c>
      <c r="V181" s="272">
        <v>6.5610157968931331</v>
      </c>
      <c r="W181" s="269"/>
      <c r="X181" s="284">
        <f t="shared" si="82"/>
        <v>106.47245797329386</v>
      </c>
      <c r="Y181" s="284">
        <f t="shared" si="80"/>
        <v>100.33111459940696</v>
      </c>
      <c r="Z181" s="284">
        <f t="shared" si="80"/>
        <v>100</v>
      </c>
      <c r="AA181" s="284">
        <f t="shared" si="80"/>
        <v>99.668395795307347</v>
      </c>
      <c r="AB181" s="284">
        <f t="shared" si="80"/>
        <v>99.336791590614709</v>
      </c>
      <c r="AC181" s="373"/>
      <c r="AD181" s="308"/>
      <c r="AE181" s="308"/>
      <c r="AF181" s="308"/>
      <c r="AG181" s="308"/>
      <c r="AH181" s="308"/>
      <c r="AI181" s="308"/>
      <c r="AJ181" s="308"/>
      <c r="AK181" s="308"/>
      <c r="AL181" s="308"/>
      <c r="AM181" s="308"/>
      <c r="AN181" s="308"/>
      <c r="AO181" s="308"/>
    </row>
    <row r="182" spans="1:41" s="127" customFormat="1" ht="11.25" customHeight="1" x14ac:dyDescent="0.2">
      <c r="A182" s="119" t="s">
        <v>95</v>
      </c>
      <c r="B182" s="228"/>
      <c r="C182" s="228"/>
      <c r="D182" s="228"/>
      <c r="E182" s="228"/>
      <c r="F182" s="119"/>
      <c r="G182" s="119"/>
      <c r="H182" s="277">
        <f t="shared" si="79"/>
        <v>18</v>
      </c>
      <c r="J182" s="131" t="str">
        <f t="shared" si="87"/>
        <v>Pokoj dodatno</v>
      </c>
      <c r="K182" s="119"/>
      <c r="L182" s="133"/>
      <c r="M182" s="365"/>
      <c r="N182" s="133"/>
      <c r="O182" s="272">
        <v>13.741096018942999</v>
      </c>
      <c r="P182" s="366"/>
      <c r="Q182" s="272">
        <v>14.630482683839039</v>
      </c>
      <c r="R182" s="272">
        <v>13.786594793980251</v>
      </c>
      <c r="S182" s="272">
        <v>13.741096018942999</v>
      </c>
      <c r="T182" s="272">
        <v>13.695529966773329</v>
      </c>
      <c r="U182" s="272">
        <v>13.649963914603658</v>
      </c>
      <c r="V182" s="272">
        <v>11.287887647916179</v>
      </c>
      <c r="W182" s="346"/>
      <c r="X182" s="284">
        <f t="shared" si="82"/>
        <v>106.47245797329386</v>
      </c>
      <c r="Y182" s="284">
        <f t="shared" si="80"/>
        <v>100.33111459940697</v>
      </c>
      <c r="Z182" s="284">
        <f t="shared" si="80"/>
        <v>100</v>
      </c>
      <c r="AA182" s="284">
        <f t="shared" si="80"/>
        <v>99.668395795307347</v>
      </c>
      <c r="AB182" s="284">
        <f t="shared" si="80"/>
        <v>99.336791590614681</v>
      </c>
      <c r="AC182" s="199"/>
      <c r="AD182" s="308"/>
      <c r="AE182" s="308"/>
      <c r="AF182" s="308"/>
      <c r="AG182" s="308"/>
      <c r="AH182" s="308"/>
      <c r="AI182" s="308"/>
      <c r="AJ182" s="308"/>
      <c r="AK182" s="308"/>
      <c r="AL182" s="308"/>
      <c r="AM182" s="308"/>
      <c r="AN182" s="308"/>
      <c r="AO182" s="308"/>
    </row>
    <row r="183" spans="1:41" s="134" customFormat="1" ht="11.25" customHeight="1" x14ac:dyDescent="0.2">
      <c r="A183" s="119" t="s">
        <v>94</v>
      </c>
      <c r="B183" s="228"/>
      <c r="C183" s="228"/>
      <c r="D183" s="228"/>
      <c r="E183" s="228"/>
      <c r="F183" s="119"/>
      <c r="G183" s="119"/>
      <c r="H183" s="277">
        <f t="shared" si="79"/>
        <v>19</v>
      </c>
      <c r="I183" s="127"/>
      <c r="J183" s="131" t="str">
        <f t="shared" si="87"/>
        <v>Zdrav dodatno</v>
      </c>
      <c r="K183" s="119"/>
      <c r="L183" s="132"/>
      <c r="M183" s="371"/>
      <c r="N183" s="132"/>
      <c r="O183" s="272">
        <v>6.2854432757616667</v>
      </c>
      <c r="P183" s="132"/>
      <c r="Q183" s="272">
        <v>6.6922659502205661</v>
      </c>
      <c r="R183" s="272">
        <v>6.3062552960851583</v>
      </c>
      <c r="S183" s="272">
        <v>6.2854432757616667</v>
      </c>
      <c r="T183" s="272">
        <v>6.2646004815756715</v>
      </c>
      <c r="U183" s="272">
        <v>6.2437576873896736</v>
      </c>
      <c r="V183" s="272">
        <v>5.1632982854016598</v>
      </c>
      <c r="W183" s="269"/>
      <c r="X183" s="284">
        <f t="shared" si="82"/>
        <v>106.47245797329387</v>
      </c>
      <c r="Y183" s="284">
        <f t="shared" si="80"/>
        <v>100.33111459940697</v>
      </c>
      <c r="Z183" s="284">
        <f t="shared" si="80"/>
        <v>100</v>
      </c>
      <c r="AA183" s="284">
        <f t="shared" si="80"/>
        <v>99.66839579530739</v>
      </c>
      <c r="AB183" s="284">
        <f t="shared" si="80"/>
        <v>99.336791590614709</v>
      </c>
      <c r="AC183" s="373"/>
      <c r="AD183" s="308"/>
      <c r="AE183" s="308"/>
      <c r="AF183" s="308"/>
      <c r="AG183" s="308"/>
      <c r="AH183" s="308"/>
      <c r="AI183" s="308"/>
      <c r="AJ183" s="308"/>
      <c r="AK183" s="308"/>
      <c r="AL183" s="308"/>
      <c r="AM183" s="308"/>
      <c r="AN183" s="308"/>
      <c r="AO183" s="308"/>
    </row>
    <row r="184" spans="1:41" s="127" customFormat="1" ht="11.25" customHeight="1" x14ac:dyDescent="0.2">
      <c r="A184" s="119" t="s">
        <v>93</v>
      </c>
      <c r="B184" s="228"/>
      <c r="C184" s="228"/>
      <c r="D184" s="228"/>
      <c r="E184" s="228"/>
      <c r="F184" s="119"/>
      <c r="G184" s="119"/>
      <c r="H184" s="277">
        <f t="shared" si="79"/>
        <v>20</v>
      </c>
      <c r="J184" s="131" t="str">
        <f t="shared" si="87"/>
        <v>Regresi</v>
      </c>
      <c r="K184" s="119"/>
      <c r="L184" s="133"/>
      <c r="M184" s="365"/>
      <c r="N184" s="133"/>
      <c r="O184" s="272">
        <v>40.964423643848832</v>
      </c>
      <c r="P184" s="366"/>
      <c r="Q184" s="272">
        <v>43.615828748199007</v>
      </c>
      <c r="R184" s="272">
        <v>41.100062831096537</v>
      </c>
      <c r="S184" s="272">
        <v>40.964423643848832</v>
      </c>
      <c r="T184" s="272">
        <v>40.828583892617722</v>
      </c>
      <c r="U184" s="272">
        <v>40.692744141386612</v>
      </c>
      <c r="V184" s="272">
        <v>33.651013792200835</v>
      </c>
      <c r="W184" s="346"/>
      <c r="X184" s="284">
        <f t="shared" si="82"/>
        <v>106.47245797329387</v>
      </c>
      <c r="Y184" s="284">
        <f t="shared" si="80"/>
        <v>100.33111459940697</v>
      </c>
      <c r="Z184" s="284">
        <f t="shared" si="80"/>
        <v>100</v>
      </c>
      <c r="AA184" s="284">
        <f t="shared" si="80"/>
        <v>99.668395795307347</v>
      </c>
      <c r="AB184" s="284">
        <f t="shared" si="80"/>
        <v>99.336791590614709</v>
      </c>
      <c r="AC184" s="199"/>
      <c r="AD184" s="308"/>
      <c r="AE184" s="308"/>
      <c r="AF184" s="308"/>
      <c r="AG184" s="308"/>
      <c r="AH184" s="308"/>
      <c r="AI184" s="308"/>
      <c r="AJ184" s="308"/>
      <c r="AK184" s="308"/>
      <c r="AL184" s="308"/>
      <c r="AM184" s="308"/>
      <c r="AN184" s="308"/>
      <c r="AO184" s="308"/>
    </row>
    <row r="185" spans="1:41" s="127" customFormat="1" ht="11.25" customHeight="1" x14ac:dyDescent="0.2">
      <c r="A185" s="228" t="s">
        <v>13</v>
      </c>
      <c r="B185" s="228"/>
      <c r="C185" s="228"/>
      <c r="D185" s="228"/>
      <c r="E185" s="228"/>
      <c r="F185" s="119"/>
      <c r="G185" s="119"/>
      <c r="H185" s="277">
        <f t="shared" si="79"/>
        <v>21</v>
      </c>
      <c r="J185" s="131" t="str">
        <f t="shared" si="87"/>
        <v>SUM element</v>
      </c>
      <c r="K185" s="119"/>
      <c r="L185" s="292"/>
      <c r="M185" s="310"/>
      <c r="N185" s="292"/>
      <c r="O185" s="301">
        <v>1757.2808189643451</v>
      </c>
      <c r="P185" s="313"/>
      <c r="Q185" s="301">
        <v>1965.9355761664624</v>
      </c>
      <c r="R185" s="301">
        <v>1848.1870261660788</v>
      </c>
      <c r="S185" s="301">
        <v>1757.2808189643451</v>
      </c>
      <c r="T185" s="301">
        <v>1665.1740909963155</v>
      </c>
      <c r="U185" s="301">
        <v>1547.0979161241762</v>
      </c>
      <c r="V185" s="301">
        <v>1673.3460031864811</v>
      </c>
      <c r="W185" s="346"/>
      <c r="X185" s="284">
        <f t="shared" si="82"/>
        <v>111.87372871486119</v>
      </c>
      <c r="Y185" s="284">
        <f t="shared" si="80"/>
        <v>105.17311782048068</v>
      </c>
      <c r="Z185" s="284">
        <f t="shared" si="80"/>
        <v>100</v>
      </c>
      <c r="AA185" s="284">
        <f t="shared" si="80"/>
        <v>94.758565223382291</v>
      </c>
      <c r="AB185" s="284">
        <f t="shared" si="80"/>
        <v>88.039310474916562</v>
      </c>
      <c r="AC185" s="199"/>
      <c r="AD185" s="308"/>
      <c r="AE185" s="308"/>
      <c r="AF185" s="308"/>
      <c r="AG185" s="308"/>
      <c r="AH185" s="308"/>
      <c r="AI185" s="308"/>
      <c r="AJ185" s="308"/>
      <c r="AK185" s="308"/>
      <c r="AL185" s="308"/>
      <c r="AM185" s="308"/>
      <c r="AN185" s="308"/>
      <c r="AO185" s="308"/>
    </row>
    <row r="186" spans="1:41" s="127" customFormat="1" ht="11.25" customHeight="1" x14ac:dyDescent="0.2">
      <c r="A186" s="228" t="s">
        <v>3</v>
      </c>
      <c r="B186" s="228" t="s">
        <v>0</v>
      </c>
      <c r="C186" s="228" t="s">
        <v>2</v>
      </c>
      <c r="D186" s="228" t="s">
        <v>1</v>
      </c>
      <c r="E186" s="228" t="s">
        <v>0</v>
      </c>
      <c r="F186" s="119"/>
      <c r="G186" s="119"/>
      <c r="H186" s="277">
        <f t="shared" si="79"/>
        <v>22</v>
      </c>
      <c r="J186" s="202" t="str">
        <f t="shared" ref="J186" si="88">+J149</f>
        <v>Subvencije</v>
      </c>
      <c r="K186" s="119"/>
      <c r="L186" s="292"/>
      <c r="M186" s="310"/>
      <c r="N186" s="292"/>
      <c r="O186" s="364">
        <v>279.5105282348606</v>
      </c>
      <c r="P186" s="366"/>
      <c r="Q186" s="364">
        <v>280.98151599163714</v>
      </c>
      <c r="R186" s="364">
        <v>279.58628611324889</v>
      </c>
      <c r="S186" s="364">
        <v>279.5105282348606</v>
      </c>
      <c r="T186" s="364">
        <v>279.43477035647231</v>
      </c>
      <c r="U186" s="364">
        <v>279.35901247808403</v>
      </c>
      <c r="V186" s="364">
        <v>275.95656391194422</v>
      </c>
      <c r="W186" s="346"/>
      <c r="X186" s="284">
        <f t="shared" si="82"/>
        <v>100.52627275475668</v>
      </c>
      <c r="Y186" s="284">
        <f t="shared" si="80"/>
        <v>100.02710376559578</v>
      </c>
      <c r="Z186" s="284">
        <f t="shared" si="80"/>
        <v>100</v>
      </c>
      <c r="AA186" s="284">
        <f t="shared" si="80"/>
        <v>99.972896234404232</v>
      </c>
      <c r="AB186" s="284">
        <f t="shared" si="80"/>
        <v>99.945792468808449</v>
      </c>
      <c r="AC186" s="199"/>
      <c r="AD186" s="308"/>
      <c r="AE186" s="308"/>
      <c r="AF186" s="308"/>
      <c r="AG186" s="308"/>
      <c r="AH186" s="308"/>
      <c r="AI186" s="308"/>
      <c r="AJ186" s="308"/>
      <c r="AK186" s="308"/>
      <c r="AL186" s="308"/>
      <c r="AM186" s="308"/>
      <c r="AN186" s="308"/>
      <c r="AO186" s="308"/>
    </row>
    <row r="187" spans="1:41" s="127" customFormat="1" ht="11.25" customHeight="1" x14ac:dyDescent="0.2">
      <c r="A187" s="230" t="s">
        <v>14</v>
      </c>
      <c r="B187" s="228"/>
      <c r="C187" s="228"/>
      <c r="D187" s="228"/>
      <c r="E187" s="228"/>
      <c r="F187" s="119"/>
      <c r="G187" s="119"/>
      <c r="H187" s="277">
        <f t="shared" si="79"/>
        <v>23</v>
      </c>
      <c r="J187" s="343" t="str">
        <f>+J150</f>
        <v>Vrednost pridelave_tržna</v>
      </c>
      <c r="K187" s="119"/>
      <c r="L187" s="292"/>
      <c r="M187" s="310"/>
      <c r="N187" s="292"/>
      <c r="O187" s="357">
        <v>1200</v>
      </c>
      <c r="P187" s="358"/>
      <c r="Q187" s="357">
        <v>1440</v>
      </c>
      <c r="R187" s="357">
        <v>1320</v>
      </c>
      <c r="S187" s="357">
        <v>1200</v>
      </c>
      <c r="T187" s="357">
        <v>1080</v>
      </c>
      <c r="U187" s="357">
        <v>960</v>
      </c>
      <c r="V187" s="357">
        <v>1200</v>
      </c>
      <c r="W187" s="346"/>
      <c r="X187" s="284">
        <f t="shared" si="82"/>
        <v>120</v>
      </c>
      <c r="Y187" s="284">
        <f t="shared" ref="Y187:Y188" si="89">R187/$S187*100</f>
        <v>110.00000000000001</v>
      </c>
      <c r="Z187" s="284">
        <f t="shared" ref="Z187:Z188" si="90">S187/$S187*100</f>
        <v>100</v>
      </c>
      <c r="AA187" s="284">
        <f t="shared" ref="AA187:AB188" si="91">T187/$S187*100</f>
        <v>90</v>
      </c>
      <c r="AB187" s="284">
        <f t="shared" si="91"/>
        <v>80</v>
      </c>
      <c r="AC187" s="199"/>
      <c r="AD187" s="308"/>
      <c r="AE187" s="308"/>
      <c r="AF187" s="308"/>
      <c r="AG187" s="308"/>
      <c r="AH187" s="308"/>
      <c r="AI187" s="308"/>
      <c r="AJ187" s="308"/>
      <c r="AK187" s="308"/>
      <c r="AL187" s="308"/>
      <c r="AM187" s="308"/>
      <c r="AN187" s="308"/>
      <c r="AO187" s="308"/>
    </row>
    <row r="188" spans="1:41" s="135" customFormat="1" ht="11.25" customHeight="1" x14ac:dyDescent="0.2">
      <c r="A188" s="228"/>
      <c r="B188" s="228"/>
      <c r="C188" s="228"/>
      <c r="D188" s="228"/>
      <c r="E188" s="228"/>
      <c r="F188" s="119"/>
      <c r="G188" s="231"/>
      <c r="H188" s="277">
        <f t="shared" si="79"/>
        <v>24</v>
      </c>
      <c r="I188" s="127"/>
      <c r="J188" s="136"/>
      <c r="K188" s="232"/>
      <c r="L188" s="329"/>
      <c r="M188" s="330"/>
      <c r="N188" s="323"/>
      <c r="O188" s="331">
        <f>+O173-O186-O174</f>
        <v>1477.7702907294843</v>
      </c>
      <c r="P188" s="359" t="s">
        <v>92</v>
      </c>
      <c r="Q188" s="331">
        <f>+Q173-Q186-Q174</f>
        <v>1684.9540601748263</v>
      </c>
      <c r="R188" s="331">
        <f t="shared" ref="R188:V188" si="92">+R173-R186-R174</f>
        <v>1568.6007400528306</v>
      </c>
      <c r="S188" s="331">
        <f t="shared" si="92"/>
        <v>1477.7702907294843</v>
      </c>
      <c r="T188" s="331">
        <f t="shared" si="92"/>
        <v>1385.7393206398428</v>
      </c>
      <c r="U188" s="331">
        <f t="shared" si="92"/>
        <v>1267.7389036460925</v>
      </c>
      <c r="V188" s="331">
        <f t="shared" si="92"/>
        <v>1397.3894392745372</v>
      </c>
      <c r="W188" s="346"/>
      <c r="X188" s="284">
        <f>Q188/$S188*100</f>
        <v>114.02002535475715</v>
      </c>
      <c r="Y188" s="284">
        <f t="shared" si="89"/>
        <v>106.14645252331532</v>
      </c>
      <c r="Z188" s="284">
        <f t="shared" si="90"/>
        <v>100</v>
      </c>
      <c r="AA188" s="284">
        <f t="shared" si="91"/>
        <v>93.772308817751949</v>
      </c>
      <c r="AB188" s="284">
        <f t="shared" si="91"/>
        <v>85.787277738564356</v>
      </c>
      <c r="AC188" s="376"/>
      <c r="AD188" s="308"/>
      <c r="AE188" s="308"/>
      <c r="AF188" s="308"/>
      <c r="AG188" s="308"/>
      <c r="AH188" s="308"/>
      <c r="AI188" s="308"/>
      <c r="AJ188" s="308"/>
      <c r="AK188" s="308"/>
      <c r="AL188" s="308"/>
      <c r="AM188" s="308"/>
      <c r="AN188" s="308"/>
      <c r="AO188" s="308"/>
    </row>
    <row r="189" spans="1:41" s="135" customFormat="1" ht="11.25" customHeight="1" x14ac:dyDescent="0.2">
      <c r="A189" s="228"/>
      <c r="B189" s="228"/>
      <c r="C189" s="228"/>
      <c r="D189" s="228"/>
      <c r="E189" s="228"/>
      <c r="F189" s="119"/>
      <c r="G189" s="232"/>
      <c r="H189" s="277">
        <f t="shared" si="79"/>
        <v>25</v>
      </c>
      <c r="I189" s="127"/>
      <c r="J189" s="136"/>
      <c r="K189" s="232"/>
      <c r="L189" s="329"/>
      <c r="M189" s="330"/>
      <c r="N189" s="323"/>
      <c r="O189" s="331">
        <f>O188-O180-O181</f>
        <v>1452.3225181223595</v>
      </c>
      <c r="P189" s="359" t="s">
        <v>91</v>
      </c>
      <c r="Q189" s="331">
        <f>Q188-Q180-Q181</f>
        <v>1657.8591911805661</v>
      </c>
      <c r="R189" s="331">
        <f t="shared" ref="R189:V189" si="93">R188-R180-R181</f>
        <v>1543.0687061553799</v>
      </c>
      <c r="S189" s="331">
        <f t="shared" si="93"/>
        <v>1452.3225181223595</v>
      </c>
      <c r="T189" s="331">
        <f t="shared" si="93"/>
        <v>1360.3759339166841</v>
      </c>
      <c r="U189" s="331">
        <f t="shared" si="93"/>
        <v>1242.4599028068994</v>
      </c>
      <c r="V189" s="331">
        <f t="shared" si="93"/>
        <v>1376.4848769541118</v>
      </c>
      <c r="W189" s="360"/>
      <c r="X189" s="323"/>
      <c r="Y189" s="323"/>
      <c r="Z189" s="323"/>
      <c r="AA189" s="323"/>
      <c r="AB189" s="323"/>
      <c r="AC189" s="376"/>
      <c r="AD189" s="308"/>
      <c r="AE189" s="308"/>
      <c r="AF189" s="308"/>
      <c r="AG189" s="308"/>
      <c r="AH189" s="308"/>
      <c r="AI189" s="308"/>
      <c r="AJ189" s="308"/>
      <c r="AK189" s="308"/>
      <c r="AL189" s="308"/>
      <c r="AM189" s="308"/>
      <c r="AN189" s="308"/>
      <c r="AO189" s="308"/>
    </row>
    <row r="190" spans="1:41" s="134" customFormat="1" ht="11.25" customHeight="1" x14ac:dyDescent="0.2">
      <c r="A190" s="228"/>
      <c r="B190" s="228"/>
      <c r="C190" s="228"/>
      <c r="D190" s="228"/>
      <c r="E190" s="228"/>
      <c r="F190" s="119"/>
      <c r="G190" s="131"/>
      <c r="H190" s="277">
        <f t="shared" si="79"/>
        <v>26</v>
      </c>
      <c r="I190" s="127"/>
      <c r="J190" s="131"/>
      <c r="K190" s="119"/>
      <c r="L190" s="306"/>
      <c r="M190" s="307"/>
      <c r="N190" s="323"/>
      <c r="O190" s="331">
        <f>O189-O182-O183-O184</f>
        <v>1391.3315551838059</v>
      </c>
      <c r="P190" s="359" t="s">
        <v>90</v>
      </c>
      <c r="Q190" s="331">
        <f>Q189-Q182-Q183-Q184</f>
        <v>1592.9206137983074</v>
      </c>
      <c r="R190" s="331">
        <f t="shared" ref="R190:V190" si="94">R189-R182-R183-R184</f>
        <v>1481.8757932342182</v>
      </c>
      <c r="S190" s="331">
        <f t="shared" si="94"/>
        <v>1391.3315551838059</v>
      </c>
      <c r="T190" s="331">
        <f t="shared" si="94"/>
        <v>1299.5872195757174</v>
      </c>
      <c r="U190" s="331">
        <f t="shared" si="94"/>
        <v>1181.8734370635195</v>
      </c>
      <c r="V190" s="331">
        <f t="shared" si="94"/>
        <v>1326.3826772285931</v>
      </c>
      <c r="W190" s="360"/>
      <c r="X190" s="323"/>
      <c r="Y190" s="323"/>
      <c r="Z190" s="323"/>
      <c r="AA190" s="323"/>
      <c r="AB190" s="323"/>
      <c r="AC190" s="373"/>
      <c r="AD190" s="308"/>
      <c r="AE190" s="308"/>
      <c r="AF190" s="308"/>
      <c r="AG190" s="308"/>
      <c r="AH190" s="308"/>
      <c r="AI190" s="308"/>
      <c r="AJ190" s="308"/>
      <c r="AK190" s="308"/>
      <c r="AL190" s="308"/>
      <c r="AM190" s="308"/>
      <c r="AN190" s="308"/>
      <c r="AO190" s="308"/>
    </row>
    <row r="191" spans="1:41" s="127" customFormat="1" ht="11.25" customHeight="1" x14ac:dyDescent="0.2">
      <c r="A191" s="228"/>
      <c r="B191" s="228"/>
      <c r="C191" s="228"/>
      <c r="D191" s="228"/>
      <c r="E191" s="228"/>
      <c r="F191" s="119"/>
      <c r="G191" s="119"/>
      <c r="H191" s="277">
        <f t="shared" si="79"/>
        <v>27</v>
      </c>
      <c r="J191" s="119"/>
      <c r="K191" s="119"/>
      <c r="L191" s="292"/>
      <c r="M191" s="310"/>
      <c r="N191" s="292"/>
      <c r="O191" s="333"/>
      <c r="P191" s="328"/>
      <c r="Q191" s="333"/>
      <c r="R191" s="333"/>
      <c r="S191" s="333"/>
      <c r="T191" s="333"/>
      <c r="U191" s="333"/>
      <c r="V191" s="333"/>
      <c r="W191" s="360"/>
      <c r="X191" s="306"/>
      <c r="Y191" s="306"/>
      <c r="Z191" s="306"/>
      <c r="AA191" s="306"/>
      <c r="AB191" s="306"/>
      <c r="AC191" s="199"/>
      <c r="AD191" s="308"/>
      <c r="AE191" s="308"/>
      <c r="AF191" s="308"/>
      <c r="AG191" s="308"/>
      <c r="AH191" s="308"/>
      <c r="AI191" s="308"/>
      <c r="AJ191" s="308"/>
      <c r="AK191" s="308"/>
      <c r="AL191" s="308"/>
      <c r="AM191" s="308"/>
      <c r="AN191" s="308"/>
      <c r="AO191" s="308"/>
    </row>
    <row r="192" spans="1:41" s="127" customFormat="1" ht="11.25" customHeight="1" x14ac:dyDescent="0.2">
      <c r="A192" s="228"/>
      <c r="B192" s="228"/>
      <c r="C192" s="228"/>
      <c r="D192" s="228"/>
      <c r="E192" s="228"/>
      <c r="F192" s="119"/>
      <c r="G192" s="119"/>
      <c r="H192" s="277">
        <f t="shared" si="79"/>
        <v>28</v>
      </c>
      <c r="J192" s="131"/>
      <c r="K192" s="119"/>
      <c r="L192" s="292"/>
      <c r="M192" s="310"/>
      <c r="N192" s="292"/>
      <c r="O192" s="336" t="str">
        <f>+O169&amp;";"&amp;O171</f>
        <v>10000;1</v>
      </c>
      <c r="P192" s="361"/>
      <c r="Q192" s="336" t="str">
        <f>+Q169&amp;";"&amp;Q171</f>
        <v>12000;1</v>
      </c>
      <c r="R192" s="336" t="str">
        <f t="shared" ref="R192:V192" si="95">+R169&amp;";"&amp;R171</f>
        <v>11000;1</v>
      </c>
      <c r="S192" s="336" t="str">
        <f t="shared" si="95"/>
        <v>10000;1</v>
      </c>
      <c r="T192" s="336" t="str">
        <f t="shared" si="95"/>
        <v>9000;1</v>
      </c>
      <c r="U192" s="336" t="str">
        <f t="shared" si="95"/>
        <v>8000;1</v>
      </c>
      <c r="V192" s="336" t="str">
        <f t="shared" si="95"/>
        <v>10000;5</v>
      </c>
      <c r="W192" s="269"/>
      <c r="X192" s="292"/>
      <c r="Y192" s="292"/>
      <c r="Z192" s="292"/>
      <c r="AA192" s="292"/>
      <c r="AB192" s="292"/>
      <c r="AC192" s="199"/>
      <c r="AD192" s="308"/>
      <c r="AE192" s="308"/>
      <c r="AF192" s="308"/>
      <c r="AG192" s="308"/>
      <c r="AH192" s="308"/>
      <c r="AI192" s="308"/>
      <c r="AJ192" s="308"/>
      <c r="AK192" s="308"/>
      <c r="AL192" s="308"/>
      <c r="AM192" s="308"/>
      <c r="AN192" s="308"/>
      <c r="AO192" s="308"/>
    </row>
    <row r="193" spans="1:41" s="127" customFormat="1" ht="11.25" customHeight="1" x14ac:dyDescent="0.2">
      <c r="A193" s="228"/>
      <c r="B193" s="228"/>
      <c r="C193" s="228"/>
      <c r="D193" s="228"/>
      <c r="E193" s="228"/>
      <c r="F193" s="119"/>
      <c r="G193" s="119"/>
      <c r="H193" s="277">
        <f t="shared" si="79"/>
        <v>29</v>
      </c>
      <c r="J193" s="119"/>
      <c r="K193" s="119"/>
      <c r="L193" s="292"/>
      <c r="M193" s="310"/>
      <c r="N193" s="292"/>
      <c r="O193" s="339">
        <f>+O188/O169*1000</f>
        <v>147.77702907294844</v>
      </c>
      <c r="P193" s="338" t="s">
        <v>89</v>
      </c>
      <c r="Q193" s="339">
        <f>+Q188/Q169*1000</f>
        <v>140.41283834790218</v>
      </c>
      <c r="R193" s="339">
        <f t="shared" ref="R193:V193" si="96">+R188/R169*1000</f>
        <v>142.60006727753006</v>
      </c>
      <c r="S193" s="339">
        <f t="shared" si="96"/>
        <v>147.77702907294844</v>
      </c>
      <c r="T193" s="339">
        <f t="shared" si="96"/>
        <v>153.97103562664921</v>
      </c>
      <c r="U193" s="339">
        <f t="shared" si="96"/>
        <v>158.46736295576156</v>
      </c>
      <c r="V193" s="339">
        <f t="shared" si="96"/>
        <v>139.7389439274537</v>
      </c>
      <c r="W193" s="269"/>
      <c r="X193" s="292"/>
      <c r="Y193" s="292"/>
      <c r="Z193" s="292"/>
      <c r="AA193" s="292"/>
      <c r="AB193" s="292"/>
      <c r="AC193" s="199"/>
      <c r="AD193" s="308"/>
      <c r="AE193" s="308"/>
      <c r="AF193" s="308"/>
      <c r="AG193" s="308"/>
      <c r="AH193" s="308"/>
      <c r="AI193" s="308"/>
      <c r="AJ193" s="308"/>
      <c r="AK193" s="308"/>
      <c r="AL193" s="308"/>
      <c r="AM193" s="308"/>
      <c r="AN193" s="308"/>
      <c r="AO193" s="308"/>
    </row>
    <row r="194" spans="1:41" s="127" customFormat="1" ht="11.25" customHeight="1" x14ac:dyDescent="0.2">
      <c r="A194" s="228"/>
      <c r="B194" s="228"/>
      <c r="C194" s="228"/>
      <c r="D194" s="228"/>
      <c r="E194" s="228"/>
      <c r="F194" s="119"/>
      <c r="G194" s="119"/>
      <c r="H194" s="277">
        <f t="shared" si="79"/>
        <v>30</v>
      </c>
      <c r="J194" s="119"/>
      <c r="K194" s="119"/>
      <c r="L194" s="292"/>
      <c r="M194" s="310"/>
      <c r="N194" s="292"/>
      <c r="O194" s="339">
        <f>+O193*O189/O188</f>
        <v>145.23225181223597</v>
      </c>
      <c r="P194" s="338" t="s">
        <v>88</v>
      </c>
      <c r="Q194" s="339">
        <f>+Q193*Q189/Q188</f>
        <v>138.1549325983805</v>
      </c>
      <c r="R194" s="339">
        <f t="shared" ref="R194:V194" si="97">+R193*R189/R188</f>
        <v>140.27897328685273</v>
      </c>
      <c r="S194" s="339">
        <f t="shared" si="97"/>
        <v>145.23225181223597</v>
      </c>
      <c r="T194" s="339">
        <f t="shared" si="97"/>
        <v>151.15288154629823</v>
      </c>
      <c r="U194" s="339">
        <f t="shared" si="97"/>
        <v>155.30748785086243</v>
      </c>
      <c r="V194" s="339">
        <f t="shared" si="97"/>
        <v>137.64848769541118</v>
      </c>
      <c r="W194" s="269"/>
      <c r="X194" s="292"/>
      <c r="Y194" s="292"/>
      <c r="Z194" s="292"/>
      <c r="AA194" s="292"/>
      <c r="AB194" s="292"/>
      <c r="AC194" s="199"/>
      <c r="AD194" s="308"/>
      <c r="AE194" s="308"/>
      <c r="AF194" s="308"/>
      <c r="AG194" s="308"/>
      <c r="AH194" s="308"/>
      <c r="AI194" s="308"/>
      <c r="AJ194" s="308"/>
      <c r="AK194" s="308"/>
      <c r="AL194" s="308"/>
      <c r="AM194" s="308"/>
      <c r="AN194" s="308"/>
      <c r="AO194" s="308"/>
    </row>
    <row r="195" spans="1:41" s="127" customFormat="1" ht="11.25" customHeight="1" x14ac:dyDescent="0.2">
      <c r="A195" s="228"/>
      <c r="B195" s="228"/>
      <c r="C195" s="228"/>
      <c r="D195" s="228"/>
      <c r="E195" s="228"/>
      <c r="F195" s="119"/>
      <c r="G195" s="119"/>
      <c r="H195" s="277">
        <f t="shared" si="79"/>
        <v>31</v>
      </c>
      <c r="J195" s="119"/>
      <c r="K195" s="119"/>
      <c r="L195" s="292"/>
      <c r="M195" s="310"/>
      <c r="N195" s="292"/>
      <c r="O195" s="339">
        <f>+O193*O190/O188</f>
        <v>139.13315551838059</v>
      </c>
      <c r="P195" s="338" t="s">
        <v>87</v>
      </c>
      <c r="Q195" s="339">
        <f>+Q193*Q190/Q188</f>
        <v>132.74338448319227</v>
      </c>
      <c r="R195" s="339">
        <f t="shared" ref="R195:V195" si="98">+R193*R190/R188</f>
        <v>134.71598120311074</v>
      </c>
      <c r="S195" s="339">
        <f t="shared" si="98"/>
        <v>139.13315551838059</v>
      </c>
      <c r="T195" s="339">
        <f t="shared" si="98"/>
        <v>144.39857995285749</v>
      </c>
      <c r="U195" s="339">
        <f t="shared" si="98"/>
        <v>147.73417963293994</v>
      </c>
      <c r="V195" s="339">
        <f t="shared" si="98"/>
        <v>132.6382677228593</v>
      </c>
      <c r="W195" s="269"/>
      <c r="X195" s="292"/>
      <c r="Y195" s="292"/>
      <c r="Z195" s="292"/>
      <c r="AA195" s="292"/>
      <c r="AB195" s="292"/>
      <c r="AC195" s="199"/>
      <c r="AD195" s="308"/>
      <c r="AE195" s="308"/>
      <c r="AF195" s="308"/>
      <c r="AG195" s="308"/>
      <c r="AH195" s="308"/>
      <c r="AI195" s="308"/>
      <c r="AJ195" s="308"/>
      <c r="AK195" s="308"/>
      <c r="AL195" s="308"/>
      <c r="AM195" s="308"/>
      <c r="AN195" s="308"/>
      <c r="AO195" s="308"/>
    </row>
    <row r="196" spans="1:41" s="127" customFormat="1" ht="11.25" customHeight="1" x14ac:dyDescent="0.2">
      <c r="A196" s="228"/>
      <c r="B196" s="228"/>
      <c r="C196" s="228"/>
      <c r="D196" s="228"/>
      <c r="E196" s="228"/>
      <c r="F196" s="119"/>
      <c r="G196" s="119"/>
      <c r="H196" s="277">
        <f t="shared" si="79"/>
        <v>32</v>
      </c>
      <c r="J196" s="119"/>
      <c r="K196" s="119"/>
      <c r="L196" s="292"/>
      <c r="M196" s="310"/>
      <c r="N196" s="292"/>
      <c r="O196" s="339">
        <f>+O193-O195</f>
        <v>8.6438735545678469</v>
      </c>
      <c r="P196" s="338" t="s">
        <v>86</v>
      </c>
      <c r="Q196" s="339">
        <f>+Q193-Q195</f>
        <v>7.669453864709908</v>
      </c>
      <c r="R196" s="339">
        <f t="shared" ref="R196:V196" si="99">+R193-R195</f>
        <v>7.8840860744193151</v>
      </c>
      <c r="S196" s="339">
        <f t="shared" si="99"/>
        <v>8.6438735545678469</v>
      </c>
      <c r="T196" s="339">
        <f t="shared" si="99"/>
        <v>9.5724556737917226</v>
      </c>
      <c r="U196" s="339">
        <f t="shared" si="99"/>
        <v>10.733183322821617</v>
      </c>
      <c r="V196" s="339">
        <f t="shared" si="99"/>
        <v>7.1006762045944072</v>
      </c>
      <c r="W196" s="269"/>
      <c r="X196" s="292"/>
      <c r="Y196" s="292"/>
      <c r="Z196" s="292"/>
      <c r="AA196" s="292"/>
      <c r="AB196" s="292"/>
      <c r="AC196" s="199"/>
      <c r="AD196" s="308"/>
      <c r="AE196" s="308"/>
      <c r="AF196" s="308"/>
      <c r="AG196" s="308"/>
      <c r="AH196" s="308"/>
      <c r="AI196" s="308"/>
      <c r="AJ196" s="308"/>
      <c r="AK196" s="308"/>
      <c r="AL196" s="308"/>
      <c r="AM196" s="308"/>
      <c r="AN196" s="308"/>
      <c r="AO196" s="308"/>
    </row>
    <row r="197" spans="1:41" s="134" customFormat="1" ht="11.25" customHeight="1" x14ac:dyDescent="0.2">
      <c r="A197" s="228"/>
      <c r="B197" s="228"/>
      <c r="C197" s="228"/>
      <c r="D197" s="228"/>
      <c r="E197" s="228"/>
      <c r="F197" s="119"/>
      <c r="G197" s="131"/>
      <c r="H197" s="277">
        <f t="shared" si="79"/>
        <v>33</v>
      </c>
      <c r="I197" s="127"/>
      <c r="J197" s="246"/>
      <c r="K197" s="246"/>
      <c r="L197" s="246"/>
      <c r="M197" s="246"/>
      <c r="N197" s="246"/>
      <c r="O197" s="246"/>
      <c r="P197" s="246"/>
      <c r="Q197" s="246"/>
      <c r="R197" s="246"/>
      <c r="S197" s="246"/>
      <c r="T197" s="246"/>
      <c r="U197" s="246"/>
      <c r="V197" s="246"/>
      <c r="W197" s="269"/>
      <c r="X197" s="292"/>
      <c r="Y197" s="292"/>
      <c r="Z197" s="292"/>
      <c r="AA197" s="292"/>
      <c r="AB197" s="292"/>
      <c r="AC197" s="373"/>
      <c r="AD197" s="308"/>
      <c r="AE197" s="308"/>
      <c r="AF197" s="308"/>
      <c r="AG197" s="308"/>
      <c r="AH197" s="308"/>
      <c r="AI197" s="308"/>
      <c r="AJ197" s="308"/>
      <c r="AK197" s="308"/>
      <c r="AL197" s="308"/>
      <c r="AM197" s="308"/>
      <c r="AN197" s="308"/>
      <c r="AO197" s="308"/>
    </row>
    <row r="198" spans="1:41" s="127" customFormat="1" ht="11.25" customHeight="1" x14ac:dyDescent="0.2">
      <c r="A198" s="228" t="s">
        <v>15</v>
      </c>
      <c r="B198" s="228"/>
      <c r="C198" s="228"/>
      <c r="D198" s="228"/>
      <c r="E198" s="228"/>
      <c r="F198" s="233">
        <v>1000</v>
      </c>
      <c r="G198" s="119"/>
      <c r="H198" s="277">
        <f t="shared" si="79"/>
        <v>34</v>
      </c>
      <c r="J198" s="341" t="s">
        <v>85</v>
      </c>
      <c r="K198" s="119"/>
      <c r="L198" s="292"/>
      <c r="M198" s="310"/>
      <c r="N198" s="362"/>
      <c r="O198" s="342">
        <v>120</v>
      </c>
      <c r="P198" s="341" t="str">
        <f>J198</f>
        <v>Odkupna cena; vir podatkov SURS; preračuni KIS</v>
      </c>
      <c r="Q198" s="342">
        <v>120</v>
      </c>
      <c r="R198" s="342">
        <v>120</v>
      </c>
      <c r="S198" s="342">
        <v>120</v>
      </c>
      <c r="T198" s="342">
        <v>120</v>
      </c>
      <c r="U198" s="342">
        <v>120</v>
      </c>
      <c r="V198" s="342">
        <v>120</v>
      </c>
      <c r="W198" s="346"/>
      <c r="X198" s="306"/>
      <c r="Y198" s="306"/>
      <c r="Z198" s="306"/>
      <c r="AA198" s="306"/>
      <c r="AB198" s="306"/>
      <c r="AC198" s="199"/>
      <c r="AD198" s="308"/>
      <c r="AE198" s="308"/>
      <c r="AF198" s="308"/>
      <c r="AG198" s="308"/>
      <c r="AH198" s="308"/>
      <c r="AI198" s="308"/>
      <c r="AJ198" s="308"/>
      <c r="AK198" s="308"/>
      <c r="AL198" s="308"/>
      <c r="AM198" s="308"/>
      <c r="AN198" s="308"/>
      <c r="AO198" s="308"/>
    </row>
    <row r="199" spans="1:41" s="134" customFormat="1" ht="11.25" customHeight="1" x14ac:dyDescent="0.2">
      <c r="A199" s="228"/>
      <c r="B199" s="228"/>
      <c r="C199" s="228"/>
      <c r="D199" s="228"/>
      <c r="E199" s="228"/>
      <c r="F199" s="119"/>
      <c r="G199" s="131"/>
      <c r="H199" s="277">
        <f t="shared" si="79"/>
        <v>35</v>
      </c>
      <c r="I199" s="127"/>
      <c r="J199" s="343" t="str">
        <f>+J162</f>
        <v>Bruto dodana vrednost</v>
      </c>
      <c r="K199" s="119"/>
      <c r="L199" s="306"/>
      <c r="M199" s="307"/>
      <c r="N199" s="306"/>
      <c r="O199" s="344">
        <f>O187+O186+O174-O172</f>
        <v>88.637606249014198</v>
      </c>
      <c r="P199" s="340">
        <f t="shared" ref="P199" si="100">P187+P186-P172</f>
        <v>0</v>
      </c>
      <c r="Q199" s="344">
        <f t="shared" ref="Q199" si="101">Q187+Q186+Q174-Q172</f>
        <v>142.75077378732726</v>
      </c>
      <c r="R199" s="344">
        <f t="shared" ref="R199:V199" si="102">R187+R186+R174-R172</f>
        <v>119.82745907293679</v>
      </c>
      <c r="S199" s="344">
        <f t="shared" si="102"/>
        <v>88.637606249014198</v>
      </c>
      <c r="T199" s="344">
        <f t="shared" si="102"/>
        <v>58.607329654051</v>
      </c>
      <c r="U199" s="344">
        <f t="shared" si="102"/>
        <v>54.135103059087669</v>
      </c>
      <c r="V199" s="344">
        <f t="shared" si="102"/>
        <v>112.37879808751018</v>
      </c>
      <c r="W199" s="269"/>
      <c r="X199" s="292"/>
      <c r="Y199" s="292"/>
      <c r="Z199" s="292"/>
      <c r="AA199" s="292"/>
      <c r="AB199" s="292"/>
      <c r="AC199" s="373"/>
      <c r="AD199" s="308"/>
      <c r="AE199" s="308"/>
      <c r="AF199" s="308"/>
      <c r="AG199" s="308"/>
      <c r="AH199" s="308"/>
      <c r="AI199" s="308"/>
      <c r="AJ199" s="308"/>
      <c r="AK199" s="308"/>
      <c r="AL199" s="308"/>
      <c r="AM199" s="308"/>
      <c r="AN199" s="308"/>
      <c r="AO199" s="308"/>
    </row>
    <row r="200" spans="1:41" s="127" customFormat="1" ht="11.25" customHeight="1" x14ac:dyDescent="0.2">
      <c r="A200" s="210" t="s">
        <v>11</v>
      </c>
      <c r="B200" s="207"/>
      <c r="C200" s="207"/>
      <c r="D200" s="207"/>
      <c r="E200" s="207"/>
      <c r="F200" s="120"/>
      <c r="G200" s="120"/>
      <c r="H200" s="124">
        <f t="shared" si="79"/>
        <v>36</v>
      </c>
      <c r="J200" s="326" t="s">
        <v>11</v>
      </c>
      <c r="K200" s="232"/>
      <c r="L200" s="292"/>
      <c r="M200" s="310"/>
      <c r="N200" s="292"/>
      <c r="O200" s="364">
        <v>111.76836456237139</v>
      </c>
      <c r="P200" s="132"/>
      <c r="Q200" s="364">
        <v>119.52698177842642</v>
      </c>
      <c r="R200" s="364">
        <v>112.92885719282992</v>
      </c>
      <c r="S200" s="364">
        <v>111.76836456237139</v>
      </c>
      <c r="T200" s="364">
        <v>110.6028226828965</v>
      </c>
      <c r="U200" s="364">
        <v>109.43728080342161</v>
      </c>
      <c r="V200" s="364">
        <v>92.314002561636769</v>
      </c>
      <c r="W200" s="346"/>
      <c r="X200" s="306"/>
      <c r="Y200" s="306"/>
      <c r="Z200" s="306"/>
      <c r="AA200" s="306"/>
      <c r="AB200" s="306"/>
      <c r="AC200" s="199"/>
      <c r="AD200" s="308"/>
      <c r="AE200" s="308"/>
      <c r="AF200" s="308"/>
      <c r="AG200" s="308"/>
      <c r="AH200" s="308"/>
      <c r="AI200" s="308"/>
      <c r="AJ200" s="308"/>
      <c r="AK200" s="308"/>
      <c r="AL200" s="308"/>
      <c r="AM200" s="308"/>
      <c r="AN200" s="308"/>
      <c r="AO200" s="308"/>
    </row>
    <row r="201" spans="1:41" s="127" customFormat="1" ht="11.25" customHeight="1" x14ac:dyDescent="0.2">
      <c r="A201" s="228"/>
      <c r="B201" s="228"/>
      <c r="C201" s="228"/>
      <c r="D201" s="228"/>
      <c r="E201" s="228"/>
      <c r="F201" s="119"/>
      <c r="G201" s="234"/>
      <c r="H201" s="277">
        <f t="shared" si="79"/>
        <v>37</v>
      </c>
      <c r="J201" s="119" t="s">
        <v>173</v>
      </c>
      <c r="K201" s="232"/>
      <c r="L201" s="292"/>
      <c r="M201" s="310"/>
      <c r="N201" s="292"/>
      <c r="O201" s="372">
        <f>+O199-O200</f>
        <v>-23.130758313357191</v>
      </c>
      <c r="P201" s="310"/>
      <c r="Q201" s="372">
        <f>+Q199-Q200</f>
        <v>23.223792008900844</v>
      </c>
      <c r="R201" s="372">
        <f t="shared" ref="R201:V201" si="103">+R199-R200</f>
        <v>6.8986018801068667</v>
      </c>
      <c r="S201" s="372">
        <f t="shared" si="103"/>
        <v>-23.130758313357191</v>
      </c>
      <c r="T201" s="372">
        <f t="shared" si="103"/>
        <v>-51.995493028845502</v>
      </c>
      <c r="U201" s="372">
        <f t="shared" si="103"/>
        <v>-55.302177744333946</v>
      </c>
      <c r="V201" s="372">
        <f t="shared" si="103"/>
        <v>20.064795525873407</v>
      </c>
      <c r="W201" s="269"/>
      <c r="X201" s="292"/>
      <c r="Y201" s="292"/>
      <c r="Z201" s="292"/>
      <c r="AA201" s="292"/>
      <c r="AB201" s="292"/>
      <c r="AC201" s="199"/>
      <c r="AD201" s="308"/>
      <c r="AE201" s="308"/>
      <c r="AF201" s="308"/>
      <c r="AG201" s="308"/>
      <c r="AH201" s="308"/>
      <c r="AI201" s="308"/>
      <c r="AJ201" s="308"/>
      <c r="AK201" s="308"/>
      <c r="AL201" s="308"/>
      <c r="AM201" s="308"/>
      <c r="AN201" s="308"/>
      <c r="AO201" s="308"/>
    </row>
    <row r="202" spans="1:41" s="127" customFormat="1" x14ac:dyDescent="0.2">
      <c r="A202" s="207"/>
      <c r="B202" s="207"/>
      <c r="C202" s="207"/>
      <c r="D202" s="207"/>
      <c r="E202" s="207"/>
      <c r="F202" s="215"/>
      <c r="G202" s="215"/>
      <c r="H202" s="152">
        <f>1</f>
        <v>1</v>
      </c>
      <c r="I202" s="152" t="str">
        <f>+J204</f>
        <v>Krompir pozni</v>
      </c>
      <c r="J202" s="151" t="s">
        <v>131</v>
      </c>
      <c r="K202" s="281"/>
      <c r="L202" s="281"/>
      <c r="M202" s="281"/>
      <c r="N202" s="281"/>
      <c r="O202" s="282">
        <f>O210-O222+O215-'2019'!E181-'2019'!E178</f>
        <v>3.637978807091713E-12</v>
      </c>
      <c r="P202" s="281"/>
      <c r="Q202" s="282">
        <f>Q210-Q222+Q215-'2019'!H181-'2019'!H178</f>
        <v>-1.8189894035458565E-12</v>
      </c>
      <c r="R202" s="282">
        <f>R210-R222+R215-'2019'!I181-'2019'!I178</f>
        <v>3.637978807091713E-12</v>
      </c>
      <c r="S202" s="282">
        <f>S210-S222+S215-'2019'!J181-'2019'!J178</f>
        <v>0</v>
      </c>
      <c r="T202" s="282">
        <f>T210-T222+T215-'2019'!K181-'2019'!K178</f>
        <v>0</v>
      </c>
      <c r="U202" s="282">
        <f>U210-U222+U215-'2019'!L181-'2019'!L178</f>
        <v>-1.8189894035458565E-12</v>
      </c>
      <c r="V202" s="282">
        <f>V210-V222+V215-'2019'!M181-'2019'!M178</f>
        <v>5.4569682106375694E-12</v>
      </c>
      <c r="W202" s="281"/>
      <c r="X202" s="281"/>
      <c r="Y202" s="281"/>
      <c r="Z202" s="281"/>
      <c r="AA202" s="281"/>
      <c r="AB202" s="281"/>
      <c r="AC202" s="199"/>
      <c r="AD202" s="308"/>
      <c r="AE202" s="308"/>
      <c r="AF202" s="308"/>
      <c r="AG202" s="308"/>
      <c r="AH202" s="308"/>
      <c r="AI202" s="308"/>
      <c r="AJ202" s="308"/>
      <c r="AK202" s="308"/>
      <c r="AL202" s="308"/>
      <c r="AM202" s="308"/>
      <c r="AN202" s="308"/>
      <c r="AO202" s="308"/>
    </row>
    <row r="203" spans="1:41" s="127" customFormat="1" x14ac:dyDescent="0.2">
      <c r="A203" s="207"/>
      <c r="B203" s="207"/>
      <c r="C203" s="207"/>
      <c r="D203" s="207"/>
      <c r="E203" s="207"/>
      <c r="F203" s="216"/>
      <c r="G203" s="217"/>
      <c r="H203" s="124">
        <f>H202+1</f>
        <v>2</v>
      </c>
      <c r="I203" s="127" t="str">
        <f>+I202</f>
        <v>Krompir pozni</v>
      </c>
      <c r="J203" s="126" t="s">
        <v>132</v>
      </c>
      <c r="K203" s="285"/>
      <c r="L203" s="285"/>
      <c r="M203" s="286"/>
      <c r="N203" s="285"/>
      <c r="O203" s="350" t="e">
        <f>#REF!</f>
        <v>#REF!</v>
      </c>
      <c r="P203" s="350"/>
      <c r="Q203" s="287" t="s">
        <v>128</v>
      </c>
      <c r="R203" s="287" t="s">
        <v>127</v>
      </c>
      <c r="S203" s="287" t="s">
        <v>138</v>
      </c>
      <c r="T203" s="287" t="s">
        <v>183</v>
      </c>
      <c r="U203" s="287" t="s">
        <v>184</v>
      </c>
      <c r="V203" s="285" t="s">
        <v>185</v>
      </c>
      <c r="W203" s="285"/>
      <c r="X203" s="285"/>
      <c r="Y203" s="285"/>
      <c r="Z203" s="285"/>
      <c r="AA203" s="285"/>
      <c r="AB203" s="285"/>
      <c r="AC203" s="199"/>
      <c r="AD203" s="308"/>
      <c r="AE203" s="308"/>
      <c r="AF203" s="308"/>
      <c r="AG203" s="308"/>
      <c r="AH203" s="308"/>
      <c r="AI203" s="308"/>
      <c r="AJ203" s="308"/>
      <c r="AK203" s="308"/>
      <c r="AL203" s="308"/>
      <c r="AM203" s="308"/>
      <c r="AN203" s="308"/>
      <c r="AO203" s="308"/>
    </row>
    <row r="204" spans="1:41" s="127" customFormat="1" x14ac:dyDescent="0.2">
      <c r="A204" s="228"/>
      <c r="B204" s="228"/>
      <c r="C204" s="228"/>
      <c r="D204" s="228"/>
      <c r="E204" s="228"/>
      <c r="F204" s="218" t="e">
        <f>#REF!</f>
        <v>#REF!</v>
      </c>
      <c r="G204" s="217"/>
      <c r="H204" s="277">
        <f t="shared" ref="H204:H238" si="104">H203+1</f>
        <v>3</v>
      </c>
      <c r="I204" s="127" t="str">
        <f>+I203</f>
        <v>Krompir pozni</v>
      </c>
      <c r="J204" s="129" t="s">
        <v>227</v>
      </c>
      <c r="K204" s="119" t="str">
        <f>+K$56</f>
        <v>Enota</v>
      </c>
      <c r="L204" s="290"/>
      <c r="M204" s="291"/>
      <c r="N204" s="280"/>
      <c r="O204" s="351"/>
      <c r="P204" s="351"/>
      <c r="Q204" s="121"/>
      <c r="R204" s="121"/>
      <c r="S204" s="351"/>
      <c r="T204" s="121"/>
      <c r="U204" s="351"/>
      <c r="V204" s="199"/>
      <c r="W204" s="199"/>
      <c r="X204" s="199" t="s">
        <v>72</v>
      </c>
      <c r="Y204" s="199"/>
      <c r="Z204" s="199"/>
      <c r="AA204" s="199"/>
      <c r="AB204" s="199"/>
      <c r="AC204" s="199"/>
      <c r="AD204" s="308"/>
      <c r="AE204" s="308"/>
      <c r="AF204" s="308"/>
      <c r="AG204" s="308"/>
      <c r="AH204" s="308"/>
      <c r="AI204" s="308"/>
      <c r="AJ204" s="308"/>
      <c r="AK204" s="308"/>
      <c r="AL204" s="308"/>
      <c r="AM204" s="308"/>
      <c r="AN204" s="308"/>
      <c r="AO204" s="308"/>
    </row>
    <row r="205" spans="1:41" s="127" customFormat="1" x14ac:dyDescent="0.2">
      <c r="A205" s="228"/>
      <c r="B205" s="228"/>
      <c r="C205" s="228"/>
      <c r="D205" s="228"/>
      <c r="E205" s="228"/>
      <c r="G205" s="217"/>
      <c r="H205" s="277">
        <f t="shared" si="104"/>
        <v>4</v>
      </c>
      <c r="I205" s="127" t="str">
        <f>+I204</f>
        <v>Krompir pozni</v>
      </c>
      <c r="J205" s="131" t="s">
        <v>68</v>
      </c>
      <c r="K205" s="121"/>
      <c r="L205" s="290"/>
      <c r="M205" s="291"/>
      <c r="N205" s="280"/>
      <c r="O205" s="351"/>
      <c r="P205" s="351"/>
      <c r="Q205" s="290"/>
      <c r="R205" s="290" t="s">
        <v>66</v>
      </c>
      <c r="S205" s="290" t="s">
        <v>65</v>
      </c>
      <c r="T205" s="290" t="s">
        <v>64</v>
      </c>
      <c r="U205" s="290"/>
      <c r="V205" s="290"/>
      <c r="W205" s="196"/>
      <c r="X205" s="280" t="str">
        <f>R205</f>
        <v>M 2</v>
      </c>
      <c r="Y205" s="196" t="str">
        <f>S205</f>
        <v>M 3</v>
      </c>
      <c r="Z205" s="196" t="str">
        <f>T205</f>
        <v>M 4</v>
      </c>
      <c r="AA205" s="196"/>
      <c r="AB205" s="196"/>
      <c r="AC205" s="199"/>
      <c r="AD205" s="308"/>
      <c r="AE205" s="308"/>
      <c r="AF205" s="308"/>
      <c r="AG205" s="308"/>
      <c r="AH205" s="308"/>
      <c r="AI205" s="308"/>
      <c r="AJ205" s="308"/>
      <c r="AK205" s="308"/>
      <c r="AL205" s="308"/>
      <c r="AM205" s="308"/>
      <c r="AN205" s="308"/>
      <c r="AO205" s="308"/>
    </row>
    <row r="206" spans="1:41" s="127" customFormat="1" x14ac:dyDescent="0.2">
      <c r="A206" s="228" t="s">
        <v>9</v>
      </c>
      <c r="B206" s="228"/>
      <c r="C206" s="228"/>
      <c r="D206" s="228"/>
      <c r="E206" s="228"/>
      <c r="F206" s="120"/>
      <c r="G206" s="217"/>
      <c r="H206" s="277">
        <f t="shared" si="104"/>
        <v>5</v>
      </c>
      <c r="I206" s="127" t="str">
        <f>+I205</f>
        <v>Krompir pozni</v>
      </c>
      <c r="J206" s="131" t="s">
        <v>8</v>
      </c>
      <c r="K206" s="119" t="s">
        <v>7</v>
      </c>
      <c r="L206" s="352"/>
      <c r="M206" s="353"/>
      <c r="N206" s="295"/>
      <c r="O206" s="364">
        <v>40000</v>
      </c>
      <c r="P206" s="119"/>
      <c r="Q206" s="364">
        <v>50000</v>
      </c>
      <c r="R206" s="364">
        <v>40000</v>
      </c>
      <c r="S206" s="364">
        <v>30000</v>
      </c>
      <c r="T206" s="364">
        <v>25000</v>
      </c>
      <c r="U206" s="364">
        <v>30000</v>
      </c>
      <c r="V206" s="364">
        <v>40000</v>
      </c>
      <c r="W206" s="196"/>
      <c r="X206" s="290">
        <f>R206/$Q206*100</f>
        <v>80</v>
      </c>
      <c r="Y206" s="290">
        <f>S206/$Q206*100</f>
        <v>60</v>
      </c>
      <c r="Z206" s="290">
        <f>S206/$Q206*100</f>
        <v>60</v>
      </c>
      <c r="AA206" s="290"/>
      <c r="AB206" s="290"/>
      <c r="AC206" s="199"/>
      <c r="AD206" s="308"/>
      <c r="AE206" s="308"/>
      <c r="AF206" s="308"/>
      <c r="AG206" s="308"/>
      <c r="AH206" s="308"/>
      <c r="AI206" s="308"/>
      <c r="AJ206" s="308"/>
      <c r="AK206" s="308"/>
      <c r="AL206" s="308"/>
      <c r="AM206" s="308"/>
      <c r="AN206" s="308"/>
      <c r="AO206" s="308"/>
    </row>
    <row r="207" spans="1:41" s="127" customFormat="1" x14ac:dyDescent="0.2">
      <c r="A207" s="228" t="s">
        <v>79</v>
      </c>
      <c r="B207" s="228"/>
      <c r="C207" s="228"/>
      <c r="D207" s="228"/>
      <c r="E207" s="228"/>
      <c r="F207" s="120"/>
      <c r="G207" s="217"/>
      <c r="H207" s="277">
        <f t="shared" si="104"/>
        <v>6</v>
      </c>
      <c r="J207" s="131"/>
      <c r="K207" s="119"/>
      <c r="L207" s="352"/>
      <c r="M207" s="353"/>
      <c r="N207" s="295"/>
      <c r="O207" s="293"/>
      <c r="P207" s="119"/>
      <c r="Q207" s="293"/>
      <c r="R207" s="293"/>
      <c r="S207" s="293"/>
      <c r="T207" s="293"/>
      <c r="U207" s="293"/>
      <c r="V207" s="293"/>
      <c r="W207" s="196"/>
      <c r="X207" s="290"/>
      <c r="Y207" s="290"/>
      <c r="Z207" s="290"/>
      <c r="AA207" s="290"/>
      <c r="AB207" s="290"/>
      <c r="AC207" s="199"/>
      <c r="AD207" s="308"/>
      <c r="AE207" s="308"/>
      <c r="AF207" s="308"/>
      <c r="AG207" s="308"/>
      <c r="AH207" s="308"/>
      <c r="AI207" s="308"/>
      <c r="AJ207" s="308"/>
      <c r="AK207" s="308"/>
      <c r="AL207" s="308"/>
      <c r="AM207" s="308"/>
      <c r="AN207" s="308"/>
      <c r="AO207" s="308"/>
    </row>
    <row r="208" spans="1:41" s="127" customFormat="1" x14ac:dyDescent="0.2">
      <c r="A208" s="228" t="s">
        <v>75</v>
      </c>
      <c r="B208" s="228"/>
      <c r="C208" s="228"/>
      <c r="D208" s="228"/>
      <c r="E208" s="228"/>
      <c r="F208" s="120"/>
      <c r="G208" s="217"/>
      <c r="H208" s="277">
        <f t="shared" si="104"/>
        <v>7</v>
      </c>
      <c r="I208" s="127" t="str">
        <f>+I206</f>
        <v>Krompir pozni</v>
      </c>
      <c r="J208" s="131" t="s">
        <v>74</v>
      </c>
      <c r="K208" s="119" t="s">
        <v>73</v>
      </c>
      <c r="L208" s="290"/>
      <c r="M208" s="291"/>
      <c r="N208" s="280"/>
      <c r="O208" s="364">
        <v>1</v>
      </c>
      <c r="P208" s="364"/>
      <c r="Q208" s="364">
        <v>1</v>
      </c>
      <c r="R208" s="364">
        <v>1</v>
      </c>
      <c r="S208" s="364">
        <v>1</v>
      </c>
      <c r="T208" s="364">
        <v>1</v>
      </c>
      <c r="U208" s="364">
        <v>0.2</v>
      </c>
      <c r="V208" s="364">
        <v>0.5</v>
      </c>
      <c r="W208" s="196"/>
      <c r="X208" s="284"/>
      <c r="Y208" s="284"/>
      <c r="Z208" s="284"/>
      <c r="AA208" s="284"/>
      <c r="AB208" s="284"/>
      <c r="AC208" s="199"/>
      <c r="AD208" s="308"/>
      <c r="AE208" s="308"/>
      <c r="AF208" s="308"/>
      <c r="AG208" s="308"/>
      <c r="AH208" s="308"/>
      <c r="AI208" s="308"/>
      <c r="AJ208" s="308"/>
      <c r="AK208" s="308"/>
      <c r="AL208" s="308"/>
      <c r="AM208" s="308"/>
      <c r="AN208" s="308"/>
      <c r="AO208" s="308"/>
    </row>
    <row r="209" spans="1:41" s="127" customFormat="1" x14ac:dyDescent="0.2">
      <c r="A209" s="230" t="s">
        <v>12</v>
      </c>
      <c r="B209" s="228"/>
      <c r="C209" s="228"/>
      <c r="D209" s="228"/>
      <c r="E209" s="228"/>
      <c r="F209" s="120"/>
      <c r="G209" s="217"/>
      <c r="H209" s="277">
        <f t="shared" si="104"/>
        <v>8</v>
      </c>
      <c r="I209" s="127" t="str">
        <f>+I204</f>
        <v>Krompir pozni</v>
      </c>
      <c r="J209" s="131" t="str">
        <f>+J$61</f>
        <v>Kupljen material in storitve</v>
      </c>
      <c r="K209" s="119"/>
      <c r="L209" s="121"/>
      <c r="M209" s="267"/>
      <c r="N209" s="119"/>
      <c r="O209" s="364">
        <v>4510.8475710189496</v>
      </c>
      <c r="P209" s="119"/>
      <c r="Q209" s="364">
        <v>4664.2127581731456</v>
      </c>
      <c r="R209" s="364">
        <v>4510.8475710189496</v>
      </c>
      <c r="S209" s="364">
        <v>4296.1634089986219</v>
      </c>
      <c r="T209" s="364">
        <v>4124.171819488316</v>
      </c>
      <c r="U209" s="364">
        <v>4377.5724047938638</v>
      </c>
      <c r="V209" s="364">
        <v>4543.913186903781</v>
      </c>
      <c r="W209" s="293"/>
      <c r="X209" s="284"/>
      <c r="Y209" s="284"/>
      <c r="Z209" s="284"/>
      <c r="AA209" s="284"/>
      <c r="AB209" s="284"/>
      <c r="AC209" s="199"/>
      <c r="AD209" s="308"/>
      <c r="AE209" s="308"/>
      <c r="AF209" s="308"/>
      <c r="AG209" s="308"/>
      <c r="AH209" s="308"/>
      <c r="AI209" s="308"/>
      <c r="AJ209" s="308"/>
      <c r="AK209" s="308"/>
      <c r="AL209" s="308"/>
      <c r="AM209" s="308"/>
      <c r="AN209" s="308"/>
      <c r="AO209" s="308"/>
    </row>
    <row r="210" spans="1:41" s="134" customFormat="1" x14ac:dyDescent="0.2">
      <c r="A210" s="228" t="s">
        <v>5</v>
      </c>
      <c r="B210" s="228"/>
      <c r="C210" s="228"/>
      <c r="D210" s="228"/>
      <c r="E210" s="228"/>
      <c r="F210" s="120"/>
      <c r="G210" s="217"/>
      <c r="H210" s="277">
        <f t="shared" si="104"/>
        <v>9</v>
      </c>
      <c r="I210" s="127" t="str">
        <f t="shared" ref="I210:I237" si="105">+I209</f>
        <v>Krompir pozni</v>
      </c>
      <c r="J210" s="131" t="str">
        <f>+J$62</f>
        <v>Stroški skupaj</v>
      </c>
      <c r="K210" s="119" t="str">
        <f>+K$62</f>
        <v>EUR/ha</v>
      </c>
      <c r="L210" s="133"/>
      <c r="M210" s="365"/>
      <c r="N210" s="132"/>
      <c r="O210" s="364">
        <v>8130.3080364656471</v>
      </c>
      <c r="P210" s="132"/>
      <c r="Q210" s="364">
        <v>8785.8663486669939</v>
      </c>
      <c r="R210" s="364">
        <v>8130.3080364656471</v>
      </c>
      <c r="S210" s="364">
        <v>7397.0368140164665</v>
      </c>
      <c r="T210" s="364">
        <v>6955.2381497746564</v>
      </c>
      <c r="U210" s="364">
        <v>7702.2968295939045</v>
      </c>
      <c r="V210" s="364">
        <v>8255.7275268897411</v>
      </c>
      <c r="W210" s="298"/>
      <c r="X210" s="284">
        <f t="shared" ref="X210:Z213" si="106">R210/$Q210*100</f>
        <v>92.538489817787763</v>
      </c>
      <c r="Y210" s="284">
        <f t="shared" si="106"/>
        <v>84.192457755048338</v>
      </c>
      <c r="Z210" s="284">
        <f t="shared" si="106"/>
        <v>79.163942106061242</v>
      </c>
      <c r="AA210" s="284"/>
      <c r="AB210" s="284"/>
      <c r="AC210" s="373"/>
      <c r="AD210" s="308"/>
      <c r="AE210" s="308"/>
      <c r="AF210" s="308"/>
      <c r="AG210" s="308"/>
      <c r="AH210" s="308"/>
      <c r="AI210" s="308"/>
      <c r="AJ210" s="308"/>
      <c r="AK210" s="308"/>
      <c r="AL210" s="308"/>
      <c r="AM210" s="308"/>
      <c r="AN210" s="308"/>
      <c r="AO210" s="308"/>
    </row>
    <row r="211" spans="1:41" s="127" customFormat="1" x14ac:dyDescent="0.2">
      <c r="A211" s="228" t="s">
        <v>4</v>
      </c>
      <c r="B211" s="228"/>
      <c r="C211" s="228"/>
      <c r="D211" s="228"/>
      <c r="E211" s="228"/>
      <c r="F211" s="120"/>
      <c r="G211" s="217"/>
      <c r="H211" s="277">
        <f t="shared" si="104"/>
        <v>10</v>
      </c>
      <c r="I211" s="127" t="str">
        <f t="shared" si="105"/>
        <v>Krompir pozni</v>
      </c>
      <c r="J211" s="131" t="str">
        <f>+J$63</f>
        <v>Stranski pridelki</v>
      </c>
      <c r="K211" s="119" t="str">
        <f>+K$63</f>
        <v>EUR/ha</v>
      </c>
      <c r="L211" s="133"/>
      <c r="M211" s="365"/>
      <c r="N211" s="133"/>
      <c r="O211" s="364">
        <v>451.2</v>
      </c>
      <c r="P211" s="366"/>
      <c r="Q211" s="364">
        <v>564</v>
      </c>
      <c r="R211" s="364">
        <v>451.2</v>
      </c>
      <c r="S211" s="364">
        <v>338.4</v>
      </c>
      <c r="T211" s="364">
        <v>282</v>
      </c>
      <c r="U211" s="364">
        <v>338.4</v>
      </c>
      <c r="V211" s="364">
        <v>451.2</v>
      </c>
      <c r="W211" s="346"/>
      <c r="X211" s="284">
        <f t="shared" si="106"/>
        <v>80</v>
      </c>
      <c r="Y211" s="284">
        <f t="shared" si="106"/>
        <v>60</v>
      </c>
      <c r="Z211" s="284">
        <f t="shared" si="106"/>
        <v>50</v>
      </c>
      <c r="AA211" s="284"/>
      <c r="AB211" s="284"/>
      <c r="AC211" s="199"/>
      <c r="AD211" s="308"/>
      <c r="AE211" s="308"/>
      <c r="AF211" s="308"/>
      <c r="AG211" s="308"/>
      <c r="AH211" s="308"/>
      <c r="AI211" s="308"/>
      <c r="AJ211" s="308"/>
      <c r="AK211" s="308"/>
      <c r="AL211" s="308"/>
      <c r="AM211" s="308"/>
      <c r="AN211" s="308"/>
      <c r="AO211" s="308"/>
    </row>
    <row r="212" spans="1:41" s="127" customFormat="1" x14ac:dyDescent="0.2">
      <c r="A212" s="228"/>
      <c r="B212" s="228"/>
      <c r="C212" s="228"/>
      <c r="D212" s="228"/>
      <c r="E212" s="228"/>
      <c r="F212" s="120"/>
      <c r="G212" s="217"/>
      <c r="H212" s="277">
        <f t="shared" si="104"/>
        <v>11</v>
      </c>
      <c r="I212" s="127" t="str">
        <f t="shared" si="105"/>
        <v>Krompir pozni</v>
      </c>
      <c r="J212" s="131" t="str">
        <f>+J$64</f>
        <v>Stroški glavnega pridelka</v>
      </c>
      <c r="K212" s="119" t="str">
        <f>+K$64</f>
        <v>EUR/ha</v>
      </c>
      <c r="L212" s="367"/>
      <c r="M212" s="365"/>
      <c r="N212" s="367"/>
      <c r="O212" s="312">
        <f>+O210-O211</f>
        <v>7679.1080364656473</v>
      </c>
      <c r="P212" s="366"/>
      <c r="Q212" s="312">
        <f>+Q210-Q211</f>
        <v>8221.8663486669939</v>
      </c>
      <c r="R212" s="312">
        <f t="shared" ref="R212:V212" si="107">+R210-R211</f>
        <v>7679.1080364656473</v>
      </c>
      <c r="S212" s="312">
        <f t="shared" si="107"/>
        <v>7058.6368140164668</v>
      </c>
      <c r="T212" s="312">
        <f t="shared" si="107"/>
        <v>6673.2381497746564</v>
      </c>
      <c r="U212" s="312">
        <f t="shared" si="107"/>
        <v>7363.8968295939048</v>
      </c>
      <c r="V212" s="312">
        <f t="shared" si="107"/>
        <v>7804.5275268897412</v>
      </c>
      <c r="W212" s="269"/>
      <c r="X212" s="284">
        <f t="shared" si="106"/>
        <v>93.398599670872244</v>
      </c>
      <c r="Y212" s="284">
        <f t="shared" si="106"/>
        <v>85.852001415236813</v>
      </c>
      <c r="Z212" s="284">
        <f t="shared" si="106"/>
        <v>81.164517480347811</v>
      </c>
      <c r="AA212" s="284"/>
      <c r="AB212" s="284"/>
      <c r="AC212" s="199"/>
      <c r="AD212" s="308"/>
      <c r="AE212" s="308"/>
      <c r="AF212" s="308"/>
      <c r="AG212" s="308"/>
      <c r="AH212" s="308"/>
      <c r="AI212" s="308"/>
      <c r="AJ212" s="308"/>
      <c r="AK212" s="308"/>
      <c r="AL212" s="308"/>
      <c r="AM212" s="308"/>
      <c r="AN212" s="308"/>
      <c r="AO212" s="308"/>
    </row>
    <row r="213" spans="1:41" s="127" customFormat="1" x14ac:dyDescent="0.2">
      <c r="A213" s="228" t="s">
        <v>3</v>
      </c>
      <c r="B213" s="228" t="s">
        <v>0</v>
      </c>
      <c r="C213" s="228" t="s">
        <v>2</v>
      </c>
      <c r="D213" s="228" t="s">
        <v>1</v>
      </c>
      <c r="E213" s="228" t="s">
        <v>0</v>
      </c>
      <c r="F213" s="120"/>
      <c r="G213" s="217"/>
      <c r="H213" s="277">
        <f t="shared" si="104"/>
        <v>12</v>
      </c>
      <c r="I213" s="127" t="str">
        <f t="shared" si="105"/>
        <v>Krompir pozni</v>
      </c>
      <c r="J213" s="131" t="str">
        <f>+J$65</f>
        <v>Subvencije</v>
      </c>
      <c r="K213" s="119" t="str">
        <f>+K$65</f>
        <v>EUR/ha</v>
      </c>
      <c r="L213" s="133"/>
      <c r="M213" s="365"/>
      <c r="N213" s="133"/>
      <c r="O213" s="364">
        <v>313.42559299999999</v>
      </c>
      <c r="P213" s="366"/>
      <c r="Q213" s="364">
        <v>313.42559299999999</v>
      </c>
      <c r="R213" s="364">
        <v>313.42559299999999</v>
      </c>
      <c r="S213" s="364">
        <v>313.42559299999999</v>
      </c>
      <c r="T213" s="364">
        <v>313.42559299999999</v>
      </c>
      <c r="U213" s="364">
        <v>313.42559299999999</v>
      </c>
      <c r="V213" s="364">
        <v>313.42559299999999</v>
      </c>
      <c r="W213" s="269"/>
      <c r="X213" s="284">
        <f t="shared" si="106"/>
        <v>100</v>
      </c>
      <c r="Y213" s="284">
        <f t="shared" si="106"/>
        <v>100</v>
      </c>
      <c r="Z213" s="284">
        <f t="shared" si="106"/>
        <v>100</v>
      </c>
      <c r="AA213" s="284"/>
      <c r="AB213" s="284"/>
      <c r="AC213" s="199"/>
      <c r="AD213" s="308"/>
      <c r="AE213" s="308"/>
      <c r="AF213" s="308"/>
      <c r="AG213" s="308"/>
      <c r="AH213" s="308"/>
      <c r="AI213" s="308"/>
      <c r="AJ213" s="308"/>
      <c r="AK213" s="308"/>
      <c r="AL213" s="308"/>
      <c r="AM213" s="308"/>
      <c r="AN213" s="308"/>
      <c r="AO213" s="308"/>
    </row>
    <row r="214" spans="1:41" s="127" customFormat="1" x14ac:dyDescent="0.2">
      <c r="A214" s="228"/>
      <c r="B214" s="228"/>
      <c r="C214" s="228" t="s">
        <v>6</v>
      </c>
      <c r="D214" s="228"/>
      <c r="E214" s="228"/>
      <c r="F214" s="120"/>
      <c r="G214" s="217"/>
      <c r="H214" s="277">
        <f t="shared" si="104"/>
        <v>13</v>
      </c>
      <c r="I214" s="127" t="str">
        <f t="shared" si="105"/>
        <v>Krompir pozni</v>
      </c>
      <c r="J214" s="131" t="str">
        <f>+J$66</f>
        <v>Stroški, zmanjšani za subvencije</v>
      </c>
      <c r="K214" s="119" t="str">
        <f>+K$66</f>
        <v>EUR/ha</v>
      </c>
      <c r="L214" s="367"/>
      <c r="M214" s="365"/>
      <c r="N214" s="367"/>
      <c r="O214" s="314">
        <f>+O212-O213</f>
        <v>7365.6824434656473</v>
      </c>
      <c r="P214" s="366"/>
      <c r="Q214" s="314">
        <f>+Q212-Q213</f>
        <v>7908.4407556669939</v>
      </c>
      <c r="R214" s="314">
        <f t="shared" ref="R214:V214" si="108">+R212-R213</f>
        <v>7365.6824434656473</v>
      </c>
      <c r="S214" s="314">
        <f t="shared" si="108"/>
        <v>6745.2112210164669</v>
      </c>
      <c r="T214" s="314">
        <f t="shared" si="108"/>
        <v>6359.8125567746565</v>
      </c>
      <c r="U214" s="314">
        <f t="shared" si="108"/>
        <v>7050.4712365939049</v>
      </c>
      <c r="V214" s="314">
        <f t="shared" si="108"/>
        <v>7491.1019338897413</v>
      </c>
      <c r="W214" s="269"/>
      <c r="X214" s="284"/>
      <c r="Y214" s="284"/>
      <c r="Z214" s="284"/>
      <c r="AA214" s="284"/>
      <c r="AB214" s="284"/>
      <c r="AC214" s="199"/>
      <c r="AD214" s="308"/>
      <c r="AE214" s="308"/>
      <c r="AF214" s="308"/>
      <c r="AG214" s="308"/>
      <c r="AH214" s="308"/>
      <c r="AI214" s="308"/>
      <c r="AJ214" s="308"/>
      <c r="AK214" s="308"/>
      <c r="AL214" s="308"/>
      <c r="AM214" s="308"/>
      <c r="AN214" s="308"/>
      <c r="AO214" s="308"/>
    </row>
    <row r="215" spans="1:41" s="127" customFormat="1" x14ac:dyDescent="0.2">
      <c r="A215" s="228"/>
      <c r="B215" s="228"/>
      <c r="C215" s="228"/>
      <c r="D215" s="228"/>
      <c r="E215" s="228"/>
      <c r="F215" s="120"/>
      <c r="G215" s="217"/>
      <c r="H215" s="277">
        <f t="shared" si="104"/>
        <v>14</v>
      </c>
      <c r="I215" s="127" t="str">
        <f t="shared" si="105"/>
        <v>Krompir pozni</v>
      </c>
      <c r="J215" s="131" t="str">
        <f>+J$67</f>
        <v>Stroški, zmanjšani za subvencije/kg</v>
      </c>
      <c r="K215" s="119" t="str">
        <f>+K$67</f>
        <v>EUR/kg</v>
      </c>
      <c r="L215" s="368"/>
      <c r="M215" s="369"/>
      <c r="N215" s="367"/>
      <c r="O215" s="320">
        <f>+O214/O206</f>
        <v>0.18414206108664119</v>
      </c>
      <c r="P215" s="370"/>
      <c r="Q215" s="320">
        <f>+Q214/Q206</f>
        <v>0.15816881511333988</v>
      </c>
      <c r="R215" s="320">
        <f t="shared" ref="R215:V215" si="109">+R214/R206</f>
        <v>0.18414206108664119</v>
      </c>
      <c r="S215" s="320">
        <f t="shared" si="109"/>
        <v>0.22484037403388224</v>
      </c>
      <c r="T215" s="320">
        <f t="shared" si="109"/>
        <v>0.25439250227098625</v>
      </c>
      <c r="U215" s="320">
        <f t="shared" si="109"/>
        <v>0.2350157078864635</v>
      </c>
      <c r="V215" s="320">
        <f t="shared" si="109"/>
        <v>0.18727754834724353</v>
      </c>
      <c r="W215" s="269"/>
      <c r="X215" s="284">
        <f>R215/$Q215*100</f>
        <v>116.42121802245879</v>
      </c>
      <c r="Y215" s="284">
        <f>S215/$Q215*100</f>
        <v>142.15215172015237</v>
      </c>
      <c r="Z215" s="284">
        <f>T215/$Q215*100</f>
        <v>160.83606751981725</v>
      </c>
      <c r="AA215" s="284"/>
      <c r="AB215" s="284"/>
      <c r="AC215" s="199"/>
      <c r="AD215" s="308"/>
      <c r="AE215" s="308"/>
      <c r="AF215" s="308"/>
      <c r="AG215" s="308"/>
      <c r="AH215" s="308"/>
      <c r="AI215" s="308"/>
      <c r="AJ215" s="308"/>
      <c r="AK215" s="308"/>
      <c r="AL215" s="308"/>
      <c r="AM215" s="308"/>
      <c r="AN215" s="308"/>
      <c r="AO215" s="308"/>
    </row>
    <row r="216" spans="1:41" s="127" customFormat="1" x14ac:dyDescent="0.2">
      <c r="A216" s="228" t="s">
        <v>152</v>
      </c>
      <c r="B216" s="228"/>
      <c r="C216" s="228"/>
      <c r="D216" s="228"/>
      <c r="E216" s="228"/>
      <c r="F216" s="120"/>
      <c r="G216" s="217"/>
      <c r="H216" s="277">
        <f t="shared" si="104"/>
        <v>15</v>
      </c>
      <c r="I216" s="127" t="str">
        <f t="shared" si="105"/>
        <v>Krompir pozni</v>
      </c>
      <c r="J216" s="131" t="str">
        <f t="shared" ref="J216" si="110">+J179</f>
        <v>davek_a</v>
      </c>
      <c r="K216" s="119"/>
      <c r="L216" s="133"/>
      <c r="M216" s="365"/>
      <c r="N216" s="133"/>
      <c r="O216" s="272">
        <v>0</v>
      </c>
      <c r="P216" s="366"/>
      <c r="Q216" s="272">
        <v>0</v>
      </c>
      <c r="R216" s="272">
        <v>0</v>
      </c>
      <c r="S216" s="272">
        <v>0</v>
      </c>
      <c r="T216" s="272">
        <v>0</v>
      </c>
      <c r="U216" s="272">
        <v>0</v>
      </c>
      <c r="V216" s="272">
        <v>0</v>
      </c>
      <c r="W216" s="375"/>
      <c r="X216" s="284"/>
      <c r="Y216" s="284"/>
      <c r="Z216" s="284"/>
      <c r="AA216" s="284"/>
      <c r="AB216" s="284"/>
      <c r="AC216" s="199"/>
      <c r="AD216" s="308"/>
      <c r="AE216" s="308"/>
      <c r="AF216" s="308"/>
      <c r="AG216" s="308"/>
      <c r="AH216" s="308"/>
      <c r="AI216" s="308"/>
      <c r="AJ216" s="308"/>
      <c r="AK216" s="308"/>
      <c r="AL216" s="308"/>
      <c r="AM216" s="308"/>
      <c r="AN216" s="308"/>
      <c r="AO216" s="308"/>
    </row>
    <row r="217" spans="1:41" s="134" customFormat="1" x14ac:dyDescent="0.2">
      <c r="A217" s="119" t="s">
        <v>97</v>
      </c>
      <c r="B217" s="228"/>
      <c r="C217" s="228"/>
      <c r="D217" s="228"/>
      <c r="E217" s="228"/>
      <c r="F217" s="120"/>
      <c r="G217" s="217"/>
      <c r="H217" s="277">
        <f t="shared" si="104"/>
        <v>16</v>
      </c>
      <c r="I217" s="127" t="str">
        <f t="shared" si="105"/>
        <v>Krompir pozni</v>
      </c>
      <c r="J217" s="131" t="str">
        <f t="shared" ref="J217:J222" si="111">+A217</f>
        <v>Pokoj obvezno</v>
      </c>
      <c r="K217" s="119"/>
      <c r="L217" s="133"/>
      <c r="M217" s="365"/>
      <c r="N217" s="133"/>
      <c r="O217" s="272">
        <v>269.07901202019525</v>
      </c>
      <c r="P217" s="366"/>
      <c r="Q217" s="272">
        <v>309.00088754173333</v>
      </c>
      <c r="R217" s="272">
        <v>269.07901202019525</v>
      </c>
      <c r="S217" s="272">
        <v>228.26186502287558</v>
      </c>
      <c r="T217" s="272">
        <v>207.30383841099973</v>
      </c>
      <c r="U217" s="272">
        <v>243.22078118512596</v>
      </c>
      <c r="V217" s="272">
        <v>275.29710308522107</v>
      </c>
      <c r="W217" s="269"/>
      <c r="X217" s="284"/>
      <c r="Y217" s="284"/>
      <c r="Z217" s="284"/>
      <c r="AA217" s="284"/>
      <c r="AB217" s="284"/>
      <c r="AC217" s="373"/>
      <c r="AD217" s="308"/>
      <c r="AE217" s="308"/>
      <c r="AF217" s="308"/>
      <c r="AG217" s="308"/>
      <c r="AH217" s="308"/>
      <c r="AI217" s="308"/>
      <c r="AJ217" s="308"/>
      <c r="AK217" s="308"/>
      <c r="AL217" s="308"/>
      <c r="AM217" s="308"/>
      <c r="AN217" s="308"/>
      <c r="AO217" s="308"/>
    </row>
    <row r="218" spans="1:41" s="134" customFormat="1" x14ac:dyDescent="0.2">
      <c r="A218" s="119" t="s">
        <v>96</v>
      </c>
      <c r="B218" s="228"/>
      <c r="C218" s="228"/>
      <c r="D218" s="228"/>
      <c r="E218" s="228"/>
      <c r="F218" s="120"/>
      <c r="G218" s="127"/>
      <c r="H218" s="277">
        <f t="shared" si="104"/>
        <v>17</v>
      </c>
      <c r="I218" s="127" t="str">
        <f t="shared" si="105"/>
        <v>Krompir pozni</v>
      </c>
      <c r="J218" s="131" t="str">
        <f t="shared" si="111"/>
        <v>Zdrav obvezno</v>
      </c>
      <c r="K218" s="119"/>
      <c r="L218" s="132"/>
      <c r="M218" s="371"/>
      <c r="N218" s="132"/>
      <c r="O218" s="272">
        <v>123.0819480789151</v>
      </c>
      <c r="P218" s="132"/>
      <c r="Q218" s="272">
        <v>141.34298662392831</v>
      </c>
      <c r="R218" s="272">
        <v>123.0819480789151</v>
      </c>
      <c r="S218" s="272">
        <v>104.41139503304436</v>
      </c>
      <c r="T218" s="272">
        <v>94.824788021547604</v>
      </c>
      <c r="U218" s="272">
        <v>111.25389281306728</v>
      </c>
      <c r="V218" s="272">
        <v>125.92622328220754</v>
      </c>
      <c r="W218" s="269"/>
      <c r="X218" s="284"/>
      <c r="Y218" s="284"/>
      <c r="Z218" s="284"/>
      <c r="AA218" s="284"/>
      <c r="AB218" s="284"/>
      <c r="AC218" s="373"/>
      <c r="AD218" s="308"/>
      <c r="AE218" s="308"/>
      <c r="AF218" s="308"/>
      <c r="AG218" s="308"/>
      <c r="AH218" s="308"/>
      <c r="AI218" s="308"/>
      <c r="AJ218" s="308"/>
      <c r="AK218" s="308"/>
      <c r="AL218" s="308"/>
      <c r="AM218" s="308"/>
      <c r="AN218" s="308"/>
      <c r="AO218" s="308"/>
    </row>
    <row r="219" spans="1:41" s="127" customFormat="1" x14ac:dyDescent="0.2">
      <c r="A219" s="119" t="s">
        <v>95</v>
      </c>
      <c r="B219" s="228"/>
      <c r="C219" s="228"/>
      <c r="D219" s="228"/>
      <c r="E219" s="228"/>
      <c r="H219" s="277">
        <f t="shared" si="104"/>
        <v>18</v>
      </c>
      <c r="I219" s="127" t="str">
        <f t="shared" si="105"/>
        <v>Krompir pozni</v>
      </c>
      <c r="J219" s="131" t="str">
        <f t="shared" si="111"/>
        <v>Pokoj dodatno</v>
      </c>
      <c r="K219" s="119"/>
      <c r="L219" s="133"/>
      <c r="M219" s="365"/>
      <c r="N219" s="133"/>
      <c r="O219" s="272">
        <v>211.75611283535471</v>
      </c>
      <c r="P219" s="366"/>
      <c r="Q219" s="272">
        <v>243.17328325704233</v>
      </c>
      <c r="R219" s="272">
        <v>211.75611283535471</v>
      </c>
      <c r="S219" s="272">
        <v>179.63439393840486</v>
      </c>
      <c r="T219" s="272">
        <v>163.14113340979233</v>
      </c>
      <c r="U219" s="272">
        <v>191.4065567502349</v>
      </c>
      <c r="V219" s="272">
        <v>216.64954091545812</v>
      </c>
      <c r="W219" s="346"/>
      <c r="X219" s="284"/>
      <c r="Y219" s="284"/>
      <c r="Z219" s="284"/>
      <c r="AA219" s="284"/>
      <c r="AB219" s="284"/>
      <c r="AC219" s="199"/>
      <c r="AD219" s="308"/>
      <c r="AE219" s="308"/>
      <c r="AF219" s="308"/>
      <c r="AG219" s="308"/>
      <c r="AH219" s="308"/>
      <c r="AI219" s="308"/>
      <c r="AJ219" s="308"/>
      <c r="AK219" s="308"/>
      <c r="AL219" s="308"/>
      <c r="AM219" s="308"/>
      <c r="AN219" s="308"/>
      <c r="AO219" s="308"/>
    </row>
    <row r="220" spans="1:41" s="134" customFormat="1" x14ac:dyDescent="0.2">
      <c r="A220" s="119" t="s">
        <v>94</v>
      </c>
      <c r="B220" s="228"/>
      <c r="C220" s="228"/>
      <c r="D220" s="228"/>
      <c r="E220" s="228"/>
      <c r="F220" s="127"/>
      <c r="G220" s="127"/>
      <c r="H220" s="277">
        <f t="shared" si="104"/>
        <v>19</v>
      </c>
      <c r="I220" s="127" t="str">
        <f t="shared" si="105"/>
        <v>Krompir pozni</v>
      </c>
      <c r="J220" s="131" t="str">
        <f t="shared" si="111"/>
        <v>Zdrav dodatno</v>
      </c>
      <c r="K220" s="119"/>
      <c r="L220" s="132"/>
      <c r="M220" s="371"/>
      <c r="N220" s="132"/>
      <c r="O220" s="272">
        <v>96.861344516300932</v>
      </c>
      <c r="P220" s="132"/>
      <c r="Q220" s="272">
        <v>111.23216634144707</v>
      </c>
      <c r="R220" s="272">
        <v>96.861344516300932</v>
      </c>
      <c r="S220" s="272">
        <v>82.168248582147783</v>
      </c>
      <c r="T220" s="272">
        <v>74.62391199196307</v>
      </c>
      <c r="U220" s="272">
        <v>87.553063700591309</v>
      </c>
      <c r="V220" s="272">
        <v>99.099693231651457</v>
      </c>
      <c r="W220" s="269"/>
      <c r="X220" s="284"/>
      <c r="Y220" s="284"/>
      <c r="Z220" s="284"/>
      <c r="AA220" s="284"/>
      <c r="AB220" s="284"/>
      <c r="AC220" s="373"/>
      <c r="AD220" s="308"/>
      <c r="AE220" s="308"/>
      <c r="AF220" s="308"/>
      <c r="AG220" s="308"/>
      <c r="AH220" s="308"/>
      <c r="AI220" s="308"/>
      <c r="AJ220" s="308"/>
      <c r="AK220" s="308"/>
      <c r="AL220" s="308"/>
      <c r="AM220" s="308"/>
      <c r="AN220" s="308"/>
      <c r="AO220" s="308"/>
    </row>
    <row r="221" spans="1:41" s="127" customFormat="1" x14ac:dyDescent="0.2">
      <c r="A221" s="119" t="s">
        <v>93</v>
      </c>
      <c r="B221" s="228"/>
      <c r="C221" s="228"/>
      <c r="D221" s="228"/>
      <c r="E221" s="228"/>
      <c r="H221" s="277">
        <f t="shared" si="104"/>
        <v>20</v>
      </c>
      <c r="I221" s="127" t="str">
        <f t="shared" si="105"/>
        <v>Krompir pozni</v>
      </c>
      <c r="J221" s="131" t="str">
        <f t="shared" si="111"/>
        <v>Regresi</v>
      </c>
      <c r="K221" s="119"/>
      <c r="L221" s="133"/>
      <c r="M221" s="365"/>
      <c r="N221" s="133"/>
      <c r="O221" s="272">
        <v>631.27912820082224</v>
      </c>
      <c r="P221" s="366"/>
      <c r="Q221" s="272">
        <v>724.93878075479711</v>
      </c>
      <c r="R221" s="272">
        <v>631.27912820082224</v>
      </c>
      <c r="S221" s="272">
        <v>535.51910299982706</v>
      </c>
      <c r="T221" s="272">
        <v>486.35003303400742</v>
      </c>
      <c r="U221" s="272">
        <v>570.61381916827304</v>
      </c>
      <c r="V221" s="272">
        <v>645.86722660779935</v>
      </c>
      <c r="W221" s="346"/>
      <c r="X221" s="284"/>
      <c r="Y221" s="284"/>
      <c r="Z221" s="284"/>
      <c r="AA221" s="284"/>
      <c r="AB221" s="284"/>
      <c r="AC221" s="199"/>
      <c r="AD221" s="308"/>
      <c r="AE221" s="308"/>
      <c r="AF221" s="308"/>
      <c r="AG221" s="308"/>
      <c r="AH221" s="308"/>
      <c r="AI221" s="308"/>
      <c r="AJ221" s="308"/>
      <c r="AK221" s="308"/>
      <c r="AL221" s="308"/>
      <c r="AM221" s="308"/>
      <c r="AN221" s="308"/>
      <c r="AO221" s="308"/>
    </row>
    <row r="222" spans="1:41" s="127" customFormat="1" x14ac:dyDescent="0.2">
      <c r="A222" s="228" t="s">
        <v>13</v>
      </c>
      <c r="B222" s="228"/>
      <c r="C222" s="228"/>
      <c r="D222" s="228"/>
      <c r="E222" s="228"/>
      <c r="H222" s="277">
        <f t="shared" si="104"/>
        <v>21</v>
      </c>
      <c r="I222" s="127" t="str">
        <f t="shared" si="105"/>
        <v>Krompir pozni</v>
      </c>
      <c r="J222" s="131" t="str">
        <f t="shared" si="111"/>
        <v>SUM element</v>
      </c>
      <c r="K222" s="119"/>
      <c r="L222" s="292"/>
      <c r="M222" s="310"/>
      <c r="N222" s="292"/>
      <c r="O222" s="301">
        <v>8130.3080364656435</v>
      </c>
      <c r="P222" s="313"/>
      <c r="Q222" s="301">
        <v>8785.8663486669957</v>
      </c>
      <c r="R222" s="301">
        <v>8130.3080364656435</v>
      </c>
      <c r="S222" s="301">
        <v>7397.0368140164665</v>
      </c>
      <c r="T222" s="301">
        <v>6955.2381497746564</v>
      </c>
      <c r="U222" s="301">
        <v>7702.2968295939063</v>
      </c>
      <c r="V222" s="301">
        <v>8255.7275268897356</v>
      </c>
      <c r="W222" s="346"/>
      <c r="X222" s="284"/>
      <c r="Y222" s="284"/>
      <c r="Z222" s="284"/>
      <c r="AA222" s="284"/>
      <c r="AB222" s="284"/>
      <c r="AC222" s="199"/>
      <c r="AD222" s="308"/>
      <c r="AE222" s="308"/>
      <c r="AF222" s="308"/>
      <c r="AG222" s="308"/>
      <c r="AH222" s="308"/>
      <c r="AI222" s="308"/>
      <c r="AJ222" s="308"/>
      <c r="AK222" s="308"/>
      <c r="AL222" s="308"/>
      <c r="AM222" s="308"/>
      <c r="AN222" s="308"/>
      <c r="AO222" s="308"/>
    </row>
    <row r="223" spans="1:41" s="127" customFormat="1" x14ac:dyDescent="0.2">
      <c r="A223" s="228" t="s">
        <v>3</v>
      </c>
      <c r="B223" s="228" t="s">
        <v>0</v>
      </c>
      <c r="C223" s="228" t="s">
        <v>2</v>
      </c>
      <c r="D223" s="228" t="s">
        <v>1</v>
      </c>
      <c r="E223" s="228" t="s">
        <v>0</v>
      </c>
      <c r="H223" s="277">
        <f t="shared" si="104"/>
        <v>22</v>
      </c>
      <c r="I223" s="127" t="str">
        <f t="shared" si="105"/>
        <v>Krompir pozni</v>
      </c>
      <c r="J223" s="202" t="str">
        <f t="shared" ref="J223" si="112">+J186</f>
        <v>Subvencije</v>
      </c>
      <c r="K223" s="119"/>
      <c r="L223" s="292"/>
      <c r="M223" s="310"/>
      <c r="N223" s="292"/>
      <c r="O223" s="364">
        <v>313.42559299999999</v>
      </c>
      <c r="P223" s="366"/>
      <c r="Q223" s="364">
        <v>313.42559299999999</v>
      </c>
      <c r="R223" s="364">
        <v>313.42559299999999</v>
      </c>
      <c r="S223" s="364">
        <v>313.42559299999999</v>
      </c>
      <c r="T223" s="364">
        <v>313.42559299999999</v>
      </c>
      <c r="U223" s="364">
        <v>313.42559299999999</v>
      </c>
      <c r="V223" s="364">
        <v>313.42559299999999</v>
      </c>
      <c r="W223" s="346"/>
      <c r="X223" s="284"/>
      <c r="Y223" s="284"/>
      <c r="Z223" s="284"/>
      <c r="AA223" s="284"/>
      <c r="AB223" s="284"/>
      <c r="AC223" s="199"/>
      <c r="AD223" s="308"/>
      <c r="AE223" s="308"/>
      <c r="AF223" s="308"/>
      <c r="AG223" s="308"/>
      <c r="AH223" s="308"/>
      <c r="AI223" s="308"/>
      <c r="AJ223" s="308"/>
      <c r="AK223" s="308"/>
      <c r="AL223" s="308"/>
      <c r="AM223" s="308"/>
      <c r="AN223" s="308"/>
      <c r="AO223" s="308"/>
    </row>
    <row r="224" spans="1:41" s="127" customFormat="1" ht="13.5" customHeight="1" x14ac:dyDescent="0.2">
      <c r="A224" s="230" t="s">
        <v>14</v>
      </c>
      <c r="B224" s="228"/>
      <c r="C224" s="228"/>
      <c r="D224" s="228"/>
      <c r="E224" s="228"/>
      <c r="H224" s="277">
        <f t="shared" si="104"/>
        <v>23</v>
      </c>
      <c r="I224" s="127" t="str">
        <f t="shared" si="105"/>
        <v>Krompir pozni</v>
      </c>
      <c r="J224" s="343" t="str">
        <f>+J187</f>
        <v>Vrednost pridelave_tržna</v>
      </c>
      <c r="K224" s="119"/>
      <c r="L224" s="292"/>
      <c r="M224" s="310"/>
      <c r="N224" s="292"/>
      <c r="O224" s="357">
        <v>11279.999999999998</v>
      </c>
      <c r="P224" s="358"/>
      <c r="Q224" s="357">
        <v>14099.999999999998</v>
      </c>
      <c r="R224" s="357">
        <v>11279.999999999998</v>
      </c>
      <c r="S224" s="357">
        <v>8460</v>
      </c>
      <c r="T224" s="357">
        <v>7049.9999999999991</v>
      </c>
      <c r="U224" s="357">
        <v>8460</v>
      </c>
      <c r="V224" s="357">
        <v>11279.999999999998</v>
      </c>
      <c r="W224" s="346"/>
      <c r="X224" s="284"/>
      <c r="Y224" s="284"/>
      <c r="Z224" s="284"/>
      <c r="AA224" s="284"/>
      <c r="AB224" s="284"/>
      <c r="AC224" s="199"/>
      <c r="AD224" s="308"/>
      <c r="AE224" s="308"/>
      <c r="AF224" s="308"/>
      <c r="AG224" s="308"/>
      <c r="AH224" s="308"/>
      <c r="AI224" s="308"/>
      <c r="AJ224" s="308"/>
      <c r="AK224" s="308"/>
      <c r="AL224" s="308"/>
      <c r="AM224" s="308"/>
      <c r="AN224" s="308"/>
      <c r="AO224" s="308"/>
    </row>
    <row r="225" spans="1:41" s="135" customFormat="1" x14ac:dyDescent="0.2">
      <c r="A225" s="228"/>
      <c r="B225" s="228"/>
      <c r="C225" s="228"/>
      <c r="D225" s="228"/>
      <c r="E225" s="228"/>
      <c r="F225" s="127"/>
      <c r="G225" s="219"/>
      <c r="H225" s="277">
        <f t="shared" si="104"/>
        <v>24</v>
      </c>
      <c r="I225" s="127" t="str">
        <f t="shared" si="105"/>
        <v>Krompir pozni</v>
      </c>
      <c r="J225" s="136"/>
      <c r="K225" s="232"/>
      <c r="L225" s="329"/>
      <c r="M225" s="330"/>
      <c r="N225" s="323"/>
      <c r="O225" s="331">
        <f>+O210-O223-O211</f>
        <v>7365.6824434656473</v>
      </c>
      <c r="P225" s="359" t="s">
        <v>92</v>
      </c>
      <c r="Q225" s="331">
        <f>+Q210-Q223-Q211</f>
        <v>7908.4407556669939</v>
      </c>
      <c r="R225" s="331">
        <f t="shared" ref="R225:V225" si="113">+R210-R223-R211</f>
        <v>7365.6824434656473</v>
      </c>
      <c r="S225" s="331">
        <f t="shared" si="113"/>
        <v>6745.2112210164669</v>
      </c>
      <c r="T225" s="331">
        <f t="shared" si="113"/>
        <v>6359.8125567746565</v>
      </c>
      <c r="U225" s="331">
        <f t="shared" si="113"/>
        <v>7050.4712365939049</v>
      </c>
      <c r="V225" s="331">
        <f t="shared" si="113"/>
        <v>7491.1019338897413</v>
      </c>
      <c r="W225" s="346"/>
      <c r="X225" s="284"/>
      <c r="Y225" s="284"/>
      <c r="Z225" s="284"/>
      <c r="AA225" s="284"/>
      <c r="AB225" s="284"/>
      <c r="AC225" s="376"/>
      <c r="AD225" s="308"/>
      <c r="AE225" s="308"/>
      <c r="AF225" s="308"/>
      <c r="AG225" s="308"/>
      <c r="AH225" s="308"/>
      <c r="AI225" s="308"/>
      <c r="AJ225" s="308"/>
      <c r="AK225" s="308"/>
      <c r="AL225" s="308"/>
      <c r="AM225" s="308"/>
      <c r="AN225" s="308"/>
      <c r="AO225" s="308"/>
    </row>
    <row r="226" spans="1:41" s="135" customFormat="1" x14ac:dyDescent="0.2">
      <c r="A226" s="228"/>
      <c r="B226" s="228"/>
      <c r="C226" s="228"/>
      <c r="D226" s="228"/>
      <c r="E226" s="228"/>
      <c r="F226" s="127"/>
      <c r="G226" s="220"/>
      <c r="H226" s="277">
        <f t="shared" si="104"/>
        <v>25</v>
      </c>
      <c r="I226" s="127" t="str">
        <f t="shared" si="105"/>
        <v>Krompir pozni</v>
      </c>
      <c r="J226" s="136"/>
      <c r="K226" s="232"/>
      <c r="L226" s="329"/>
      <c r="M226" s="330"/>
      <c r="N226" s="323"/>
      <c r="O226" s="331">
        <f>O225-O217-O218</f>
        <v>6973.5214833665368</v>
      </c>
      <c r="P226" s="359" t="s">
        <v>91</v>
      </c>
      <c r="Q226" s="331">
        <f>Q225-Q217-Q218</f>
        <v>7458.0968815013321</v>
      </c>
      <c r="R226" s="331">
        <f t="shared" ref="R226" si="114">R225-R217-R218</f>
        <v>6973.5214833665368</v>
      </c>
      <c r="S226" s="331">
        <f t="shared" ref="S226" si="115">S225-S217-S218</f>
        <v>6412.5379609605461</v>
      </c>
      <c r="T226" s="331">
        <f t="shared" ref="T226" si="116">T225-T217-T218</f>
        <v>6057.6839303421093</v>
      </c>
      <c r="U226" s="331">
        <f t="shared" ref="U226" si="117">U225-U217-U218</f>
        <v>6695.996562595712</v>
      </c>
      <c r="V226" s="331">
        <f t="shared" ref="V226" si="118">V225-V217-V218</f>
        <v>7089.8786075223124</v>
      </c>
      <c r="W226" s="360"/>
      <c r="X226" s="323"/>
      <c r="Y226" s="323"/>
      <c r="Z226" s="323"/>
      <c r="AA226" s="323"/>
      <c r="AB226" s="323"/>
      <c r="AC226" s="376"/>
      <c r="AD226" s="308"/>
      <c r="AE226" s="308"/>
      <c r="AF226" s="308"/>
      <c r="AG226" s="308"/>
      <c r="AH226" s="308"/>
      <c r="AI226" s="308"/>
      <c r="AJ226" s="308"/>
      <c r="AK226" s="308"/>
      <c r="AL226" s="308"/>
      <c r="AM226" s="308"/>
      <c r="AN226" s="308"/>
      <c r="AO226" s="308"/>
    </row>
    <row r="227" spans="1:41" s="134" customFormat="1" x14ac:dyDescent="0.2">
      <c r="A227" s="228"/>
      <c r="B227" s="228"/>
      <c r="C227" s="228"/>
      <c r="D227" s="228"/>
      <c r="E227" s="228"/>
      <c r="F227" s="127"/>
      <c r="H227" s="277">
        <f t="shared" si="104"/>
        <v>26</v>
      </c>
      <c r="I227" s="127" t="str">
        <f t="shared" si="105"/>
        <v>Krompir pozni</v>
      </c>
      <c r="J227" s="131"/>
      <c r="K227" s="119"/>
      <c r="L227" s="306"/>
      <c r="M227" s="307"/>
      <c r="N227" s="323"/>
      <c r="O227" s="331">
        <f>O226-O219-O220-O221</f>
        <v>6033.6248978140593</v>
      </c>
      <c r="P227" s="359" t="s">
        <v>90</v>
      </c>
      <c r="Q227" s="331">
        <f>Q226-Q219-Q220-Q221</f>
        <v>6378.7526511480455</v>
      </c>
      <c r="R227" s="331">
        <f t="shared" ref="R227" si="119">R226-R219-R220-R221</f>
        <v>6033.6248978140593</v>
      </c>
      <c r="S227" s="331">
        <f t="shared" ref="S227" si="120">S226-S219-S220-S221</f>
        <v>5615.2162154401667</v>
      </c>
      <c r="T227" s="331">
        <f t="shared" ref="T227" si="121">T226-T219-T220-T221</f>
        <v>5333.5688519063469</v>
      </c>
      <c r="U227" s="331">
        <f t="shared" ref="U227" si="122">U226-U219-U220-U221</f>
        <v>5846.4231229766128</v>
      </c>
      <c r="V227" s="331">
        <f t="shared" ref="V227" si="123">V226-V219-V220-V221</f>
        <v>6128.2621467674044</v>
      </c>
      <c r="W227" s="360"/>
      <c r="X227" s="323"/>
      <c r="Y227" s="323"/>
      <c r="Z227" s="323"/>
      <c r="AA227" s="323"/>
      <c r="AB227" s="323"/>
      <c r="AC227" s="373"/>
      <c r="AD227" s="308"/>
      <c r="AE227" s="308"/>
      <c r="AF227" s="308"/>
      <c r="AG227" s="308"/>
      <c r="AH227" s="308"/>
      <c r="AI227" s="308"/>
      <c r="AJ227" s="308"/>
      <c r="AK227" s="308"/>
      <c r="AL227" s="308"/>
      <c r="AM227" s="308"/>
      <c r="AN227" s="308"/>
      <c r="AO227" s="308"/>
    </row>
    <row r="228" spans="1:41" s="127" customFormat="1" x14ac:dyDescent="0.2">
      <c r="A228" s="228"/>
      <c r="B228" s="228"/>
      <c r="C228" s="228"/>
      <c r="D228" s="228"/>
      <c r="E228" s="228"/>
      <c r="H228" s="277">
        <f t="shared" si="104"/>
        <v>27</v>
      </c>
      <c r="I228" s="127" t="str">
        <f t="shared" si="105"/>
        <v>Krompir pozni</v>
      </c>
      <c r="J228" s="119"/>
      <c r="K228" s="119"/>
      <c r="L228" s="292"/>
      <c r="M228" s="310"/>
      <c r="N228" s="292"/>
      <c r="O228" s="333"/>
      <c r="P228" s="328"/>
      <c r="Q228" s="333"/>
      <c r="R228" s="333"/>
      <c r="S228" s="333"/>
      <c r="T228" s="333"/>
      <c r="U228" s="333"/>
      <c r="V228" s="333"/>
      <c r="W228" s="360"/>
      <c r="X228" s="306"/>
      <c r="Y228" s="306"/>
      <c r="Z228" s="306"/>
      <c r="AA228" s="306"/>
      <c r="AB228" s="306"/>
      <c r="AC228" s="199"/>
      <c r="AD228" s="308"/>
      <c r="AE228" s="308"/>
      <c r="AF228" s="308"/>
      <c r="AG228" s="308"/>
      <c r="AH228" s="308"/>
      <c r="AI228" s="308"/>
      <c r="AJ228" s="308"/>
      <c r="AK228" s="308"/>
      <c r="AL228" s="308"/>
      <c r="AM228" s="308"/>
      <c r="AN228" s="308"/>
      <c r="AO228" s="308"/>
    </row>
    <row r="229" spans="1:41" s="127" customFormat="1" x14ac:dyDescent="0.2">
      <c r="A229" s="228"/>
      <c r="B229" s="228"/>
      <c r="C229" s="228"/>
      <c r="D229" s="228"/>
      <c r="E229" s="228"/>
      <c r="H229" s="277">
        <f t="shared" si="104"/>
        <v>28</v>
      </c>
      <c r="I229" s="127" t="str">
        <f t="shared" si="105"/>
        <v>Krompir pozni</v>
      </c>
      <c r="J229" s="131"/>
      <c r="K229" s="119"/>
      <c r="L229" s="292"/>
      <c r="M229" s="310"/>
      <c r="N229" s="292"/>
      <c r="O229" s="336" t="str">
        <f>+O206&amp;";"&amp;O208</f>
        <v>40000;1</v>
      </c>
      <c r="P229" s="361"/>
      <c r="Q229" s="336" t="str">
        <f>+Q206&amp;";"&amp;Q208</f>
        <v>50000;1</v>
      </c>
      <c r="R229" s="336" t="str">
        <f t="shared" ref="R229:V229" si="124">+R206&amp;";"&amp;R208</f>
        <v>40000;1</v>
      </c>
      <c r="S229" s="336" t="str">
        <f t="shared" si="124"/>
        <v>30000;1</v>
      </c>
      <c r="T229" s="336" t="str">
        <f t="shared" si="124"/>
        <v>25000;1</v>
      </c>
      <c r="U229" s="336" t="str">
        <f t="shared" si="124"/>
        <v>30000;0,2</v>
      </c>
      <c r="V229" s="336" t="str">
        <f t="shared" si="124"/>
        <v>40000;0,5</v>
      </c>
      <c r="W229" s="269"/>
      <c r="X229" s="292"/>
      <c r="Y229" s="292"/>
      <c r="Z229" s="292"/>
      <c r="AA229" s="292"/>
      <c r="AB229" s="292"/>
      <c r="AC229" s="199"/>
      <c r="AD229" s="308"/>
      <c r="AE229" s="308"/>
      <c r="AF229" s="308"/>
      <c r="AG229" s="308"/>
      <c r="AH229" s="308"/>
      <c r="AI229" s="308"/>
      <c r="AJ229" s="308"/>
      <c r="AK229" s="308"/>
      <c r="AL229" s="308"/>
      <c r="AM229" s="308"/>
      <c r="AN229" s="308"/>
      <c r="AO229" s="308"/>
    </row>
    <row r="230" spans="1:41" s="127" customFormat="1" ht="12.75" customHeight="1" x14ac:dyDescent="0.2">
      <c r="A230" s="228"/>
      <c r="B230" s="228"/>
      <c r="C230" s="228"/>
      <c r="D230" s="228"/>
      <c r="E230" s="228"/>
      <c r="H230" s="277">
        <f t="shared" si="104"/>
        <v>29</v>
      </c>
      <c r="I230" s="127" t="str">
        <f t="shared" si="105"/>
        <v>Krompir pozni</v>
      </c>
      <c r="J230" s="119"/>
      <c r="K230" s="119"/>
      <c r="L230" s="292"/>
      <c r="M230" s="310"/>
      <c r="N230" s="292"/>
      <c r="O230" s="339">
        <f>+O225/O206*1000</f>
        <v>184.14206108664118</v>
      </c>
      <c r="P230" s="338" t="s">
        <v>89</v>
      </c>
      <c r="Q230" s="339">
        <f>+Q225/Q206*1000</f>
        <v>158.16881511333989</v>
      </c>
      <c r="R230" s="339">
        <f t="shared" ref="R230:V230" si="125">+R225/R206*1000</f>
        <v>184.14206108664118</v>
      </c>
      <c r="S230" s="339">
        <f t="shared" si="125"/>
        <v>224.84037403388223</v>
      </c>
      <c r="T230" s="339">
        <f t="shared" si="125"/>
        <v>254.39250227098626</v>
      </c>
      <c r="U230" s="339">
        <f t="shared" si="125"/>
        <v>235.0157078864635</v>
      </c>
      <c r="V230" s="339">
        <f t="shared" si="125"/>
        <v>187.27754834724354</v>
      </c>
      <c r="W230" s="269"/>
      <c r="X230" s="292"/>
      <c r="Y230" s="292"/>
      <c r="Z230" s="292"/>
      <c r="AA230" s="292"/>
      <c r="AB230" s="292"/>
      <c r="AC230" s="199"/>
      <c r="AD230" s="308"/>
      <c r="AE230" s="308"/>
      <c r="AF230" s="308"/>
      <c r="AG230" s="308"/>
      <c r="AH230" s="308"/>
      <c r="AI230" s="308"/>
      <c r="AJ230" s="308"/>
      <c r="AK230" s="308"/>
      <c r="AL230" s="308"/>
      <c r="AM230" s="308"/>
      <c r="AN230" s="308"/>
      <c r="AO230" s="308"/>
    </row>
    <row r="231" spans="1:41" s="127" customFormat="1" x14ac:dyDescent="0.2">
      <c r="A231" s="228"/>
      <c r="B231" s="228"/>
      <c r="C231" s="228"/>
      <c r="D231" s="228"/>
      <c r="E231" s="228"/>
      <c r="H231" s="277">
        <f t="shared" si="104"/>
        <v>30</v>
      </c>
      <c r="I231" s="127" t="str">
        <f t="shared" si="105"/>
        <v>Krompir pozni</v>
      </c>
      <c r="J231" s="119"/>
      <c r="K231" s="119"/>
      <c r="L231" s="292"/>
      <c r="M231" s="310"/>
      <c r="N231" s="292"/>
      <c r="O231" s="339">
        <f>+O230*O226/O225</f>
        <v>174.33803708416343</v>
      </c>
      <c r="P231" s="338" t="s">
        <v>88</v>
      </c>
      <c r="Q231" s="339">
        <f>+Q230*Q226/Q225</f>
        <v>149.16193763002664</v>
      </c>
      <c r="R231" s="339">
        <f t="shared" ref="R231:V231" si="126">+R230*R226/R225</f>
        <v>174.33803708416343</v>
      </c>
      <c r="S231" s="339">
        <f t="shared" si="126"/>
        <v>213.75126536535154</v>
      </c>
      <c r="T231" s="339">
        <f t="shared" si="126"/>
        <v>242.30735721368436</v>
      </c>
      <c r="U231" s="339">
        <f t="shared" si="126"/>
        <v>223.19988541985708</v>
      </c>
      <c r="V231" s="339">
        <f t="shared" si="126"/>
        <v>177.24696518805783</v>
      </c>
      <c r="W231" s="269"/>
      <c r="X231" s="292"/>
      <c r="Y231" s="292"/>
      <c r="Z231" s="292"/>
      <c r="AA231" s="292"/>
      <c r="AB231" s="292"/>
      <c r="AC231" s="199"/>
      <c r="AD231" s="308"/>
      <c r="AE231" s="308"/>
      <c r="AF231" s="308"/>
      <c r="AG231" s="308"/>
      <c r="AH231" s="308"/>
      <c r="AI231" s="308"/>
      <c r="AJ231" s="308"/>
      <c r="AK231" s="308"/>
      <c r="AL231" s="308"/>
      <c r="AM231" s="308"/>
      <c r="AN231" s="308"/>
      <c r="AO231" s="308"/>
    </row>
    <row r="232" spans="1:41" s="127" customFormat="1" x14ac:dyDescent="0.2">
      <c r="A232" s="228"/>
      <c r="B232" s="228"/>
      <c r="C232" s="228"/>
      <c r="D232" s="228"/>
      <c r="E232" s="228"/>
      <c r="H232" s="277">
        <f t="shared" si="104"/>
        <v>31</v>
      </c>
      <c r="I232" s="127" t="str">
        <f t="shared" si="105"/>
        <v>Krompir pozni</v>
      </c>
      <c r="J232" s="119"/>
      <c r="K232" s="119"/>
      <c r="L232" s="292"/>
      <c r="M232" s="310"/>
      <c r="N232" s="292"/>
      <c r="O232" s="339">
        <f>+O230*O227/O225</f>
        <v>150.8406224453515</v>
      </c>
      <c r="P232" s="338" t="s">
        <v>87</v>
      </c>
      <c r="Q232" s="339">
        <f>+Q230*Q227/Q225</f>
        <v>127.57505302296092</v>
      </c>
      <c r="R232" s="339">
        <f t="shared" ref="R232:V232" si="127">+R230*R227/R225</f>
        <v>150.8406224453515</v>
      </c>
      <c r="S232" s="339">
        <f t="shared" si="127"/>
        <v>187.17387384800554</v>
      </c>
      <c r="T232" s="339">
        <f t="shared" si="127"/>
        <v>213.34275407625387</v>
      </c>
      <c r="U232" s="339">
        <f t="shared" si="127"/>
        <v>194.88077076588709</v>
      </c>
      <c r="V232" s="339">
        <f t="shared" si="127"/>
        <v>153.2065536691851</v>
      </c>
      <c r="W232" s="269"/>
      <c r="X232" s="292"/>
      <c r="Y232" s="292"/>
      <c r="Z232" s="292"/>
      <c r="AA232" s="292"/>
      <c r="AB232" s="292"/>
      <c r="AC232" s="199"/>
      <c r="AD232" s="308"/>
      <c r="AE232" s="308"/>
      <c r="AF232" s="308"/>
      <c r="AG232" s="308"/>
      <c r="AH232" s="308"/>
      <c r="AI232" s="308"/>
      <c r="AJ232" s="308"/>
      <c r="AK232" s="308"/>
      <c r="AL232" s="308"/>
      <c r="AM232" s="308"/>
      <c r="AN232" s="308"/>
      <c r="AO232" s="308"/>
    </row>
    <row r="233" spans="1:41" s="127" customFormat="1" x14ac:dyDescent="0.2">
      <c r="A233" s="228"/>
      <c r="B233" s="228"/>
      <c r="C233" s="228"/>
      <c r="D233" s="228"/>
      <c r="E233" s="228"/>
      <c r="H233" s="277">
        <f t="shared" si="104"/>
        <v>32</v>
      </c>
      <c r="I233" s="127" t="str">
        <f t="shared" si="105"/>
        <v>Krompir pozni</v>
      </c>
      <c r="J233" s="119"/>
      <c r="K233" s="119"/>
      <c r="L233" s="292"/>
      <c r="M233" s="310"/>
      <c r="N233" s="292"/>
      <c r="O233" s="339">
        <f>+O230-O232</f>
        <v>33.301438641289678</v>
      </c>
      <c r="P233" s="338" t="s">
        <v>86</v>
      </c>
      <c r="Q233" s="339">
        <f>+Q230-Q232</f>
        <v>30.593762090378974</v>
      </c>
      <c r="R233" s="339">
        <f t="shared" ref="R233:V233" si="128">+R230-R232</f>
        <v>33.301438641289678</v>
      </c>
      <c r="S233" s="339">
        <f t="shared" si="128"/>
        <v>37.666500185876686</v>
      </c>
      <c r="T233" s="339">
        <f t="shared" si="128"/>
        <v>41.049748194732388</v>
      </c>
      <c r="U233" s="339">
        <f t="shared" si="128"/>
        <v>40.13493712057641</v>
      </c>
      <c r="V233" s="339">
        <f t="shared" si="128"/>
        <v>34.07099467805844</v>
      </c>
      <c r="W233" s="269"/>
      <c r="X233" s="292"/>
      <c r="Y233" s="292"/>
      <c r="Z233" s="292"/>
      <c r="AA233" s="292"/>
      <c r="AB233" s="292"/>
      <c r="AC233" s="199"/>
      <c r="AD233" s="308"/>
      <c r="AE233" s="308"/>
      <c r="AF233" s="308"/>
      <c r="AG233" s="308"/>
      <c r="AH233" s="308"/>
      <c r="AI233" s="308"/>
      <c r="AJ233" s="308"/>
      <c r="AK233" s="308"/>
      <c r="AL233" s="308"/>
      <c r="AM233" s="308"/>
      <c r="AN233" s="308"/>
      <c r="AO233" s="308"/>
    </row>
    <row r="234" spans="1:41" s="134" customFormat="1" x14ac:dyDescent="0.2">
      <c r="A234" s="228"/>
      <c r="B234" s="228"/>
      <c r="C234" s="228"/>
      <c r="D234" s="228"/>
      <c r="E234" s="228"/>
      <c r="F234" s="127"/>
      <c r="H234" s="277">
        <f t="shared" si="104"/>
        <v>33</v>
      </c>
      <c r="I234" s="127" t="str">
        <f t="shared" si="105"/>
        <v>Krompir pozni</v>
      </c>
      <c r="J234" s="246"/>
      <c r="K234" s="246"/>
      <c r="L234" s="246"/>
      <c r="M234" s="246"/>
      <c r="N234" s="246"/>
      <c r="O234" s="246"/>
      <c r="P234" s="246"/>
      <c r="Q234" s="246"/>
      <c r="R234" s="246"/>
      <c r="S234" s="246"/>
      <c r="T234" s="246"/>
      <c r="U234" s="246"/>
      <c r="V234" s="246"/>
      <c r="W234" s="269"/>
      <c r="X234" s="292"/>
      <c r="Y234" s="292"/>
      <c r="Z234" s="292"/>
      <c r="AA234" s="292"/>
      <c r="AB234" s="292"/>
      <c r="AC234" s="373"/>
      <c r="AD234" s="308"/>
      <c r="AE234" s="308"/>
      <c r="AF234" s="308"/>
      <c r="AG234" s="308"/>
      <c r="AH234" s="308"/>
      <c r="AI234" s="308"/>
      <c r="AJ234" s="308"/>
      <c r="AK234" s="308"/>
      <c r="AL234" s="308"/>
      <c r="AM234" s="308"/>
      <c r="AN234" s="308"/>
      <c r="AO234" s="308"/>
    </row>
    <row r="235" spans="1:41" s="127" customFormat="1" x14ac:dyDescent="0.2">
      <c r="A235" s="228" t="s">
        <v>15</v>
      </c>
      <c r="B235" s="228"/>
      <c r="C235" s="228"/>
      <c r="D235" s="228"/>
      <c r="E235" s="228"/>
      <c r="F235" s="120">
        <v>1000</v>
      </c>
      <c r="H235" s="277">
        <f t="shared" si="104"/>
        <v>34</v>
      </c>
      <c r="I235" s="127" t="str">
        <f t="shared" si="105"/>
        <v>Krompir pozni</v>
      </c>
      <c r="J235" s="341" t="s">
        <v>85</v>
      </c>
      <c r="K235" s="119"/>
      <c r="L235" s="292"/>
      <c r="M235" s="310"/>
      <c r="N235" s="362"/>
      <c r="O235" s="342">
        <v>282</v>
      </c>
      <c r="P235" s="341" t="str">
        <f>P236</f>
        <v>Odkupna cena; vir podatkov SURS; preračuni KIS</v>
      </c>
      <c r="Q235" s="342">
        <v>282</v>
      </c>
      <c r="R235" s="342">
        <v>282</v>
      </c>
      <c r="S235" s="342">
        <v>282</v>
      </c>
      <c r="T235" s="342">
        <v>282</v>
      </c>
      <c r="U235" s="342">
        <v>282</v>
      </c>
      <c r="V235" s="342">
        <v>282</v>
      </c>
      <c r="W235" s="346"/>
      <c r="X235" s="306"/>
      <c r="Y235" s="306"/>
      <c r="Z235" s="306"/>
      <c r="AA235" s="306"/>
      <c r="AB235" s="306"/>
      <c r="AC235" s="199"/>
      <c r="AD235" s="308"/>
      <c r="AE235" s="308"/>
      <c r="AF235" s="308"/>
      <c r="AG235" s="308"/>
      <c r="AH235" s="308"/>
      <c r="AI235" s="308"/>
      <c r="AJ235" s="308"/>
      <c r="AK235" s="308"/>
      <c r="AL235" s="308"/>
      <c r="AM235" s="308"/>
      <c r="AN235" s="308"/>
      <c r="AO235" s="308"/>
    </row>
    <row r="236" spans="1:41" s="134" customFormat="1" x14ac:dyDescent="0.2">
      <c r="A236" s="228"/>
      <c r="B236" s="228"/>
      <c r="C236" s="228"/>
      <c r="D236" s="228"/>
      <c r="E236" s="228"/>
      <c r="F236" s="127"/>
      <c r="H236" s="277">
        <f t="shared" si="104"/>
        <v>35</v>
      </c>
      <c r="I236" s="127" t="str">
        <f t="shared" si="105"/>
        <v>Krompir pozni</v>
      </c>
      <c r="J236" s="343" t="str">
        <f>+J199</f>
        <v>Bruto dodana vrednost</v>
      </c>
      <c r="K236" s="119"/>
      <c r="L236" s="306"/>
      <c r="M236" s="307"/>
      <c r="N236" s="306"/>
      <c r="O236" s="344">
        <f>O224+O223+O211-O209</f>
        <v>7533.7780219810493</v>
      </c>
      <c r="P236" s="340" t="s">
        <v>85</v>
      </c>
      <c r="Q236" s="344">
        <f t="shared" ref="Q236:V236" si="129">Q224+Q223+Q211-Q209</f>
        <v>10313.212834826852</v>
      </c>
      <c r="R236" s="344">
        <f t="shared" si="129"/>
        <v>7533.7780219810493</v>
      </c>
      <c r="S236" s="344">
        <f t="shared" si="129"/>
        <v>4815.6621840013777</v>
      </c>
      <c r="T236" s="344">
        <f t="shared" si="129"/>
        <v>3521.253773511683</v>
      </c>
      <c r="U236" s="344">
        <f t="shared" si="129"/>
        <v>4734.2531882061357</v>
      </c>
      <c r="V236" s="344">
        <f t="shared" si="129"/>
        <v>7500.7124060962178</v>
      </c>
      <c r="W236" s="269"/>
      <c r="X236" s="292"/>
      <c r="Y236" s="292"/>
      <c r="Z236" s="292"/>
      <c r="AA236" s="292"/>
      <c r="AB236" s="292"/>
      <c r="AC236" s="373"/>
      <c r="AD236" s="308"/>
      <c r="AE236" s="308"/>
      <c r="AF236" s="308"/>
      <c r="AG236" s="308"/>
      <c r="AH236" s="308"/>
      <c r="AI236" s="308"/>
      <c r="AJ236" s="308"/>
      <c r="AK236" s="308"/>
      <c r="AL236" s="308"/>
      <c r="AM236" s="308"/>
      <c r="AN236" s="308"/>
      <c r="AO236" s="308"/>
    </row>
    <row r="237" spans="1:41" s="127" customFormat="1" x14ac:dyDescent="0.2">
      <c r="A237" s="210" t="s">
        <v>11</v>
      </c>
      <c r="B237" s="207"/>
      <c r="C237" s="207"/>
      <c r="D237" s="207"/>
      <c r="E237" s="207"/>
      <c r="G237" s="221"/>
      <c r="H237" s="124">
        <f t="shared" si="104"/>
        <v>36</v>
      </c>
      <c r="I237" s="127" t="str">
        <f t="shared" si="105"/>
        <v>Krompir pozni</v>
      </c>
      <c r="J237" s="326" t="s">
        <v>11</v>
      </c>
      <c r="K237" s="232"/>
      <c r="L237" s="292"/>
      <c r="M237" s="310"/>
      <c r="N237" s="292"/>
      <c r="O237" s="364">
        <v>458.94307919759137</v>
      </c>
      <c r="P237" s="132"/>
      <c r="Q237" s="364">
        <v>506.48137271461906</v>
      </c>
      <c r="R237" s="364">
        <v>458.94307919759137</v>
      </c>
      <c r="S237" s="364">
        <v>406.87968422196559</v>
      </c>
      <c r="T237" s="364">
        <v>378.03776727027247</v>
      </c>
      <c r="U237" s="364">
        <v>452.00190156133044</v>
      </c>
      <c r="V237" s="364">
        <v>477.14628286165964</v>
      </c>
      <c r="W237" s="346"/>
      <c r="X237" s="306"/>
      <c r="Y237" s="306"/>
      <c r="Z237" s="306"/>
      <c r="AA237" s="306"/>
      <c r="AB237" s="306"/>
      <c r="AC237" s="199"/>
      <c r="AD237" s="308"/>
      <c r="AE237" s="308"/>
      <c r="AF237" s="308"/>
      <c r="AG237" s="308"/>
      <c r="AH237" s="308"/>
      <c r="AI237" s="308"/>
      <c r="AJ237" s="308"/>
      <c r="AK237" s="308"/>
      <c r="AL237" s="308"/>
      <c r="AM237" s="308"/>
      <c r="AN237" s="308"/>
      <c r="AO237" s="308"/>
    </row>
    <row r="238" spans="1:41" s="127" customFormat="1" x14ac:dyDescent="0.2">
      <c r="A238" s="207"/>
      <c r="B238" s="207"/>
      <c r="C238" s="207"/>
      <c r="D238" s="207"/>
      <c r="E238" s="207"/>
      <c r="F238" s="216"/>
      <c r="G238" s="222"/>
      <c r="H238" s="277">
        <f t="shared" si="104"/>
        <v>37</v>
      </c>
      <c r="J238" s="119" t="s">
        <v>173</v>
      </c>
      <c r="K238" s="232"/>
      <c r="L238" s="292"/>
      <c r="M238" s="310"/>
      <c r="N238" s="292"/>
      <c r="O238" s="372">
        <f>+O236-O237</f>
        <v>7074.8349427834582</v>
      </c>
      <c r="P238" s="310"/>
      <c r="Q238" s="372">
        <f t="shared" ref="Q238:V238" si="130">+Q236-Q237</f>
        <v>9806.7314621122332</v>
      </c>
      <c r="R238" s="372">
        <f t="shared" si="130"/>
        <v>7074.8349427834582</v>
      </c>
      <c r="S238" s="372">
        <f t="shared" si="130"/>
        <v>4408.7824997794123</v>
      </c>
      <c r="T238" s="372">
        <f t="shared" si="130"/>
        <v>3143.2160062414105</v>
      </c>
      <c r="U238" s="372">
        <f t="shared" si="130"/>
        <v>4282.2512866448051</v>
      </c>
      <c r="V238" s="372">
        <f t="shared" si="130"/>
        <v>7023.5661232345583</v>
      </c>
      <c r="W238" s="269"/>
      <c r="X238" s="292"/>
      <c r="Y238" s="292"/>
      <c r="Z238" s="292"/>
      <c r="AA238" s="292"/>
      <c r="AB238" s="292"/>
      <c r="AC238" s="199"/>
      <c r="AD238" s="308"/>
      <c r="AE238" s="308"/>
      <c r="AF238" s="308"/>
      <c r="AG238" s="308"/>
      <c r="AH238" s="308"/>
      <c r="AI238" s="308"/>
      <c r="AJ238" s="308"/>
      <c r="AK238" s="308"/>
      <c r="AL238" s="308"/>
      <c r="AM238" s="308"/>
      <c r="AN238" s="308"/>
      <c r="AO238" s="308"/>
    </row>
    <row r="239" spans="1:41" s="127" customFormat="1" x14ac:dyDescent="0.2">
      <c r="A239" s="207"/>
      <c r="B239" s="207"/>
      <c r="C239" s="207"/>
      <c r="D239" s="207"/>
      <c r="E239" s="207"/>
      <c r="F239" s="215"/>
      <c r="G239" s="215"/>
      <c r="H239" s="152">
        <f>1</f>
        <v>1</v>
      </c>
      <c r="I239" s="152" t="str">
        <f>+J241</f>
        <v>Jabolka namizna</v>
      </c>
      <c r="J239" s="151" t="s">
        <v>131</v>
      </c>
      <c r="K239" s="281"/>
      <c r="L239" s="281"/>
      <c r="M239" s="281"/>
      <c r="N239" s="281"/>
      <c r="O239" s="282">
        <f>O247-O259+O252-'2019'!E216</f>
        <v>3.637978807091713E-12</v>
      </c>
      <c r="P239" s="281"/>
      <c r="Q239" s="282">
        <f>Q247-Q259+Q252-'2019'!H216</f>
        <v>-3.637978807091713E-12</v>
      </c>
      <c r="R239" s="282">
        <f>R247-R259+R252-'2019'!I216</f>
        <v>3.637978807091713E-12</v>
      </c>
      <c r="S239" s="282">
        <f>S247-S259+S252-'2019'!J216</f>
        <v>3.637978807091713E-12</v>
      </c>
      <c r="T239" s="282">
        <f>T247-T259+T252-'2019'!K216</f>
        <v>3.637978807091713E-12</v>
      </c>
      <c r="U239" s="282">
        <f>U247-U259+U252-'2019'!L216</f>
        <v>0</v>
      </c>
      <c r="V239" s="282"/>
      <c r="W239" s="281"/>
      <c r="X239" s="281"/>
      <c r="Y239" s="281"/>
      <c r="Z239" s="281"/>
      <c r="AA239" s="281"/>
      <c r="AB239" s="281"/>
      <c r="AC239" s="199"/>
      <c r="AD239" s="308"/>
      <c r="AE239" s="308"/>
      <c r="AF239" s="308"/>
      <c r="AG239" s="308"/>
      <c r="AH239" s="308"/>
      <c r="AI239" s="308"/>
      <c r="AJ239" s="308"/>
      <c r="AK239" s="308"/>
      <c r="AL239" s="308"/>
      <c r="AM239" s="308"/>
      <c r="AN239" s="308"/>
      <c r="AO239" s="308"/>
    </row>
    <row r="240" spans="1:41" s="127" customFormat="1" x14ac:dyDescent="0.2">
      <c r="A240" s="207"/>
      <c r="B240" s="207"/>
      <c r="C240" s="207"/>
      <c r="D240" s="207"/>
      <c r="E240" s="207"/>
      <c r="F240" s="215"/>
      <c r="G240" s="215"/>
      <c r="H240" s="124">
        <f>H239+1</f>
        <v>2</v>
      </c>
      <c r="I240" s="127" t="str">
        <f>+I239</f>
        <v>Jabolka namizna</v>
      </c>
      <c r="J240" s="126" t="s">
        <v>132</v>
      </c>
      <c r="K240" s="285"/>
      <c r="L240" s="285"/>
      <c r="M240" s="286"/>
      <c r="N240" s="285"/>
      <c r="O240" s="350" t="e">
        <f>#REF!</f>
        <v>#REF!</v>
      </c>
      <c r="P240" s="350"/>
      <c r="Q240" s="287" t="s">
        <v>123</v>
      </c>
      <c r="R240" s="287" t="s">
        <v>124</v>
      </c>
      <c r="S240" s="287" t="s">
        <v>187</v>
      </c>
      <c r="T240" s="287" t="s">
        <v>122</v>
      </c>
      <c r="U240" s="287" t="s">
        <v>188</v>
      </c>
      <c r="V240" s="285"/>
      <c r="W240" s="285"/>
      <c r="X240" s="287"/>
      <c r="Y240" s="287"/>
      <c r="Z240" s="285"/>
      <c r="AA240" s="285"/>
      <c r="AB240" s="285"/>
      <c r="AC240" s="199"/>
      <c r="AD240" s="308"/>
      <c r="AE240" s="308"/>
      <c r="AF240" s="308"/>
      <c r="AG240" s="308"/>
      <c r="AH240" s="308"/>
      <c r="AI240" s="308"/>
      <c r="AJ240" s="308"/>
      <c r="AK240" s="308"/>
      <c r="AL240" s="308"/>
      <c r="AM240" s="308"/>
      <c r="AN240" s="308"/>
      <c r="AO240" s="308"/>
    </row>
    <row r="241" spans="1:41" s="127" customFormat="1" x14ac:dyDescent="0.2">
      <c r="A241" s="228"/>
      <c r="B241" s="228"/>
      <c r="C241" s="228"/>
      <c r="D241" s="228"/>
      <c r="E241" s="228"/>
      <c r="F241" s="216" t="e">
        <f>#REF!</f>
        <v>#REF!</v>
      </c>
      <c r="G241" s="223"/>
      <c r="H241" s="277">
        <f t="shared" ref="H241:H275" si="131">H240+1</f>
        <v>3</v>
      </c>
      <c r="I241" s="127" t="str">
        <f>+I240</f>
        <v>Jabolka namizna</v>
      </c>
      <c r="J241" s="129" t="s">
        <v>228</v>
      </c>
      <c r="K241" s="119" t="str">
        <f>+K$56</f>
        <v>Enota</v>
      </c>
      <c r="L241" s="290"/>
      <c r="M241" s="291"/>
      <c r="N241" s="280"/>
      <c r="O241" s="351"/>
      <c r="P241" s="351"/>
      <c r="Q241" s="121"/>
      <c r="R241" s="121"/>
      <c r="S241" s="351">
        <v>2012</v>
      </c>
      <c r="T241" s="121"/>
      <c r="U241" s="351"/>
      <c r="V241" s="199"/>
      <c r="W241" s="199"/>
      <c r="X241" s="199" t="s">
        <v>76</v>
      </c>
      <c r="Y241" s="199"/>
      <c r="Z241" s="199"/>
      <c r="AA241" s="199"/>
      <c r="AB241" s="199"/>
      <c r="AC241" s="199"/>
      <c r="AD241" s="308"/>
      <c r="AE241" s="308"/>
      <c r="AF241" s="308"/>
      <c r="AG241" s="308"/>
      <c r="AH241" s="308"/>
      <c r="AI241" s="308"/>
      <c r="AJ241" s="308"/>
      <c r="AK241" s="308"/>
      <c r="AL241" s="308"/>
      <c r="AM241" s="308"/>
      <c r="AN241" s="308"/>
      <c r="AO241" s="308"/>
    </row>
    <row r="242" spans="1:41" s="127" customFormat="1" x14ac:dyDescent="0.2">
      <c r="A242" s="228"/>
      <c r="B242" s="228"/>
      <c r="C242" s="228"/>
      <c r="D242" s="228"/>
      <c r="E242" s="228"/>
      <c r="F242" s="216"/>
      <c r="G242" s="223"/>
      <c r="H242" s="277">
        <f t="shared" si="131"/>
        <v>4</v>
      </c>
      <c r="I242" s="127" t="str">
        <f>+I241</f>
        <v>Jabolka namizna</v>
      </c>
      <c r="J242" s="131" t="s">
        <v>68</v>
      </c>
      <c r="K242" s="121"/>
      <c r="L242" s="290"/>
      <c r="M242" s="291"/>
      <c r="N242" s="280"/>
      <c r="O242" s="351"/>
      <c r="P242" s="351"/>
      <c r="Q242" s="290" t="s">
        <v>67</v>
      </c>
      <c r="R242" s="290"/>
      <c r="S242" s="290" t="s">
        <v>69</v>
      </c>
      <c r="T242" s="290" t="s">
        <v>61</v>
      </c>
      <c r="U242" s="290"/>
      <c r="V242" s="290"/>
      <c r="W242" s="196"/>
      <c r="X242" s="280" t="s">
        <v>71</v>
      </c>
      <c r="Y242" s="196" t="s">
        <v>69</v>
      </c>
      <c r="Z242" s="196" t="s">
        <v>61</v>
      </c>
      <c r="AA242" s="196"/>
      <c r="AB242" s="196"/>
      <c r="AC242" s="199"/>
      <c r="AD242" s="308"/>
      <c r="AE242" s="308"/>
      <c r="AF242" s="308"/>
      <c r="AG242" s="308"/>
      <c r="AH242" s="308"/>
      <c r="AI242" s="308"/>
      <c r="AJ242" s="308"/>
      <c r="AK242" s="308"/>
      <c r="AL242" s="308"/>
      <c r="AM242" s="308"/>
      <c r="AN242" s="308"/>
      <c r="AO242" s="308"/>
    </row>
    <row r="243" spans="1:41" s="127" customFormat="1" x14ac:dyDescent="0.2">
      <c r="A243" s="228" t="s">
        <v>9</v>
      </c>
      <c r="B243" s="228"/>
      <c r="C243" s="228"/>
      <c r="D243" s="228"/>
      <c r="E243" s="228"/>
      <c r="F243" s="120"/>
      <c r="G243" s="223"/>
      <c r="H243" s="277">
        <f t="shared" si="131"/>
        <v>5</v>
      </c>
      <c r="I243" s="127" t="str">
        <f>+I242</f>
        <v>Jabolka namizna</v>
      </c>
      <c r="J243" s="131" t="s">
        <v>8</v>
      </c>
      <c r="K243" s="119" t="s">
        <v>7</v>
      </c>
      <c r="L243" s="352"/>
      <c r="M243" s="353"/>
      <c r="N243" s="295"/>
      <c r="O243" s="364">
        <v>40000</v>
      </c>
      <c r="P243" s="119"/>
      <c r="Q243" s="364">
        <v>60000</v>
      </c>
      <c r="R243" s="364">
        <v>55000</v>
      </c>
      <c r="S243" s="364">
        <v>45000</v>
      </c>
      <c r="T243" s="364">
        <v>40000</v>
      </c>
      <c r="U243" s="364">
        <v>35000</v>
      </c>
      <c r="V243" s="364"/>
      <c r="W243" s="196"/>
      <c r="X243" s="284">
        <f>Q243/$T243*100</f>
        <v>150</v>
      </c>
      <c r="Y243" s="284">
        <f t="shared" ref="Y243" si="132">R243/$T243*100</f>
        <v>137.5</v>
      </c>
      <c r="Z243" s="284">
        <f t="shared" ref="Z243" si="133">S243/$T243*100</f>
        <v>112.5</v>
      </c>
      <c r="AA243" s="284">
        <f t="shared" ref="AA243" si="134">T243/$T243*100</f>
        <v>100</v>
      </c>
      <c r="AB243" s="284">
        <f t="shared" ref="AB243" si="135">U243/$T243*100</f>
        <v>87.5</v>
      </c>
      <c r="AC243" s="199"/>
      <c r="AD243" s="308"/>
      <c r="AE243" s="308"/>
      <c r="AF243" s="308"/>
      <c r="AG243" s="308"/>
      <c r="AH243" s="308"/>
      <c r="AI243" s="308"/>
      <c r="AJ243" s="308"/>
      <c r="AK243" s="308"/>
      <c r="AL243" s="308"/>
      <c r="AM243" s="308"/>
      <c r="AN243" s="308"/>
      <c r="AO243" s="308"/>
    </row>
    <row r="244" spans="1:41" s="127" customFormat="1" x14ac:dyDescent="0.2">
      <c r="A244" s="228" t="s">
        <v>79</v>
      </c>
      <c r="B244" s="228"/>
      <c r="C244" s="228"/>
      <c r="D244" s="228"/>
      <c r="E244" s="228"/>
      <c r="F244" s="120"/>
      <c r="G244" s="223"/>
      <c r="H244" s="277">
        <f t="shared" si="131"/>
        <v>6</v>
      </c>
      <c r="J244" s="131"/>
      <c r="K244" s="119"/>
      <c r="L244" s="352"/>
      <c r="M244" s="353"/>
      <c r="N244" s="295"/>
      <c r="O244" s="293"/>
      <c r="P244" s="119"/>
      <c r="Q244" s="293"/>
      <c r="R244" s="293"/>
      <c r="S244" s="293"/>
      <c r="T244" s="293"/>
      <c r="U244" s="293"/>
      <c r="V244" s="293"/>
      <c r="W244" s="196"/>
      <c r="X244" s="290"/>
      <c r="Y244" s="290"/>
      <c r="Z244" s="290"/>
      <c r="AA244" s="290"/>
      <c r="AB244" s="290"/>
      <c r="AC244" s="199"/>
      <c r="AD244" s="308"/>
      <c r="AE244" s="308"/>
      <c r="AF244" s="308"/>
      <c r="AG244" s="308"/>
      <c r="AH244" s="308"/>
      <c r="AI244" s="308"/>
      <c r="AJ244" s="308"/>
      <c r="AK244" s="308"/>
      <c r="AL244" s="308"/>
      <c r="AM244" s="308"/>
      <c r="AN244" s="308"/>
      <c r="AO244" s="308"/>
    </row>
    <row r="245" spans="1:41" s="127" customFormat="1" x14ac:dyDescent="0.2">
      <c r="A245" s="228" t="s">
        <v>75</v>
      </c>
      <c r="B245" s="228"/>
      <c r="C245" s="228"/>
      <c r="D245" s="228"/>
      <c r="E245" s="228"/>
      <c r="F245" s="120"/>
      <c r="G245" s="223"/>
      <c r="H245" s="277">
        <f t="shared" si="131"/>
        <v>7</v>
      </c>
      <c r="I245" s="127" t="str">
        <f>+I243</f>
        <v>Jabolka namizna</v>
      </c>
      <c r="J245" s="131" t="s">
        <v>74</v>
      </c>
      <c r="K245" s="119" t="s">
        <v>73</v>
      </c>
      <c r="L245" s="290"/>
      <c r="M245" s="291"/>
      <c r="N245" s="280"/>
      <c r="O245" s="377">
        <v>0.5</v>
      </c>
      <c r="P245" s="364"/>
      <c r="Q245" s="377">
        <v>0.5</v>
      </c>
      <c r="R245" s="377">
        <v>0.5</v>
      </c>
      <c r="S245" s="377">
        <v>0.5</v>
      </c>
      <c r="T245" s="377">
        <v>0.5</v>
      </c>
      <c r="U245" s="377">
        <v>0.5</v>
      </c>
      <c r="V245" s="364"/>
      <c r="W245" s="196"/>
      <c r="X245" s="284"/>
      <c r="Y245" s="284"/>
      <c r="Z245" s="284"/>
      <c r="AA245" s="284"/>
      <c r="AB245" s="284"/>
      <c r="AC245" s="199"/>
      <c r="AD245" s="308"/>
      <c r="AE245" s="308"/>
      <c r="AF245" s="308"/>
      <c r="AG245" s="308"/>
      <c r="AH245" s="308"/>
      <c r="AI245" s="308"/>
      <c r="AJ245" s="308"/>
      <c r="AK245" s="308"/>
      <c r="AL245" s="308"/>
      <c r="AM245" s="308"/>
      <c r="AN245" s="308"/>
      <c r="AO245" s="308"/>
    </row>
    <row r="246" spans="1:41" s="127" customFormat="1" x14ac:dyDescent="0.2">
      <c r="A246" s="230" t="s">
        <v>12</v>
      </c>
      <c r="B246" s="228"/>
      <c r="C246" s="228"/>
      <c r="D246" s="228"/>
      <c r="E246" s="228"/>
      <c r="F246" s="120"/>
      <c r="G246" s="223"/>
      <c r="H246" s="277">
        <f t="shared" si="131"/>
        <v>8</v>
      </c>
      <c r="I246" s="127" t="str">
        <f>+I241</f>
        <v>Jabolka namizna</v>
      </c>
      <c r="J246" s="131" t="str">
        <f>+J$61</f>
        <v>Kupljen material in storitve</v>
      </c>
      <c r="K246" s="119"/>
      <c r="L246" s="121"/>
      <c r="M246" s="267"/>
      <c r="N246" s="119"/>
      <c r="O246" s="364">
        <v>7987.2474832792677</v>
      </c>
      <c r="P246" s="119"/>
      <c r="Q246" s="364">
        <v>10045.565844966593</v>
      </c>
      <c r="R246" s="364">
        <v>9587.1472232947617</v>
      </c>
      <c r="S246" s="364">
        <v>8641.6661049510985</v>
      </c>
      <c r="T246" s="364">
        <v>7987.2474832792677</v>
      </c>
      <c r="U246" s="364">
        <v>7219.3899292050373</v>
      </c>
      <c r="V246" s="364"/>
      <c r="W246" s="293"/>
      <c r="X246" s="284"/>
      <c r="Y246" s="284"/>
      <c r="Z246" s="284"/>
      <c r="AA246" s="284"/>
      <c r="AB246" s="284"/>
      <c r="AC246" s="199"/>
      <c r="AD246" s="308"/>
      <c r="AE246" s="308"/>
      <c r="AF246" s="308"/>
      <c r="AG246" s="308"/>
      <c r="AH246" s="308"/>
      <c r="AI246" s="308"/>
      <c r="AJ246" s="308"/>
      <c r="AK246" s="308"/>
      <c r="AL246" s="308"/>
      <c r="AM246" s="308"/>
      <c r="AN246" s="308"/>
      <c r="AO246" s="308"/>
    </row>
    <row r="247" spans="1:41" s="127" customFormat="1" x14ac:dyDescent="0.2">
      <c r="A247" s="228" t="s">
        <v>5</v>
      </c>
      <c r="B247" s="228"/>
      <c r="C247" s="228"/>
      <c r="D247" s="228"/>
      <c r="E247" s="228"/>
      <c r="F247" s="120"/>
      <c r="G247" s="223"/>
      <c r="H247" s="277">
        <f t="shared" si="131"/>
        <v>9</v>
      </c>
      <c r="I247" s="127" t="str">
        <f t="shared" ref="I247:I260" si="136">+I246</f>
        <v>Jabolka namizna</v>
      </c>
      <c r="J247" s="131" t="str">
        <f>+J$62</f>
        <v>Stroški skupaj</v>
      </c>
      <c r="K247" s="119" t="str">
        <f>+K$62</f>
        <v>EUR/ha</v>
      </c>
      <c r="L247" s="133"/>
      <c r="M247" s="365"/>
      <c r="N247" s="132"/>
      <c r="O247" s="364">
        <v>17796.64996375941</v>
      </c>
      <c r="P247" s="132"/>
      <c r="Q247" s="364">
        <v>21158.394822498183</v>
      </c>
      <c r="R247" s="364">
        <v>20375.031133587785</v>
      </c>
      <c r="S247" s="364">
        <v>18779.202008834192</v>
      </c>
      <c r="T247" s="364">
        <v>17796.64996375941</v>
      </c>
      <c r="U247" s="364">
        <v>16612.330954681653</v>
      </c>
      <c r="V247" s="364"/>
      <c r="W247" s="298"/>
      <c r="X247" s="284">
        <f>Q247/$T247*100</f>
        <v>118.8897622057215</v>
      </c>
      <c r="Y247" s="284">
        <f t="shared" ref="Y247:AB247" si="137">R247/$T247*100</f>
        <v>114.48801417726887</v>
      </c>
      <c r="Z247" s="284">
        <f t="shared" si="137"/>
        <v>105.5209943841994</v>
      </c>
      <c r="AA247" s="284">
        <f t="shared" si="137"/>
        <v>100</v>
      </c>
      <c r="AB247" s="284">
        <f t="shared" si="137"/>
        <v>93.345269972216855</v>
      </c>
      <c r="AC247" s="199"/>
      <c r="AD247" s="308"/>
      <c r="AE247" s="308"/>
      <c r="AF247" s="308"/>
      <c r="AG247" s="308"/>
      <c r="AH247" s="308"/>
      <c r="AI247" s="308"/>
      <c r="AJ247" s="308"/>
      <c r="AK247" s="308"/>
      <c r="AL247" s="308"/>
      <c r="AM247" s="308"/>
      <c r="AN247" s="308"/>
      <c r="AO247" s="308"/>
    </row>
    <row r="248" spans="1:41" s="127" customFormat="1" x14ac:dyDescent="0.2">
      <c r="A248" s="228" t="s">
        <v>4</v>
      </c>
      <c r="B248" s="228"/>
      <c r="C248" s="228"/>
      <c r="D248" s="228"/>
      <c r="E248" s="228"/>
      <c r="F248" s="120"/>
      <c r="G248" s="223"/>
      <c r="H248" s="277">
        <f t="shared" si="131"/>
        <v>10</v>
      </c>
      <c r="I248" s="127" t="str">
        <f t="shared" si="136"/>
        <v>Jabolka namizna</v>
      </c>
      <c r="J248" s="131" t="str">
        <f>+J$63</f>
        <v>Stranski pridelki</v>
      </c>
      <c r="K248" s="119" t="str">
        <f>+K$63</f>
        <v>EUR/ha</v>
      </c>
      <c r="L248" s="133"/>
      <c r="M248" s="365"/>
      <c r="N248" s="133"/>
      <c r="O248" s="364">
        <v>0</v>
      </c>
      <c r="P248" s="366"/>
      <c r="Q248" s="364">
        <v>0</v>
      </c>
      <c r="R248" s="364">
        <v>0</v>
      </c>
      <c r="S248" s="364">
        <v>0</v>
      </c>
      <c r="T248" s="364">
        <v>0</v>
      </c>
      <c r="U248" s="364">
        <v>0</v>
      </c>
      <c r="V248" s="364"/>
      <c r="W248" s="346"/>
      <c r="X248" s="284"/>
      <c r="Y248" s="284"/>
      <c r="Z248" s="284"/>
      <c r="AA248" s="284"/>
      <c r="AB248" s="284"/>
      <c r="AC248" s="199"/>
      <c r="AD248" s="308"/>
      <c r="AE248" s="308"/>
      <c r="AF248" s="308"/>
      <c r="AG248" s="308"/>
      <c r="AH248" s="308"/>
      <c r="AI248" s="308"/>
      <c r="AJ248" s="308"/>
      <c r="AK248" s="308"/>
      <c r="AL248" s="308"/>
      <c r="AM248" s="308"/>
      <c r="AN248" s="308"/>
      <c r="AO248" s="308"/>
    </row>
    <row r="249" spans="1:41" s="127" customFormat="1" x14ac:dyDescent="0.2">
      <c r="A249" s="228"/>
      <c r="B249" s="228"/>
      <c r="C249" s="228"/>
      <c r="D249" s="228"/>
      <c r="E249" s="228"/>
      <c r="F249" s="120"/>
      <c r="G249" s="223"/>
      <c r="H249" s="277">
        <f t="shared" si="131"/>
        <v>11</v>
      </c>
      <c r="I249" s="127" t="str">
        <f t="shared" si="136"/>
        <v>Jabolka namizna</v>
      </c>
      <c r="J249" s="131" t="str">
        <f>+J$64</f>
        <v>Stroški glavnega pridelka</v>
      </c>
      <c r="K249" s="119" t="str">
        <f>+K$64</f>
        <v>EUR/ha</v>
      </c>
      <c r="L249" s="367"/>
      <c r="M249" s="365"/>
      <c r="N249" s="367"/>
      <c r="O249" s="312">
        <f>+O247-O248</f>
        <v>17796.64996375941</v>
      </c>
      <c r="P249" s="366"/>
      <c r="Q249" s="312">
        <f t="shared" ref="Q249:U249" si="138">+Q247-Q248</f>
        <v>21158.394822498183</v>
      </c>
      <c r="R249" s="312">
        <f t="shared" si="138"/>
        <v>20375.031133587785</v>
      </c>
      <c r="S249" s="312">
        <f t="shared" si="138"/>
        <v>18779.202008834192</v>
      </c>
      <c r="T249" s="312">
        <f t="shared" si="138"/>
        <v>17796.64996375941</v>
      </c>
      <c r="U249" s="312">
        <f t="shared" si="138"/>
        <v>16612.330954681653</v>
      </c>
      <c r="V249" s="312"/>
      <c r="W249" s="269"/>
      <c r="X249" s="284">
        <f t="shared" ref="X249:X260" si="139">Q249/$T249*100</f>
        <v>118.8897622057215</v>
      </c>
      <c r="Y249" s="284">
        <f t="shared" ref="Y249:Y260" si="140">R249/$T249*100</f>
        <v>114.48801417726887</v>
      </c>
      <c r="Z249" s="284">
        <f t="shared" ref="Z249:Z260" si="141">S249/$T249*100</f>
        <v>105.5209943841994</v>
      </c>
      <c r="AA249" s="284">
        <f t="shared" ref="AA249:AA260" si="142">T249/$T249*100</f>
        <v>100</v>
      </c>
      <c r="AB249" s="284">
        <f t="shared" ref="AB249:AB260" si="143">U249/$T249*100</f>
        <v>93.345269972216855</v>
      </c>
      <c r="AC249" s="199"/>
      <c r="AD249" s="308"/>
      <c r="AE249" s="308"/>
      <c r="AF249" s="308"/>
      <c r="AG249" s="308"/>
      <c r="AH249" s="308"/>
      <c r="AI249" s="308"/>
      <c r="AJ249" s="308"/>
      <c r="AK249" s="308"/>
      <c r="AL249" s="308"/>
      <c r="AM249" s="308"/>
      <c r="AN249" s="308"/>
      <c r="AO249" s="308"/>
    </row>
    <row r="250" spans="1:41" s="127" customFormat="1" x14ac:dyDescent="0.2">
      <c r="A250" s="228" t="s">
        <v>3</v>
      </c>
      <c r="B250" s="228" t="s">
        <v>0</v>
      </c>
      <c r="C250" s="228" t="s">
        <v>2</v>
      </c>
      <c r="D250" s="228" t="s">
        <v>1</v>
      </c>
      <c r="E250" s="228" t="s">
        <v>0</v>
      </c>
      <c r="F250" s="120"/>
      <c r="G250" s="223"/>
      <c r="H250" s="277">
        <f t="shared" si="131"/>
        <v>12</v>
      </c>
      <c r="I250" s="127" t="str">
        <f t="shared" si="136"/>
        <v>Jabolka namizna</v>
      </c>
      <c r="J250" s="131" t="str">
        <f>+J$65</f>
        <v>Subvencije</v>
      </c>
      <c r="K250" s="119" t="str">
        <f>+K$65</f>
        <v>EUR/ha</v>
      </c>
      <c r="L250" s="133"/>
      <c r="M250" s="365"/>
      <c r="N250" s="133"/>
      <c r="O250" s="364">
        <v>373.90139299999998</v>
      </c>
      <c r="P250" s="366"/>
      <c r="Q250" s="364">
        <v>373.90139299999998</v>
      </c>
      <c r="R250" s="364">
        <v>373.90139299999998</v>
      </c>
      <c r="S250" s="364">
        <v>373.90139299999998</v>
      </c>
      <c r="T250" s="364">
        <v>373.90139299999998</v>
      </c>
      <c r="U250" s="364">
        <v>365.84550105637692</v>
      </c>
      <c r="V250" s="364"/>
      <c r="W250" s="269"/>
      <c r="X250" s="284">
        <f t="shared" si="139"/>
        <v>100</v>
      </c>
      <c r="Y250" s="284">
        <f t="shared" si="140"/>
        <v>100</v>
      </c>
      <c r="Z250" s="284">
        <f t="shared" si="141"/>
        <v>100</v>
      </c>
      <c r="AA250" s="284">
        <f t="shared" si="142"/>
        <v>100</v>
      </c>
      <c r="AB250" s="284">
        <f t="shared" si="143"/>
        <v>97.845450138875762</v>
      </c>
      <c r="AC250" s="199"/>
      <c r="AD250" s="308"/>
      <c r="AE250" s="308"/>
      <c r="AF250" s="308"/>
      <c r="AG250" s="308"/>
      <c r="AH250" s="308"/>
      <c r="AI250" s="308"/>
      <c r="AJ250" s="308"/>
      <c r="AK250" s="308"/>
      <c r="AL250" s="308"/>
      <c r="AM250" s="308"/>
      <c r="AN250" s="308"/>
      <c r="AO250" s="308"/>
    </row>
    <row r="251" spans="1:41" s="127" customFormat="1" x14ac:dyDescent="0.2">
      <c r="A251" s="228"/>
      <c r="B251" s="228"/>
      <c r="C251" s="228" t="s">
        <v>6</v>
      </c>
      <c r="D251" s="228"/>
      <c r="E251" s="228"/>
      <c r="F251" s="120"/>
      <c r="G251" s="223"/>
      <c r="H251" s="277">
        <f t="shared" si="131"/>
        <v>13</v>
      </c>
      <c r="I251" s="127" t="str">
        <f t="shared" si="136"/>
        <v>Jabolka namizna</v>
      </c>
      <c r="J251" s="131" t="str">
        <f>+J$66</f>
        <v>Stroški, zmanjšani za subvencije</v>
      </c>
      <c r="K251" s="119" t="str">
        <f>+K$66</f>
        <v>EUR/ha</v>
      </c>
      <c r="L251" s="367"/>
      <c r="M251" s="365"/>
      <c r="N251" s="367"/>
      <c r="O251" s="314">
        <f>+O249-O250</f>
        <v>17422.74857075941</v>
      </c>
      <c r="P251" s="366"/>
      <c r="Q251" s="314">
        <f t="shared" ref="Q251:U251" si="144">+Q249-Q250</f>
        <v>20784.493429498183</v>
      </c>
      <c r="R251" s="314">
        <f t="shared" si="144"/>
        <v>20001.129740587785</v>
      </c>
      <c r="S251" s="314">
        <f t="shared" si="144"/>
        <v>18405.300615834192</v>
      </c>
      <c r="T251" s="314">
        <f t="shared" si="144"/>
        <v>17422.74857075941</v>
      </c>
      <c r="U251" s="314">
        <f t="shared" si="144"/>
        <v>16246.485453625275</v>
      </c>
      <c r="V251" s="314"/>
      <c r="W251" s="269"/>
      <c r="X251" s="284">
        <f t="shared" si="139"/>
        <v>119.29514648670754</v>
      </c>
      <c r="Y251" s="284">
        <f t="shared" si="140"/>
        <v>114.79893461905127</v>
      </c>
      <c r="Z251" s="284">
        <f t="shared" si="141"/>
        <v>105.63947784176717</v>
      </c>
      <c r="AA251" s="284">
        <f t="shared" si="142"/>
        <v>100</v>
      </c>
      <c r="AB251" s="284">
        <f t="shared" si="143"/>
        <v>93.248693727301685</v>
      </c>
      <c r="AC251" s="199"/>
      <c r="AD251" s="308"/>
      <c r="AE251" s="308"/>
      <c r="AF251" s="308"/>
      <c r="AG251" s="308"/>
      <c r="AH251" s="308"/>
      <c r="AI251" s="308"/>
      <c r="AJ251" s="308"/>
      <c r="AK251" s="308"/>
      <c r="AL251" s="308"/>
      <c r="AM251" s="308"/>
      <c r="AN251" s="308"/>
      <c r="AO251" s="308"/>
    </row>
    <row r="252" spans="1:41" s="127" customFormat="1" x14ac:dyDescent="0.2">
      <c r="A252" s="228"/>
      <c r="B252" s="228"/>
      <c r="C252" s="228"/>
      <c r="D252" s="228"/>
      <c r="E252" s="228"/>
      <c r="F252" s="120"/>
      <c r="G252" s="223"/>
      <c r="H252" s="277">
        <f t="shared" si="131"/>
        <v>14</v>
      </c>
      <c r="I252" s="127" t="str">
        <f t="shared" si="136"/>
        <v>Jabolka namizna</v>
      </c>
      <c r="J252" s="131" t="str">
        <f>+J$67</f>
        <v>Stroški, zmanjšani za subvencije/kg</v>
      </c>
      <c r="K252" s="119" t="str">
        <f>+K$67</f>
        <v>EUR/kg</v>
      </c>
      <c r="L252" s="368"/>
      <c r="M252" s="369"/>
      <c r="N252" s="367"/>
      <c r="O252" s="320">
        <f>+O251/O243</f>
        <v>0.43556871426898525</v>
      </c>
      <c r="P252" s="370"/>
      <c r="Q252" s="320">
        <f t="shared" ref="Q252:U252" si="145">+Q251/Q243</f>
        <v>0.34640822382496972</v>
      </c>
      <c r="R252" s="320">
        <f t="shared" si="145"/>
        <v>0.36365690437432335</v>
      </c>
      <c r="S252" s="320">
        <f t="shared" si="145"/>
        <v>0.40900668035187093</v>
      </c>
      <c r="T252" s="320">
        <f t="shared" si="145"/>
        <v>0.43556871426898525</v>
      </c>
      <c r="U252" s="320">
        <f t="shared" si="145"/>
        <v>0.46418529867500785</v>
      </c>
      <c r="V252" s="320"/>
      <c r="W252" s="269"/>
      <c r="X252" s="284">
        <f t="shared" si="139"/>
        <v>79.53009765780503</v>
      </c>
      <c r="Y252" s="284">
        <f t="shared" si="140"/>
        <v>83.490134268400922</v>
      </c>
      <c r="Z252" s="284">
        <f t="shared" si="141"/>
        <v>93.901758081570804</v>
      </c>
      <c r="AA252" s="284">
        <f t="shared" si="142"/>
        <v>100</v>
      </c>
      <c r="AB252" s="284">
        <f t="shared" si="143"/>
        <v>106.56993568834478</v>
      </c>
      <c r="AC252" s="199"/>
      <c r="AD252" s="308"/>
      <c r="AE252" s="308"/>
      <c r="AF252" s="308"/>
      <c r="AG252" s="308"/>
      <c r="AH252" s="308"/>
      <c r="AI252" s="308"/>
      <c r="AJ252" s="308"/>
      <c r="AK252" s="308"/>
      <c r="AL252" s="308"/>
      <c r="AM252" s="308"/>
      <c r="AN252" s="308"/>
      <c r="AO252" s="308"/>
    </row>
    <row r="253" spans="1:41" s="127" customFormat="1" x14ac:dyDescent="0.2">
      <c r="A253" s="228" t="s">
        <v>152</v>
      </c>
      <c r="B253" s="228"/>
      <c r="C253" s="228"/>
      <c r="D253" s="228"/>
      <c r="E253" s="228"/>
      <c r="F253" s="120"/>
      <c r="G253" s="223"/>
      <c r="H253" s="277">
        <f t="shared" si="131"/>
        <v>15</v>
      </c>
      <c r="I253" s="127" t="str">
        <f t="shared" si="136"/>
        <v>Jabolka namizna</v>
      </c>
      <c r="J253" s="131" t="str">
        <f t="shared" ref="J253" si="146">+J216</f>
        <v>davek_a</v>
      </c>
      <c r="K253" s="119"/>
      <c r="L253" s="133"/>
      <c r="M253" s="365"/>
      <c r="N253" s="133"/>
      <c r="O253" s="272">
        <v>0</v>
      </c>
      <c r="P253" s="366"/>
      <c r="Q253" s="272">
        <v>0</v>
      </c>
      <c r="R253" s="272">
        <v>0</v>
      </c>
      <c r="S253" s="272">
        <v>0</v>
      </c>
      <c r="T253" s="272">
        <v>0</v>
      </c>
      <c r="U253" s="272">
        <v>0</v>
      </c>
      <c r="V253" s="272"/>
      <c r="W253" s="375"/>
      <c r="X253" s="284" t="e">
        <f t="shared" si="139"/>
        <v>#DIV/0!</v>
      </c>
      <c r="Y253" s="284" t="e">
        <f t="shared" si="140"/>
        <v>#DIV/0!</v>
      </c>
      <c r="Z253" s="284" t="e">
        <f t="shared" si="141"/>
        <v>#DIV/0!</v>
      </c>
      <c r="AA253" s="284" t="e">
        <f t="shared" si="142"/>
        <v>#DIV/0!</v>
      </c>
      <c r="AB253" s="284" t="e">
        <f t="shared" si="143"/>
        <v>#DIV/0!</v>
      </c>
      <c r="AC253" s="199"/>
      <c r="AD253" s="308"/>
      <c r="AE253" s="308"/>
      <c r="AF253" s="308"/>
      <c r="AG253" s="308"/>
      <c r="AH253" s="308"/>
      <c r="AI253" s="308"/>
      <c r="AJ253" s="308"/>
      <c r="AK253" s="308"/>
      <c r="AL253" s="308"/>
      <c r="AM253" s="308"/>
      <c r="AN253" s="308"/>
      <c r="AO253" s="308"/>
    </row>
    <row r="254" spans="1:41" s="127" customFormat="1" x14ac:dyDescent="0.2">
      <c r="A254" s="119" t="s">
        <v>97</v>
      </c>
      <c r="B254" s="228"/>
      <c r="C254" s="228"/>
      <c r="D254" s="228"/>
      <c r="E254" s="228"/>
      <c r="F254" s="120"/>
      <c r="G254" s="223"/>
      <c r="H254" s="277">
        <f t="shared" si="131"/>
        <v>16</v>
      </c>
      <c r="I254" s="127" t="str">
        <f t="shared" si="136"/>
        <v>Jabolka namizna</v>
      </c>
      <c r="J254" s="131" t="str">
        <f t="shared" ref="J254:J259" si="147">+A254</f>
        <v>Pokoj obvezno</v>
      </c>
      <c r="K254" s="119"/>
      <c r="L254" s="133"/>
      <c r="M254" s="365"/>
      <c r="N254" s="133"/>
      <c r="O254" s="272">
        <v>515.77651200550906</v>
      </c>
      <c r="P254" s="366"/>
      <c r="Q254" s="272">
        <v>598.62198944085458</v>
      </c>
      <c r="R254" s="272">
        <v>577.91062008201823</v>
      </c>
      <c r="S254" s="272">
        <v>536.48788136434553</v>
      </c>
      <c r="T254" s="272">
        <v>515.77651200550906</v>
      </c>
      <c r="U254" s="272">
        <v>489.93958639454684</v>
      </c>
      <c r="V254" s="272"/>
      <c r="W254" s="269"/>
      <c r="X254" s="284">
        <f t="shared" si="139"/>
        <v>116.06228191997634</v>
      </c>
      <c r="Y254" s="284">
        <f t="shared" si="140"/>
        <v>112.04671143998226</v>
      </c>
      <c r="Z254" s="284">
        <f t="shared" si="141"/>
        <v>104.0155704799941</v>
      </c>
      <c r="AA254" s="284">
        <f t="shared" si="142"/>
        <v>100</v>
      </c>
      <c r="AB254" s="284">
        <f t="shared" si="143"/>
        <v>94.990674253369974</v>
      </c>
      <c r="AC254" s="199"/>
      <c r="AD254" s="308"/>
      <c r="AE254" s="308"/>
      <c r="AF254" s="308"/>
      <c r="AG254" s="308"/>
      <c r="AH254" s="308"/>
      <c r="AI254" s="308"/>
      <c r="AJ254" s="308"/>
      <c r="AK254" s="308"/>
      <c r="AL254" s="308"/>
      <c r="AM254" s="308"/>
      <c r="AN254" s="308"/>
      <c r="AO254" s="308"/>
    </row>
    <row r="255" spans="1:41" s="127" customFormat="1" x14ac:dyDescent="0.2">
      <c r="A255" s="119" t="s">
        <v>96</v>
      </c>
      <c r="B255" s="228"/>
      <c r="C255" s="228"/>
      <c r="D255" s="228"/>
      <c r="E255" s="228"/>
      <c r="F255" s="120"/>
      <c r="G255" s="120"/>
      <c r="H255" s="277">
        <f t="shared" si="131"/>
        <v>17</v>
      </c>
      <c r="I255" s="127" t="str">
        <f t="shared" si="136"/>
        <v>Jabolka namizna</v>
      </c>
      <c r="J255" s="131" t="str">
        <f t="shared" si="147"/>
        <v>Zdrav obvezno</v>
      </c>
      <c r="K255" s="119"/>
      <c r="L255" s="132"/>
      <c r="M255" s="371"/>
      <c r="N255" s="132"/>
      <c r="O255" s="272">
        <v>235.92615936251988</v>
      </c>
      <c r="P255" s="132"/>
      <c r="Q255" s="272">
        <v>273.8212842023006</v>
      </c>
      <c r="R255" s="272">
        <v>264.34750299235543</v>
      </c>
      <c r="S255" s="272">
        <v>245.39994057246506</v>
      </c>
      <c r="T255" s="272">
        <v>235.92615936251988</v>
      </c>
      <c r="U255" s="272">
        <v>224.10784951853788</v>
      </c>
      <c r="V255" s="272"/>
      <c r="W255" s="269"/>
      <c r="X255" s="284">
        <f t="shared" si="139"/>
        <v>116.06228191997639</v>
      </c>
      <c r="Y255" s="284">
        <f t="shared" si="140"/>
        <v>112.0467114399823</v>
      </c>
      <c r="Z255" s="284">
        <f t="shared" si="141"/>
        <v>104.0155704799941</v>
      </c>
      <c r="AA255" s="284">
        <f t="shared" si="142"/>
        <v>100</v>
      </c>
      <c r="AB255" s="284">
        <f t="shared" si="143"/>
        <v>94.990674253370017</v>
      </c>
      <c r="AC255" s="199"/>
      <c r="AD255" s="308"/>
      <c r="AE255" s="308"/>
      <c r="AF255" s="308"/>
      <c r="AG255" s="308"/>
      <c r="AH255" s="308"/>
      <c r="AI255" s="308"/>
      <c r="AJ255" s="308"/>
      <c r="AK255" s="308"/>
      <c r="AL255" s="308"/>
      <c r="AM255" s="308"/>
      <c r="AN255" s="308"/>
      <c r="AO255" s="308"/>
    </row>
    <row r="256" spans="1:41" s="127" customFormat="1" x14ac:dyDescent="0.2">
      <c r="A256" s="119" t="s">
        <v>95</v>
      </c>
      <c r="B256" s="228"/>
      <c r="C256" s="228"/>
      <c r="D256" s="228"/>
      <c r="E256" s="228"/>
      <c r="F256" s="120"/>
      <c r="G256" s="120"/>
      <c r="H256" s="277">
        <f t="shared" si="131"/>
        <v>18</v>
      </c>
      <c r="I256" s="127" t="str">
        <f t="shared" si="136"/>
        <v>Jabolka namizna</v>
      </c>
      <c r="J256" s="131" t="str">
        <f t="shared" si="147"/>
        <v>Pokoj dodatno</v>
      </c>
      <c r="K256" s="119"/>
      <c r="L256" s="133"/>
      <c r="M256" s="365"/>
      <c r="N256" s="133"/>
      <c r="O256" s="272">
        <v>405.89873009444165</v>
      </c>
      <c r="P256" s="366"/>
      <c r="Q256" s="272">
        <v>471.09532843181478</v>
      </c>
      <c r="R256" s="272">
        <v>454.79617884747154</v>
      </c>
      <c r="S256" s="272">
        <v>422.19787967878483</v>
      </c>
      <c r="T256" s="272">
        <v>405.89873009444165</v>
      </c>
      <c r="U256" s="272">
        <v>385.5659405025765</v>
      </c>
      <c r="V256" s="272"/>
      <c r="W256" s="346"/>
      <c r="X256" s="284">
        <f t="shared" si="139"/>
        <v>116.06228191997636</v>
      </c>
      <c r="Y256" s="284">
        <f t="shared" si="140"/>
        <v>112.04671143998229</v>
      </c>
      <c r="Z256" s="284">
        <f t="shared" si="141"/>
        <v>104.01557047999405</v>
      </c>
      <c r="AA256" s="284">
        <f t="shared" si="142"/>
        <v>100</v>
      </c>
      <c r="AB256" s="284">
        <f t="shared" si="143"/>
        <v>94.990674253369974</v>
      </c>
      <c r="AC256" s="199"/>
      <c r="AD256" s="308"/>
      <c r="AE256" s="308"/>
      <c r="AF256" s="308"/>
      <c r="AG256" s="308"/>
      <c r="AH256" s="308"/>
      <c r="AI256" s="308"/>
      <c r="AJ256" s="308"/>
      <c r="AK256" s="308"/>
      <c r="AL256" s="308"/>
      <c r="AM256" s="308"/>
      <c r="AN256" s="308"/>
      <c r="AO256" s="308"/>
    </row>
    <row r="257" spans="1:41" s="127" customFormat="1" x14ac:dyDescent="0.2">
      <c r="A257" s="119" t="s">
        <v>94</v>
      </c>
      <c r="B257" s="228"/>
      <c r="C257" s="228"/>
      <c r="D257" s="228"/>
      <c r="E257" s="228"/>
      <c r="F257" s="120"/>
      <c r="G257" s="120"/>
      <c r="H257" s="277">
        <f t="shared" si="131"/>
        <v>19</v>
      </c>
      <c r="I257" s="127" t="str">
        <f t="shared" si="136"/>
        <v>Jabolka namizna</v>
      </c>
      <c r="J257" s="131" t="str">
        <f t="shared" si="147"/>
        <v>Zdrav dodatno</v>
      </c>
      <c r="K257" s="119"/>
      <c r="L257" s="132"/>
      <c r="M257" s="371"/>
      <c r="N257" s="132"/>
      <c r="O257" s="272">
        <v>185.665935249651</v>
      </c>
      <c r="P257" s="132"/>
      <c r="Q257" s="272">
        <v>215.48812119881072</v>
      </c>
      <c r="R257" s="272">
        <v>208.03257471152079</v>
      </c>
      <c r="S257" s="272">
        <v>193.12148173694095</v>
      </c>
      <c r="T257" s="272">
        <v>185.665935249651</v>
      </c>
      <c r="U257" s="272">
        <v>176.36532375246884</v>
      </c>
      <c r="V257" s="272"/>
      <c r="W257" s="269"/>
      <c r="X257" s="284">
        <f t="shared" si="139"/>
        <v>116.06228191997636</v>
      </c>
      <c r="Y257" s="284">
        <f t="shared" si="140"/>
        <v>112.04671143998229</v>
      </c>
      <c r="Z257" s="284">
        <f t="shared" si="141"/>
        <v>104.0155704799941</v>
      </c>
      <c r="AA257" s="284">
        <f t="shared" si="142"/>
        <v>100</v>
      </c>
      <c r="AB257" s="284">
        <f t="shared" si="143"/>
        <v>94.990674253370003</v>
      </c>
      <c r="AC257" s="199"/>
      <c r="AD257" s="308"/>
      <c r="AE257" s="308"/>
      <c r="AF257" s="308"/>
      <c r="AG257" s="308"/>
      <c r="AH257" s="308"/>
      <c r="AI257" s="308"/>
      <c r="AJ257" s="308"/>
      <c r="AK257" s="308"/>
      <c r="AL257" s="308"/>
      <c r="AM257" s="308"/>
      <c r="AN257" s="308"/>
      <c r="AO257" s="308"/>
    </row>
    <row r="258" spans="1:41" s="127" customFormat="1" x14ac:dyDescent="0.2">
      <c r="A258" s="119" t="s">
        <v>93</v>
      </c>
      <c r="B258" s="228"/>
      <c r="C258" s="228"/>
      <c r="D258" s="228"/>
      <c r="E258" s="228"/>
      <c r="F258" s="120"/>
      <c r="G258" s="120"/>
      <c r="H258" s="277">
        <f t="shared" si="131"/>
        <v>20</v>
      </c>
      <c r="I258" s="127" t="str">
        <f t="shared" si="136"/>
        <v>Jabolka namizna</v>
      </c>
      <c r="J258" s="131" t="str">
        <f t="shared" si="147"/>
        <v>Regresi</v>
      </c>
      <c r="K258" s="119"/>
      <c r="L258" s="133"/>
      <c r="M258" s="365"/>
      <c r="N258" s="133"/>
      <c r="O258" s="272">
        <v>1210.0495850670857</v>
      </c>
      <c r="P258" s="366"/>
      <c r="Q258" s="272">
        <v>1404.4111607920652</v>
      </c>
      <c r="R258" s="272">
        <v>1355.8207668608202</v>
      </c>
      <c r="S258" s="272">
        <v>1258.6399789983307</v>
      </c>
      <c r="T258" s="272">
        <v>1210.0495850670857</v>
      </c>
      <c r="U258" s="272">
        <v>1149.4342596553306</v>
      </c>
      <c r="V258" s="272"/>
      <c r="W258" s="346"/>
      <c r="X258" s="284">
        <f t="shared" si="139"/>
        <v>116.06228191997636</v>
      </c>
      <c r="Y258" s="284">
        <f t="shared" si="140"/>
        <v>112.04671143998226</v>
      </c>
      <c r="Z258" s="284">
        <f t="shared" si="141"/>
        <v>104.0155704799941</v>
      </c>
      <c r="AA258" s="284">
        <f t="shared" si="142"/>
        <v>100</v>
      </c>
      <c r="AB258" s="284">
        <f t="shared" si="143"/>
        <v>94.990674253370003</v>
      </c>
      <c r="AC258" s="199"/>
      <c r="AD258" s="308"/>
      <c r="AE258" s="308"/>
      <c r="AF258" s="308"/>
      <c r="AG258" s="308"/>
      <c r="AH258" s="308"/>
      <c r="AI258" s="308"/>
      <c r="AJ258" s="308"/>
      <c r="AK258" s="308"/>
      <c r="AL258" s="308"/>
      <c r="AM258" s="308"/>
      <c r="AN258" s="308"/>
      <c r="AO258" s="308"/>
    </row>
    <row r="259" spans="1:41" s="127" customFormat="1" x14ac:dyDescent="0.2">
      <c r="A259" s="228" t="s">
        <v>13</v>
      </c>
      <c r="B259" s="228"/>
      <c r="C259" s="228"/>
      <c r="D259" s="228"/>
      <c r="E259" s="228"/>
      <c r="F259" s="120"/>
      <c r="G259" s="120"/>
      <c r="H259" s="277">
        <f t="shared" si="131"/>
        <v>21</v>
      </c>
      <c r="I259" s="127" t="str">
        <f t="shared" si="136"/>
        <v>Jabolka namizna</v>
      </c>
      <c r="J259" s="131" t="str">
        <f t="shared" si="147"/>
        <v>SUM element</v>
      </c>
      <c r="K259" s="119"/>
      <c r="L259" s="292"/>
      <c r="M259" s="310"/>
      <c r="N259" s="292"/>
      <c r="O259" s="301">
        <v>17796.649963759406</v>
      </c>
      <c r="P259" s="313"/>
      <c r="Q259" s="301">
        <v>21158.394822498187</v>
      </c>
      <c r="R259" s="301">
        <v>20375.031133587781</v>
      </c>
      <c r="S259" s="301">
        <v>18779.202008834189</v>
      </c>
      <c r="T259" s="301">
        <v>17796.649963759406</v>
      </c>
      <c r="U259" s="301">
        <v>16612.330954681653</v>
      </c>
      <c r="V259" s="301"/>
      <c r="W259" s="346"/>
      <c r="X259" s="284">
        <f t="shared" si="139"/>
        <v>118.88976220572154</v>
      </c>
      <c r="Y259" s="284">
        <f t="shared" si="140"/>
        <v>114.48801417726887</v>
      </c>
      <c r="Z259" s="284">
        <f t="shared" si="141"/>
        <v>105.52099438419941</v>
      </c>
      <c r="AA259" s="284">
        <f t="shared" si="142"/>
        <v>100</v>
      </c>
      <c r="AB259" s="284">
        <f t="shared" si="143"/>
        <v>93.345269972216869</v>
      </c>
      <c r="AC259" s="199"/>
      <c r="AD259" s="308"/>
      <c r="AE259" s="308"/>
      <c r="AF259" s="308"/>
      <c r="AG259" s="308"/>
      <c r="AH259" s="308"/>
      <c r="AI259" s="308"/>
      <c r="AJ259" s="308"/>
      <c r="AK259" s="308"/>
      <c r="AL259" s="308"/>
      <c r="AM259" s="308"/>
      <c r="AN259" s="308"/>
      <c r="AO259" s="308"/>
    </row>
    <row r="260" spans="1:41" s="127" customFormat="1" x14ac:dyDescent="0.2">
      <c r="A260" s="228" t="s">
        <v>3</v>
      </c>
      <c r="B260" s="228" t="s">
        <v>0</v>
      </c>
      <c r="C260" s="228" t="s">
        <v>2</v>
      </c>
      <c r="D260" s="228" t="s">
        <v>1</v>
      </c>
      <c r="E260" s="228" t="s">
        <v>0</v>
      </c>
      <c r="F260" s="120"/>
      <c r="G260" s="120"/>
      <c r="H260" s="277">
        <f t="shared" si="131"/>
        <v>22</v>
      </c>
      <c r="I260" s="127" t="str">
        <f t="shared" si="136"/>
        <v>Jabolka namizna</v>
      </c>
      <c r="J260" s="202" t="str">
        <f t="shared" ref="J260" si="148">+J223</f>
        <v>Subvencije</v>
      </c>
      <c r="K260" s="119"/>
      <c r="L260" s="292"/>
      <c r="M260" s="310"/>
      <c r="N260" s="292"/>
      <c r="O260" s="357">
        <v>373.90139299999998</v>
      </c>
      <c r="P260" s="358"/>
      <c r="Q260" s="357">
        <v>373.90139299999998</v>
      </c>
      <c r="R260" s="357">
        <v>373.90139299999998</v>
      </c>
      <c r="S260" s="357">
        <v>373.90139299999998</v>
      </c>
      <c r="T260" s="357">
        <v>373.90139299999998</v>
      </c>
      <c r="U260" s="357">
        <v>365.84550105637692</v>
      </c>
      <c r="V260" s="364"/>
      <c r="W260" s="346"/>
      <c r="X260" s="284">
        <f t="shared" si="139"/>
        <v>100</v>
      </c>
      <c r="Y260" s="284">
        <f t="shared" si="140"/>
        <v>100</v>
      </c>
      <c r="Z260" s="284">
        <f t="shared" si="141"/>
        <v>100</v>
      </c>
      <c r="AA260" s="284">
        <f t="shared" si="142"/>
        <v>100</v>
      </c>
      <c r="AB260" s="284">
        <f t="shared" si="143"/>
        <v>97.845450138875762</v>
      </c>
      <c r="AC260" s="199"/>
      <c r="AD260" s="308"/>
      <c r="AE260" s="308"/>
      <c r="AF260" s="308"/>
      <c r="AG260" s="308"/>
      <c r="AH260" s="308"/>
      <c r="AI260" s="308"/>
      <c r="AJ260" s="308"/>
      <c r="AK260" s="308"/>
      <c r="AL260" s="308"/>
      <c r="AM260" s="308"/>
      <c r="AN260" s="308"/>
      <c r="AO260" s="308"/>
    </row>
    <row r="261" spans="1:41" s="127" customFormat="1" ht="12.75" customHeight="1" x14ac:dyDescent="0.2">
      <c r="A261" s="230" t="s">
        <v>14</v>
      </c>
      <c r="B261" s="228"/>
      <c r="C261" s="228"/>
      <c r="D261" s="228"/>
      <c r="E261" s="228"/>
      <c r="F261" s="120"/>
      <c r="G261" s="120"/>
      <c r="H261" s="277">
        <f t="shared" si="131"/>
        <v>23</v>
      </c>
      <c r="J261" s="343" t="str">
        <f>+J224</f>
        <v>Vrednost pridelave_tržna</v>
      </c>
      <c r="K261" s="119"/>
      <c r="L261" s="292"/>
      <c r="M261" s="310"/>
      <c r="N261" s="292"/>
      <c r="O261" s="357">
        <v>19640</v>
      </c>
      <c r="P261" s="358"/>
      <c r="Q261" s="357">
        <v>29460</v>
      </c>
      <c r="R261" s="357">
        <v>27005</v>
      </c>
      <c r="S261" s="357">
        <v>22095</v>
      </c>
      <c r="T261" s="357">
        <v>19640</v>
      </c>
      <c r="U261" s="357">
        <v>17185</v>
      </c>
      <c r="V261" s="357"/>
      <c r="W261" s="346"/>
      <c r="X261" s="284"/>
      <c r="Y261" s="284"/>
      <c r="Z261" s="284"/>
      <c r="AA261" s="284"/>
      <c r="AB261" s="284"/>
      <c r="AC261" s="199"/>
      <c r="AD261" s="308"/>
      <c r="AE261" s="308"/>
      <c r="AF261" s="308"/>
      <c r="AG261" s="308"/>
      <c r="AH261" s="308"/>
      <c r="AI261" s="308"/>
      <c r="AJ261" s="308"/>
      <c r="AK261" s="308"/>
      <c r="AL261" s="308"/>
      <c r="AM261" s="308"/>
      <c r="AN261" s="308"/>
      <c r="AO261" s="308"/>
    </row>
    <row r="262" spans="1:41" s="127" customFormat="1" x14ac:dyDescent="0.2">
      <c r="A262" s="228"/>
      <c r="B262" s="228"/>
      <c r="C262" s="228"/>
      <c r="D262" s="228"/>
      <c r="E262" s="228"/>
      <c r="F262" s="120"/>
      <c r="G262" s="138"/>
      <c r="H262" s="277">
        <f t="shared" si="131"/>
        <v>24</v>
      </c>
      <c r="J262" s="136"/>
      <c r="K262" s="232"/>
      <c r="L262" s="329"/>
      <c r="M262" s="330"/>
      <c r="N262" s="323"/>
      <c r="O262" s="331">
        <f>+O247-O260-O248</f>
        <v>17422.74857075941</v>
      </c>
      <c r="P262" s="359" t="s">
        <v>92</v>
      </c>
      <c r="Q262" s="331">
        <f t="shared" ref="Q262:U262" si="149">+Q247-Q260-Q248</f>
        <v>20784.493429498183</v>
      </c>
      <c r="R262" s="331">
        <f t="shared" si="149"/>
        <v>20001.129740587785</v>
      </c>
      <c r="S262" s="331">
        <f t="shared" si="149"/>
        <v>18405.300615834192</v>
      </c>
      <c r="T262" s="331">
        <f t="shared" si="149"/>
        <v>17422.74857075941</v>
      </c>
      <c r="U262" s="331">
        <f t="shared" si="149"/>
        <v>16246.485453625275</v>
      </c>
      <c r="V262" s="331"/>
      <c r="W262" s="346"/>
      <c r="X262" s="284"/>
      <c r="Y262" s="284"/>
      <c r="Z262" s="284"/>
      <c r="AA262" s="284"/>
      <c r="AB262" s="284"/>
      <c r="AC262" s="199"/>
      <c r="AD262" s="308"/>
      <c r="AE262" s="308"/>
      <c r="AF262" s="308"/>
      <c r="AG262" s="308"/>
      <c r="AH262" s="308"/>
      <c r="AI262" s="308"/>
      <c r="AJ262" s="308"/>
      <c r="AK262" s="308"/>
      <c r="AL262" s="308"/>
      <c r="AM262" s="308"/>
      <c r="AN262" s="308"/>
      <c r="AO262" s="308"/>
    </row>
    <row r="263" spans="1:41" s="127" customFormat="1" x14ac:dyDescent="0.2">
      <c r="A263" s="228"/>
      <c r="B263" s="228"/>
      <c r="C263" s="228"/>
      <c r="D263" s="228"/>
      <c r="E263" s="228"/>
      <c r="F263" s="120"/>
      <c r="G263" s="211"/>
      <c r="H263" s="277">
        <f t="shared" si="131"/>
        <v>25</v>
      </c>
      <c r="J263" s="136"/>
      <c r="K263" s="232"/>
      <c r="L263" s="329"/>
      <c r="M263" s="330"/>
      <c r="N263" s="323"/>
      <c r="O263" s="331">
        <f>O262-O254-O255</f>
        <v>16671.045899391382</v>
      </c>
      <c r="P263" s="359" t="s">
        <v>91</v>
      </c>
      <c r="Q263" s="331">
        <f t="shared" ref="Q263:U263" si="150">Q262-Q254-Q255</f>
        <v>19912.050155855028</v>
      </c>
      <c r="R263" s="331">
        <f t="shared" si="150"/>
        <v>19158.871617513414</v>
      </c>
      <c r="S263" s="331">
        <f t="shared" si="150"/>
        <v>17623.412793897383</v>
      </c>
      <c r="T263" s="331">
        <f t="shared" si="150"/>
        <v>16671.045899391382</v>
      </c>
      <c r="U263" s="331">
        <f t="shared" si="150"/>
        <v>15532.438017712191</v>
      </c>
      <c r="V263" s="331"/>
      <c r="W263" s="360"/>
      <c r="X263" s="323"/>
      <c r="Y263" s="323"/>
      <c r="Z263" s="323"/>
      <c r="AA263" s="323"/>
      <c r="AB263" s="323"/>
      <c r="AC263" s="199"/>
      <c r="AD263" s="308"/>
      <c r="AE263" s="308"/>
      <c r="AF263" s="308"/>
      <c r="AG263" s="308"/>
      <c r="AH263" s="308"/>
      <c r="AI263" s="308"/>
      <c r="AJ263" s="308"/>
      <c r="AK263" s="308"/>
      <c r="AL263" s="308"/>
      <c r="AM263" s="308"/>
      <c r="AN263" s="308"/>
      <c r="AO263" s="308"/>
    </row>
    <row r="264" spans="1:41" s="127" customFormat="1" x14ac:dyDescent="0.2">
      <c r="A264" s="228"/>
      <c r="B264" s="228"/>
      <c r="C264" s="228"/>
      <c r="D264" s="228"/>
      <c r="E264" s="228"/>
      <c r="F264" s="120"/>
      <c r="G264" s="42"/>
      <c r="H264" s="277">
        <f t="shared" si="131"/>
        <v>26</v>
      </c>
      <c r="J264" s="131"/>
      <c r="K264" s="119"/>
      <c r="L264" s="306"/>
      <c r="M264" s="307"/>
      <c r="N264" s="323"/>
      <c r="O264" s="331">
        <f>O263-O256-O257-O258</f>
        <v>14869.431648980204</v>
      </c>
      <c r="P264" s="359" t="s">
        <v>90</v>
      </c>
      <c r="Q264" s="331">
        <f t="shared" ref="Q264:U264" si="151">Q263-Q256-Q257-Q258</f>
        <v>17821.05554543234</v>
      </c>
      <c r="R264" s="331">
        <f t="shared" si="151"/>
        <v>17140.222097093603</v>
      </c>
      <c r="S264" s="331">
        <f t="shared" si="151"/>
        <v>15749.453453483329</v>
      </c>
      <c r="T264" s="331">
        <f t="shared" si="151"/>
        <v>14869.431648980204</v>
      </c>
      <c r="U264" s="331">
        <f t="shared" si="151"/>
        <v>13821.072493801816</v>
      </c>
      <c r="V264" s="331"/>
      <c r="W264" s="360"/>
      <c r="X264" s="323"/>
      <c r="Y264" s="323"/>
      <c r="Z264" s="323"/>
      <c r="AA264" s="323"/>
      <c r="AB264" s="323"/>
      <c r="AC264" s="199"/>
      <c r="AD264" s="308"/>
      <c r="AE264" s="308"/>
      <c r="AF264" s="308"/>
      <c r="AG264" s="308"/>
      <c r="AH264" s="308"/>
      <c r="AI264" s="308"/>
      <c r="AJ264" s="308"/>
      <c r="AK264" s="308"/>
      <c r="AL264" s="308"/>
      <c r="AM264" s="308"/>
      <c r="AN264" s="308"/>
      <c r="AO264" s="308"/>
    </row>
    <row r="265" spans="1:41" s="127" customFormat="1" x14ac:dyDescent="0.2">
      <c r="A265" s="228"/>
      <c r="B265" s="228"/>
      <c r="C265" s="228"/>
      <c r="D265" s="228"/>
      <c r="E265" s="228"/>
      <c r="F265" s="120"/>
      <c r="G265" s="120"/>
      <c r="H265" s="277">
        <f t="shared" si="131"/>
        <v>27</v>
      </c>
      <c r="J265" s="119"/>
      <c r="K265" s="119"/>
      <c r="L265" s="292"/>
      <c r="M265" s="310"/>
      <c r="N265" s="292"/>
      <c r="O265" s="333"/>
      <c r="P265" s="328"/>
      <c r="Q265" s="333"/>
      <c r="R265" s="333"/>
      <c r="S265" s="333"/>
      <c r="T265" s="333"/>
      <c r="U265" s="333"/>
      <c r="V265" s="333"/>
      <c r="W265" s="360"/>
      <c r="X265" s="306"/>
      <c r="Y265" s="306"/>
      <c r="Z265" s="306"/>
      <c r="AA265" s="306"/>
      <c r="AB265" s="306"/>
      <c r="AC265" s="199"/>
      <c r="AD265" s="308"/>
      <c r="AE265" s="308"/>
      <c r="AF265" s="308"/>
      <c r="AG265" s="308"/>
      <c r="AH265" s="308"/>
      <c r="AI265" s="308"/>
      <c r="AJ265" s="308"/>
      <c r="AK265" s="308"/>
      <c r="AL265" s="308"/>
      <c r="AM265" s="308"/>
      <c r="AN265" s="308"/>
      <c r="AO265" s="308"/>
    </row>
    <row r="266" spans="1:41" s="127" customFormat="1" x14ac:dyDescent="0.2">
      <c r="A266" s="228"/>
      <c r="B266" s="228"/>
      <c r="C266" s="228"/>
      <c r="D266" s="228"/>
      <c r="E266" s="228"/>
      <c r="F266" s="120"/>
      <c r="G266" s="120"/>
      <c r="H266" s="277">
        <f t="shared" si="131"/>
        <v>28</v>
      </c>
      <c r="J266" s="131"/>
      <c r="K266" s="119"/>
      <c r="L266" s="292"/>
      <c r="M266" s="310"/>
      <c r="N266" s="292"/>
      <c r="O266" s="336" t="str">
        <f>+O243&amp;";"&amp;O245</f>
        <v>40000;0,5</v>
      </c>
      <c r="P266" s="361"/>
      <c r="Q266" s="336" t="str">
        <f t="shared" ref="Q266:U266" si="152">+Q243&amp;";"&amp;Q245</f>
        <v>60000;0,5</v>
      </c>
      <c r="R266" s="336" t="str">
        <f t="shared" si="152"/>
        <v>55000;0,5</v>
      </c>
      <c r="S266" s="336" t="str">
        <f t="shared" si="152"/>
        <v>45000;0,5</v>
      </c>
      <c r="T266" s="336" t="str">
        <f t="shared" si="152"/>
        <v>40000;0,5</v>
      </c>
      <c r="U266" s="336" t="str">
        <f t="shared" si="152"/>
        <v>35000;0,5</v>
      </c>
      <c r="V266" s="336"/>
      <c r="W266" s="269"/>
      <c r="X266" s="292"/>
      <c r="Y266" s="292"/>
      <c r="Z266" s="292"/>
      <c r="AA266" s="292"/>
      <c r="AB266" s="292"/>
      <c r="AC266" s="199"/>
      <c r="AD266" s="308"/>
      <c r="AE266" s="308"/>
      <c r="AF266" s="308"/>
      <c r="AG266" s="308"/>
      <c r="AH266" s="308"/>
      <c r="AI266" s="308"/>
      <c r="AJ266" s="308"/>
      <c r="AK266" s="308"/>
      <c r="AL266" s="308"/>
      <c r="AM266" s="308"/>
      <c r="AN266" s="308"/>
      <c r="AO266" s="308"/>
    </row>
    <row r="267" spans="1:41" s="127" customFormat="1" ht="12.75" customHeight="1" x14ac:dyDescent="0.2">
      <c r="A267" s="228"/>
      <c r="B267" s="228"/>
      <c r="C267" s="228"/>
      <c r="D267" s="228"/>
      <c r="E267" s="228"/>
      <c r="F267" s="120"/>
      <c r="G267" s="120"/>
      <c r="H267" s="277">
        <f t="shared" si="131"/>
        <v>29</v>
      </c>
      <c r="J267" s="119"/>
      <c r="K267" s="119"/>
      <c r="L267" s="292"/>
      <c r="M267" s="310"/>
      <c r="N267" s="292"/>
      <c r="O267" s="339">
        <f>+O262/O243*1000</f>
        <v>435.56871426898522</v>
      </c>
      <c r="P267" s="338" t="s">
        <v>89</v>
      </c>
      <c r="Q267" s="339">
        <f t="shared" ref="Q267:U267" si="153">+Q262/Q243*1000</f>
        <v>346.4082238249697</v>
      </c>
      <c r="R267" s="339">
        <f t="shared" si="153"/>
        <v>363.65690437432335</v>
      </c>
      <c r="S267" s="339">
        <f t="shared" si="153"/>
        <v>409.00668035187095</v>
      </c>
      <c r="T267" s="339">
        <f t="shared" si="153"/>
        <v>435.56871426898522</v>
      </c>
      <c r="U267" s="339">
        <f t="shared" si="153"/>
        <v>464.18529867500786</v>
      </c>
      <c r="V267" s="339"/>
      <c r="W267" s="269"/>
      <c r="X267" s="292"/>
      <c r="Y267" s="292"/>
      <c r="Z267" s="292"/>
      <c r="AA267" s="292"/>
      <c r="AB267" s="292"/>
      <c r="AC267" s="199"/>
      <c r="AD267" s="308"/>
      <c r="AE267" s="308"/>
      <c r="AF267" s="308"/>
      <c r="AG267" s="308"/>
      <c r="AH267" s="308"/>
      <c r="AI267" s="308"/>
      <c r="AJ267" s="308"/>
      <c r="AK267" s="308"/>
      <c r="AL267" s="308"/>
      <c r="AM267" s="308"/>
      <c r="AN267" s="308"/>
      <c r="AO267" s="308"/>
    </row>
    <row r="268" spans="1:41" s="127" customFormat="1" x14ac:dyDescent="0.2">
      <c r="A268" s="228"/>
      <c r="B268" s="228"/>
      <c r="C268" s="228"/>
      <c r="D268" s="228"/>
      <c r="E268" s="228"/>
      <c r="F268" s="120"/>
      <c r="G268" s="120"/>
      <c r="H268" s="277">
        <f t="shared" si="131"/>
        <v>30</v>
      </c>
      <c r="J268" s="119"/>
      <c r="K268" s="119"/>
      <c r="L268" s="292"/>
      <c r="M268" s="310"/>
      <c r="N268" s="292"/>
      <c r="O268" s="339">
        <f>+O267*O263/O262</f>
        <v>416.77614748478447</v>
      </c>
      <c r="P268" s="338" t="s">
        <v>88</v>
      </c>
      <c r="Q268" s="339">
        <f t="shared" ref="Q268:U268" si="154">+Q267*Q263/Q262</f>
        <v>331.86750259758378</v>
      </c>
      <c r="R268" s="339">
        <f t="shared" si="154"/>
        <v>348.34312031842569</v>
      </c>
      <c r="S268" s="339">
        <f t="shared" si="154"/>
        <v>391.6313954199419</v>
      </c>
      <c r="T268" s="339">
        <f t="shared" si="154"/>
        <v>416.77614748478447</v>
      </c>
      <c r="U268" s="339">
        <f t="shared" si="154"/>
        <v>443.78394336320542</v>
      </c>
      <c r="V268" s="339"/>
      <c r="W268" s="269"/>
      <c r="X268" s="292"/>
      <c r="Y268" s="292"/>
      <c r="Z268" s="292"/>
      <c r="AA268" s="292"/>
      <c r="AB268" s="292"/>
      <c r="AC268" s="199"/>
      <c r="AD268" s="308"/>
      <c r="AE268" s="308"/>
      <c r="AF268" s="308"/>
      <c r="AG268" s="308"/>
      <c r="AH268" s="308"/>
      <c r="AI268" s="308"/>
      <c r="AJ268" s="308"/>
      <c r="AK268" s="308"/>
      <c r="AL268" s="308"/>
      <c r="AM268" s="308"/>
      <c r="AN268" s="308"/>
      <c r="AO268" s="308"/>
    </row>
    <row r="269" spans="1:41" s="127" customFormat="1" x14ac:dyDescent="0.2">
      <c r="A269" s="228"/>
      <c r="B269" s="228"/>
      <c r="C269" s="228"/>
      <c r="D269" s="228"/>
      <c r="E269" s="228"/>
      <c r="F269" s="120"/>
      <c r="G269" s="120"/>
      <c r="H269" s="277">
        <f t="shared" si="131"/>
        <v>31</v>
      </c>
      <c r="J269" s="119"/>
      <c r="K269" s="119"/>
      <c r="L269" s="292"/>
      <c r="M269" s="310"/>
      <c r="N269" s="292"/>
      <c r="O269" s="339">
        <f>+O267*O264/O262</f>
        <v>371.73579122450508</v>
      </c>
      <c r="P269" s="338" t="s">
        <v>87</v>
      </c>
      <c r="Q269" s="339">
        <f t="shared" ref="Q269:U269" si="155">+Q267*Q264/Q262</f>
        <v>297.01759242387232</v>
      </c>
      <c r="R269" s="339">
        <f t="shared" si="155"/>
        <v>311.6404017653382</v>
      </c>
      <c r="S269" s="339">
        <f t="shared" si="155"/>
        <v>349.98785452185177</v>
      </c>
      <c r="T269" s="339">
        <f t="shared" si="155"/>
        <v>371.73579122450508</v>
      </c>
      <c r="U269" s="339">
        <f t="shared" si="155"/>
        <v>394.88778553719476</v>
      </c>
      <c r="V269" s="339"/>
      <c r="W269" s="269"/>
      <c r="X269" s="292"/>
      <c r="Y269" s="292"/>
      <c r="Z269" s="292"/>
      <c r="AA269" s="292"/>
      <c r="AB269" s="292"/>
      <c r="AC269" s="199"/>
      <c r="AD269" s="308"/>
      <c r="AE269" s="308"/>
      <c r="AF269" s="308"/>
      <c r="AG269" s="308"/>
      <c r="AH269" s="308"/>
      <c r="AI269" s="308"/>
      <c r="AJ269" s="308"/>
      <c r="AK269" s="308"/>
      <c r="AL269" s="308"/>
      <c r="AM269" s="308"/>
      <c r="AN269" s="308"/>
      <c r="AO269" s="308"/>
    </row>
    <row r="270" spans="1:41" s="127" customFormat="1" x14ac:dyDescent="0.2">
      <c r="A270" s="228"/>
      <c r="B270" s="228"/>
      <c r="C270" s="228"/>
      <c r="D270" s="228"/>
      <c r="E270" s="228"/>
      <c r="F270" s="120"/>
      <c r="G270" s="120"/>
      <c r="H270" s="277">
        <f t="shared" si="131"/>
        <v>32</v>
      </c>
      <c r="J270" s="119"/>
      <c r="K270" s="119"/>
      <c r="L270" s="292"/>
      <c r="M270" s="310"/>
      <c r="N270" s="292"/>
      <c r="O270" s="339">
        <f>+O267-O269</f>
        <v>63.83292304448014</v>
      </c>
      <c r="P270" s="338" t="s">
        <v>86</v>
      </c>
      <c r="Q270" s="339">
        <f t="shared" ref="Q270:U270" si="156">+Q267-Q269</f>
        <v>49.39063140109738</v>
      </c>
      <c r="R270" s="339">
        <f t="shared" si="156"/>
        <v>52.016502608985149</v>
      </c>
      <c r="S270" s="339">
        <f t="shared" si="156"/>
        <v>59.018825830019182</v>
      </c>
      <c r="T270" s="339">
        <f t="shared" si="156"/>
        <v>63.83292304448014</v>
      </c>
      <c r="U270" s="339">
        <f t="shared" si="156"/>
        <v>69.297513137813098</v>
      </c>
      <c r="V270" s="339"/>
      <c r="W270" s="269"/>
      <c r="X270" s="292"/>
      <c r="Y270" s="292"/>
      <c r="Z270" s="292"/>
      <c r="AA270" s="292"/>
      <c r="AB270" s="292"/>
      <c r="AC270" s="199"/>
      <c r="AD270" s="308"/>
      <c r="AE270" s="308"/>
      <c r="AF270" s="308"/>
      <c r="AG270" s="308"/>
      <c r="AH270" s="308"/>
      <c r="AI270" s="308"/>
      <c r="AJ270" s="308"/>
      <c r="AK270" s="308"/>
      <c r="AL270" s="308"/>
      <c r="AM270" s="308"/>
      <c r="AN270" s="308"/>
      <c r="AO270" s="308"/>
    </row>
    <row r="271" spans="1:41" s="127" customFormat="1" x14ac:dyDescent="0.2">
      <c r="A271" s="228"/>
      <c r="B271" s="228"/>
      <c r="C271" s="228"/>
      <c r="D271" s="228"/>
      <c r="E271" s="228"/>
      <c r="F271" s="120"/>
      <c r="G271" s="42"/>
      <c r="H271" s="277">
        <f t="shared" si="131"/>
        <v>33</v>
      </c>
      <c r="J271" s="246"/>
      <c r="K271" s="246"/>
      <c r="L271" s="246"/>
      <c r="M271" s="246"/>
      <c r="N271" s="246"/>
      <c r="O271" s="246"/>
      <c r="P271" s="246"/>
      <c r="Q271" s="246"/>
      <c r="R271" s="246"/>
      <c r="S271" s="246"/>
      <c r="T271" s="246"/>
      <c r="U271" s="246"/>
      <c r="V271" s="246"/>
      <c r="W271" s="269"/>
      <c r="X271" s="292"/>
      <c r="Y271" s="292"/>
      <c r="Z271" s="292"/>
      <c r="AA271" s="292"/>
      <c r="AB271" s="292"/>
      <c r="AC271" s="199"/>
      <c r="AD271" s="308"/>
      <c r="AE271" s="308"/>
      <c r="AF271" s="308"/>
      <c r="AG271" s="308"/>
      <c r="AH271" s="308"/>
      <c r="AI271" s="308"/>
      <c r="AJ271" s="308"/>
      <c r="AK271" s="308"/>
      <c r="AL271" s="308"/>
      <c r="AM271" s="308"/>
      <c r="AN271" s="308"/>
      <c r="AO271" s="308"/>
    </row>
    <row r="272" spans="1:41" s="127" customFormat="1" x14ac:dyDescent="0.2">
      <c r="A272" s="228" t="s">
        <v>15</v>
      </c>
      <c r="B272" s="228"/>
      <c r="C272" s="228"/>
      <c r="D272" s="228"/>
      <c r="E272" s="228"/>
      <c r="F272" s="120">
        <v>1000</v>
      </c>
      <c r="G272" s="120"/>
      <c r="H272" s="277">
        <f t="shared" si="131"/>
        <v>34</v>
      </c>
      <c r="J272" s="341" t="s">
        <v>85</v>
      </c>
      <c r="K272" s="119"/>
      <c r="L272" s="292"/>
      <c r="M272" s="310"/>
      <c r="N272" s="362"/>
      <c r="O272" s="342">
        <v>491</v>
      </c>
      <c r="P272" s="341" t="str">
        <f>P273</f>
        <v>Odkupna cena; vir podatkov SURS; preračuni KIS</v>
      </c>
      <c r="Q272" s="342">
        <v>491</v>
      </c>
      <c r="R272" s="342">
        <v>491</v>
      </c>
      <c r="S272" s="342">
        <v>491</v>
      </c>
      <c r="T272" s="342">
        <v>491</v>
      </c>
      <c r="U272" s="342">
        <v>491</v>
      </c>
      <c r="V272" s="342"/>
      <c r="W272" s="346"/>
      <c r="X272" s="306"/>
      <c r="Y272" s="306"/>
      <c r="Z272" s="306"/>
      <c r="AA272" s="306"/>
      <c r="AB272" s="306"/>
      <c r="AC272" s="199"/>
      <c r="AD272" s="308"/>
      <c r="AE272" s="308"/>
      <c r="AF272" s="308"/>
      <c r="AG272" s="308"/>
      <c r="AH272" s="308"/>
      <c r="AI272" s="308"/>
      <c r="AJ272" s="308"/>
      <c r="AK272" s="308"/>
      <c r="AL272" s="308"/>
      <c r="AM272" s="308"/>
      <c r="AN272" s="308"/>
      <c r="AO272" s="308"/>
    </row>
    <row r="273" spans="1:41" s="127" customFormat="1" x14ac:dyDescent="0.2">
      <c r="A273" s="228"/>
      <c r="B273" s="228"/>
      <c r="C273" s="228"/>
      <c r="D273" s="228"/>
      <c r="E273" s="228"/>
      <c r="F273" s="120"/>
      <c r="G273" s="42"/>
      <c r="H273" s="277">
        <f t="shared" si="131"/>
        <v>35</v>
      </c>
      <c r="J273" s="343" t="str">
        <f>+J236</f>
        <v>Bruto dodana vrednost</v>
      </c>
      <c r="K273" s="119"/>
      <c r="L273" s="306"/>
      <c r="M273" s="307"/>
      <c r="N273" s="306"/>
      <c r="O273" s="344">
        <f>O261+O260+O248-O246</f>
        <v>12026.653909720731</v>
      </c>
      <c r="P273" s="340" t="s">
        <v>85</v>
      </c>
      <c r="Q273" s="344">
        <f t="shared" ref="Q273:U273" si="157">Q261+Q260+Q248-Q246</f>
        <v>19788.335548033407</v>
      </c>
      <c r="R273" s="344">
        <f t="shared" si="157"/>
        <v>17791.754169705237</v>
      </c>
      <c r="S273" s="344">
        <f t="shared" si="157"/>
        <v>13827.235288048902</v>
      </c>
      <c r="T273" s="344">
        <f t="shared" si="157"/>
        <v>12026.653909720731</v>
      </c>
      <c r="U273" s="344">
        <f t="shared" si="157"/>
        <v>10331.45557185134</v>
      </c>
      <c r="V273" s="344"/>
      <c r="W273" s="269"/>
      <c r="X273" s="292"/>
      <c r="Y273" s="292"/>
      <c r="Z273" s="292"/>
      <c r="AA273" s="292"/>
      <c r="AB273" s="292"/>
      <c r="AC273" s="199"/>
      <c r="AD273" s="308"/>
      <c r="AE273" s="308"/>
      <c r="AF273" s="308"/>
      <c r="AG273" s="308"/>
      <c r="AH273" s="308"/>
      <c r="AI273" s="308"/>
      <c r="AJ273" s="308"/>
      <c r="AK273" s="308"/>
      <c r="AL273" s="308"/>
      <c r="AM273" s="308"/>
      <c r="AN273" s="308"/>
      <c r="AO273" s="308"/>
    </row>
    <row r="274" spans="1:41" s="127" customFormat="1" x14ac:dyDescent="0.2">
      <c r="A274" s="210" t="s">
        <v>11</v>
      </c>
      <c r="B274" s="207"/>
      <c r="C274" s="207"/>
      <c r="D274" s="207"/>
      <c r="E274" s="207"/>
      <c r="F274" s="120"/>
      <c r="G274" s="214"/>
      <c r="H274" s="124">
        <f t="shared" si="131"/>
        <v>36</v>
      </c>
      <c r="J274" s="326" t="s">
        <v>11</v>
      </c>
      <c r="K274" s="232"/>
      <c r="L274" s="292"/>
      <c r="M274" s="310"/>
      <c r="N274" s="292"/>
      <c r="O274" s="272">
        <v>3220.3361767850065</v>
      </c>
      <c r="P274" s="132"/>
      <c r="Q274" s="272">
        <v>3539.3728483267992</v>
      </c>
      <c r="R274" s="272">
        <v>3459.6136804413509</v>
      </c>
      <c r="S274" s="272">
        <v>3300.0953446704552</v>
      </c>
      <c r="T274" s="272">
        <v>3220.3361767850065</v>
      </c>
      <c r="U274" s="272">
        <v>3116.2344494182548</v>
      </c>
      <c r="V274" s="364"/>
      <c r="W274" s="346"/>
      <c r="X274" s="306"/>
      <c r="Y274" s="306"/>
      <c r="Z274" s="306"/>
      <c r="AA274" s="306"/>
      <c r="AB274" s="306"/>
      <c r="AC274" s="199"/>
      <c r="AD274" s="308"/>
      <c r="AE274" s="308"/>
      <c r="AF274" s="308"/>
      <c r="AG274" s="308"/>
      <c r="AH274" s="308"/>
      <c r="AI274" s="308"/>
      <c r="AJ274" s="308"/>
      <c r="AK274" s="308"/>
      <c r="AL274" s="308"/>
      <c r="AM274" s="308"/>
      <c r="AN274" s="308"/>
      <c r="AO274" s="308"/>
    </row>
    <row r="275" spans="1:41" s="127" customFormat="1" x14ac:dyDescent="0.2">
      <c r="A275" s="207"/>
      <c r="B275" s="207"/>
      <c r="C275" s="207"/>
      <c r="D275" s="207"/>
      <c r="E275" s="207"/>
      <c r="F275" s="120"/>
      <c r="G275" s="214"/>
      <c r="H275" s="124">
        <f t="shared" si="131"/>
        <v>37</v>
      </c>
      <c r="J275" s="119" t="s">
        <v>173</v>
      </c>
      <c r="K275" s="232"/>
      <c r="L275" s="292"/>
      <c r="M275" s="310"/>
      <c r="N275" s="292"/>
      <c r="O275" s="372">
        <f>+O273-O274</f>
        <v>8806.3177329357241</v>
      </c>
      <c r="P275" s="132"/>
      <c r="Q275" s="372">
        <f t="shared" ref="Q275:U275" si="158">+Q273-Q274</f>
        <v>16248.962699706608</v>
      </c>
      <c r="R275" s="372">
        <f t="shared" si="158"/>
        <v>14332.140489263886</v>
      </c>
      <c r="S275" s="372">
        <f t="shared" si="158"/>
        <v>10527.139943378446</v>
      </c>
      <c r="T275" s="372">
        <f t="shared" si="158"/>
        <v>8806.3177329357241</v>
      </c>
      <c r="U275" s="372">
        <f t="shared" si="158"/>
        <v>7215.2211224330858</v>
      </c>
      <c r="V275" s="364"/>
      <c r="W275" s="346"/>
      <c r="X275" s="306"/>
      <c r="Y275" s="306"/>
      <c r="Z275" s="306"/>
      <c r="AA275" s="306"/>
      <c r="AB275" s="306"/>
      <c r="AC275" s="199"/>
      <c r="AD275" s="308"/>
      <c r="AE275" s="308"/>
      <c r="AF275" s="308"/>
      <c r="AG275" s="308"/>
      <c r="AH275" s="308"/>
      <c r="AI275" s="308"/>
      <c r="AJ275" s="308"/>
      <c r="AK275" s="308"/>
      <c r="AL275" s="308"/>
      <c r="AM275" s="308"/>
      <c r="AN275" s="308"/>
      <c r="AO275" s="308"/>
    </row>
    <row r="276" spans="1:41" s="127" customFormat="1" x14ac:dyDescent="0.2">
      <c r="A276" s="207"/>
      <c r="B276" s="207"/>
      <c r="C276" s="207"/>
      <c r="D276" s="207"/>
      <c r="E276" s="207"/>
      <c r="F276" s="120"/>
      <c r="G276" s="214"/>
      <c r="H276" s="152">
        <f>1</f>
        <v>1</v>
      </c>
      <c r="I276" s="152" t="str">
        <f>+J278</f>
        <v>Hruške namizne</v>
      </c>
      <c r="J276" s="151" t="s">
        <v>131</v>
      </c>
      <c r="K276" s="281"/>
      <c r="L276" s="281"/>
      <c r="M276" s="281"/>
      <c r="N276" s="281"/>
      <c r="O276" s="282">
        <f>O284-O296+O289-'2019'!E254</f>
        <v>1.8189894035458565E-12</v>
      </c>
      <c r="P276" s="281"/>
      <c r="Q276" s="282">
        <f>Q284-Q296+Q289-'2019'!H254</f>
        <v>-3.637978807091713E-12</v>
      </c>
      <c r="R276" s="282">
        <f>R284-R296+R289-'2019'!I254</f>
        <v>3.637978807091713E-12</v>
      </c>
      <c r="S276" s="282">
        <f>S284-S296+S289-'2019'!J254</f>
        <v>-1.8189894035458565E-12</v>
      </c>
      <c r="T276" s="282">
        <f>T284-T296+T289-'2019'!K254</f>
        <v>1.8189894035458565E-12</v>
      </c>
      <c r="U276" s="282">
        <f>U284-U296+U289-'2019'!L254</f>
        <v>-1.8189894035458565E-12</v>
      </c>
      <c r="V276" s="282"/>
      <c r="W276" s="281"/>
      <c r="X276" s="281"/>
      <c r="Y276" s="281"/>
      <c r="Z276" s="281"/>
      <c r="AA276" s="281"/>
      <c r="AB276" s="378"/>
      <c r="AC276" s="199"/>
      <c r="AD276" s="308"/>
      <c r="AE276" s="308"/>
      <c r="AF276" s="308"/>
      <c r="AG276" s="308"/>
      <c r="AH276" s="308"/>
      <c r="AI276" s="308"/>
      <c r="AJ276" s="308"/>
      <c r="AK276" s="308"/>
      <c r="AL276" s="308"/>
      <c r="AM276" s="308"/>
      <c r="AN276" s="308"/>
      <c r="AO276" s="308"/>
    </row>
    <row r="277" spans="1:41" s="127" customFormat="1" x14ac:dyDescent="0.2">
      <c r="A277" s="207"/>
      <c r="B277" s="207"/>
      <c r="C277" s="207"/>
      <c r="D277" s="207"/>
      <c r="E277" s="207"/>
      <c r="F277" s="216"/>
      <c r="G277" s="214"/>
      <c r="H277" s="124">
        <f>H276+1</f>
        <v>2</v>
      </c>
      <c r="I277" s="127" t="str">
        <f>+I276</f>
        <v>Hruške namizne</v>
      </c>
      <c r="J277" s="126" t="s">
        <v>132</v>
      </c>
      <c r="K277" s="285"/>
      <c r="L277" s="285"/>
      <c r="M277" s="286"/>
      <c r="N277" s="285"/>
      <c r="O277" s="350" t="e">
        <f>#REF!</f>
        <v>#REF!</v>
      </c>
      <c r="P277" s="350"/>
      <c r="Q277" s="287" t="s">
        <v>121</v>
      </c>
      <c r="R277" s="287" t="s">
        <v>191</v>
      </c>
      <c r="S277" s="287" t="s">
        <v>192</v>
      </c>
      <c r="T277" s="287" t="s">
        <v>120</v>
      </c>
      <c r="U277" s="287" t="s">
        <v>193</v>
      </c>
      <c r="V277" s="285"/>
      <c r="W277" s="285"/>
      <c r="X277" s="287"/>
      <c r="Y277" s="287"/>
      <c r="Z277" s="285"/>
      <c r="AA277" s="285"/>
      <c r="AB277" s="378"/>
      <c r="AC277" s="199"/>
      <c r="AD277" s="308"/>
      <c r="AE277" s="308"/>
      <c r="AF277" s="308"/>
      <c r="AG277" s="308"/>
      <c r="AH277" s="308"/>
      <c r="AI277" s="308"/>
      <c r="AJ277" s="308"/>
      <c r="AK277" s="308"/>
      <c r="AL277" s="308"/>
      <c r="AM277" s="308"/>
      <c r="AN277" s="308"/>
      <c r="AO277" s="308"/>
    </row>
    <row r="278" spans="1:41" s="127" customFormat="1" x14ac:dyDescent="0.2">
      <c r="A278" s="228"/>
      <c r="B278" s="228"/>
      <c r="C278" s="228"/>
      <c r="D278" s="228"/>
      <c r="E278" s="228"/>
      <c r="F278" s="218" t="e">
        <f>#REF!</f>
        <v>#REF!</v>
      </c>
      <c r="G278" s="214"/>
      <c r="H278" s="277">
        <f t="shared" ref="H278:H312" si="159">H277+1</f>
        <v>3</v>
      </c>
      <c r="I278" s="127" t="str">
        <f>+I277</f>
        <v>Hruške namizne</v>
      </c>
      <c r="J278" s="129" t="s">
        <v>229</v>
      </c>
      <c r="K278" s="119" t="str">
        <f>+K$56</f>
        <v>Enota</v>
      </c>
      <c r="L278" s="290"/>
      <c r="M278" s="291"/>
      <c r="N278" s="280"/>
      <c r="O278" s="351"/>
      <c r="P278" s="351"/>
      <c r="Q278" s="121"/>
      <c r="R278" s="121"/>
      <c r="S278" s="351">
        <v>2012</v>
      </c>
      <c r="T278" s="121"/>
      <c r="U278" s="351"/>
      <c r="V278" s="199"/>
      <c r="W278" s="199"/>
      <c r="X278" s="199" t="s">
        <v>200</v>
      </c>
      <c r="Y278" s="199"/>
      <c r="Z278" s="199"/>
      <c r="AA278" s="199"/>
      <c r="AB278" s="199"/>
      <c r="AC278" s="199"/>
      <c r="AD278" s="308"/>
      <c r="AE278" s="308"/>
      <c r="AF278" s="308"/>
      <c r="AG278" s="308"/>
      <c r="AH278" s="308"/>
      <c r="AI278" s="308"/>
      <c r="AJ278" s="308"/>
      <c r="AK278" s="308"/>
      <c r="AL278" s="308"/>
      <c r="AM278" s="308"/>
      <c r="AN278" s="308"/>
      <c r="AO278" s="308"/>
    </row>
    <row r="279" spans="1:41" s="127" customFormat="1" x14ac:dyDescent="0.2">
      <c r="A279" s="228"/>
      <c r="B279" s="228"/>
      <c r="C279" s="228"/>
      <c r="D279" s="228"/>
      <c r="E279" s="228"/>
      <c r="F279" s="120"/>
      <c r="G279" s="214"/>
      <c r="H279" s="277">
        <f t="shared" si="159"/>
        <v>4</v>
      </c>
      <c r="I279" s="127" t="str">
        <f>+I278</f>
        <v>Hruške namizne</v>
      </c>
      <c r="J279" s="131" t="s">
        <v>68</v>
      </c>
      <c r="K279" s="121"/>
      <c r="L279" s="290"/>
      <c r="M279" s="291"/>
      <c r="N279" s="280"/>
      <c r="O279" s="351"/>
      <c r="P279" s="351"/>
      <c r="Q279" s="290" t="s">
        <v>71</v>
      </c>
      <c r="R279" s="290" t="s">
        <v>70</v>
      </c>
      <c r="S279" s="290" t="s">
        <v>69</v>
      </c>
      <c r="T279" s="290" t="s">
        <v>61</v>
      </c>
      <c r="U279" s="290" t="s">
        <v>81</v>
      </c>
      <c r="V279" s="290"/>
      <c r="W279" s="196"/>
      <c r="X279" s="280" t="str">
        <f>Q279</f>
        <v>M1</v>
      </c>
      <c r="Y279" s="196" t="str">
        <f>S279</f>
        <v>M3</v>
      </c>
      <c r="Z279" s="196"/>
      <c r="AA279" s="196"/>
      <c r="AB279" s="199"/>
      <c r="AC279" s="199"/>
      <c r="AD279" s="308"/>
      <c r="AE279" s="308"/>
      <c r="AF279" s="308"/>
      <c r="AG279" s="308"/>
      <c r="AH279" s="308"/>
      <c r="AI279" s="308"/>
      <c r="AJ279" s="308"/>
      <c r="AK279" s="308"/>
      <c r="AL279" s="308"/>
      <c r="AM279" s="308"/>
      <c r="AN279" s="308"/>
      <c r="AO279" s="308"/>
    </row>
    <row r="280" spans="1:41" s="127" customFormat="1" x14ac:dyDescent="0.2">
      <c r="A280" s="228" t="s">
        <v>9</v>
      </c>
      <c r="B280" s="228"/>
      <c r="C280" s="228"/>
      <c r="D280" s="228"/>
      <c r="E280" s="228"/>
      <c r="F280" s="120"/>
      <c r="G280" s="214"/>
      <c r="H280" s="277">
        <f t="shared" si="159"/>
        <v>5</v>
      </c>
      <c r="I280" s="127" t="str">
        <f>+I279</f>
        <v>Hruške namizne</v>
      </c>
      <c r="J280" s="131" t="s">
        <v>8</v>
      </c>
      <c r="K280" s="119" t="s">
        <v>7</v>
      </c>
      <c r="L280" s="352"/>
      <c r="M280" s="353"/>
      <c r="N280" s="295"/>
      <c r="O280" s="364">
        <v>25000</v>
      </c>
      <c r="P280" s="119"/>
      <c r="Q280" s="364">
        <v>40000</v>
      </c>
      <c r="R280" s="364">
        <v>35000</v>
      </c>
      <c r="S280" s="364">
        <v>30000</v>
      </c>
      <c r="T280" s="364">
        <v>25000</v>
      </c>
      <c r="U280" s="364">
        <v>20000</v>
      </c>
      <c r="V280" s="364"/>
      <c r="W280" s="196"/>
      <c r="X280" s="284">
        <f>Q280/$T280*100</f>
        <v>160</v>
      </c>
      <c r="Y280" s="284">
        <f t="shared" ref="Y280:AB280" si="160">R280/$T280*100</f>
        <v>140</v>
      </c>
      <c r="Z280" s="284">
        <f t="shared" si="160"/>
        <v>120</v>
      </c>
      <c r="AA280" s="284">
        <f t="shared" si="160"/>
        <v>100</v>
      </c>
      <c r="AB280" s="284">
        <f t="shared" si="160"/>
        <v>80</v>
      </c>
      <c r="AC280" s="199"/>
      <c r="AD280" s="308"/>
      <c r="AE280" s="308"/>
      <c r="AF280" s="308"/>
      <c r="AG280" s="308"/>
      <c r="AH280" s="308"/>
      <c r="AI280" s="308"/>
      <c r="AJ280" s="308"/>
      <c r="AK280" s="308"/>
      <c r="AL280" s="308"/>
      <c r="AM280" s="308"/>
      <c r="AN280" s="308"/>
      <c r="AO280" s="308"/>
    </row>
    <row r="281" spans="1:41" s="127" customFormat="1" x14ac:dyDescent="0.2">
      <c r="A281" s="228" t="s">
        <v>79</v>
      </c>
      <c r="B281" s="228"/>
      <c r="C281" s="228"/>
      <c r="D281" s="228"/>
      <c r="E281" s="228"/>
      <c r="F281" s="120"/>
      <c r="G281" s="214"/>
      <c r="H281" s="277">
        <f t="shared" si="159"/>
        <v>6</v>
      </c>
      <c r="J281" s="131"/>
      <c r="K281" s="119"/>
      <c r="L281" s="352"/>
      <c r="M281" s="353"/>
      <c r="N281" s="295"/>
      <c r="O281" s="293"/>
      <c r="P281" s="119"/>
      <c r="Q281" s="293"/>
      <c r="R281" s="293"/>
      <c r="S281" s="293"/>
      <c r="T281" s="293"/>
      <c r="U281" s="293"/>
      <c r="V281" s="293"/>
      <c r="W281" s="196"/>
      <c r="X281" s="290"/>
      <c r="Y281" s="290"/>
      <c r="Z281" s="290"/>
      <c r="AA281" s="290"/>
      <c r="AB281" s="199"/>
      <c r="AC281" s="199"/>
      <c r="AD281" s="308"/>
      <c r="AE281" s="308"/>
      <c r="AF281" s="308"/>
      <c r="AG281" s="308"/>
      <c r="AH281" s="308"/>
      <c r="AI281" s="308"/>
      <c r="AJ281" s="308"/>
      <c r="AK281" s="308"/>
      <c r="AL281" s="308"/>
      <c r="AM281" s="308"/>
      <c r="AN281" s="308"/>
      <c r="AO281" s="308"/>
    </row>
    <row r="282" spans="1:41" s="127" customFormat="1" x14ac:dyDescent="0.2">
      <c r="A282" s="228" t="s">
        <v>75</v>
      </c>
      <c r="B282" s="228"/>
      <c r="C282" s="228"/>
      <c r="D282" s="228"/>
      <c r="E282" s="228"/>
      <c r="F282" s="120"/>
      <c r="G282" s="214"/>
      <c r="H282" s="277">
        <f t="shared" si="159"/>
        <v>7</v>
      </c>
      <c r="I282" s="127" t="str">
        <f>+I280</f>
        <v>Hruške namizne</v>
      </c>
      <c r="J282" s="131" t="s">
        <v>74</v>
      </c>
      <c r="K282" s="119" t="s">
        <v>73</v>
      </c>
      <c r="L282" s="290"/>
      <c r="M282" s="291"/>
      <c r="N282" s="280"/>
      <c r="O282" s="377">
        <v>0.5</v>
      </c>
      <c r="P282" s="364"/>
      <c r="Q282" s="377">
        <v>0.5</v>
      </c>
      <c r="R282" s="377">
        <v>0.5</v>
      </c>
      <c r="S282" s="377">
        <v>0.5</v>
      </c>
      <c r="T282" s="377">
        <v>0.5</v>
      </c>
      <c r="U282" s="377">
        <v>0.5</v>
      </c>
      <c r="V282" s="364"/>
      <c r="W282" s="196"/>
      <c r="X282" s="284"/>
      <c r="Y282" s="284"/>
      <c r="Z282" s="284"/>
      <c r="AA282" s="284"/>
      <c r="AB282" s="199"/>
      <c r="AC282" s="199"/>
      <c r="AD282" s="308"/>
      <c r="AE282" s="308"/>
      <c r="AF282" s="308"/>
      <c r="AG282" s="308"/>
      <c r="AH282" s="308"/>
      <c r="AI282" s="308"/>
      <c r="AJ282" s="308"/>
      <c r="AK282" s="308"/>
      <c r="AL282" s="308"/>
      <c r="AM282" s="308"/>
      <c r="AN282" s="308"/>
      <c r="AO282" s="308"/>
    </row>
    <row r="283" spans="1:41" s="127" customFormat="1" x14ac:dyDescent="0.2">
      <c r="A283" s="230" t="s">
        <v>12</v>
      </c>
      <c r="B283" s="228"/>
      <c r="C283" s="228"/>
      <c r="D283" s="228"/>
      <c r="E283" s="228"/>
      <c r="F283" s="120"/>
      <c r="G283" s="214"/>
      <c r="H283" s="277">
        <f t="shared" si="159"/>
        <v>8</v>
      </c>
      <c r="I283" s="127" t="str">
        <f t="shared" ref="I283:I298" si="161">+I282</f>
        <v>Hruške namizne</v>
      </c>
      <c r="J283" s="131" t="str">
        <f>+J$61</f>
        <v>Kupljen material in storitve</v>
      </c>
      <c r="K283" s="119"/>
      <c r="L283" s="121"/>
      <c r="M283" s="267"/>
      <c r="N283" s="119"/>
      <c r="O283" s="364">
        <v>6245.7336816258021</v>
      </c>
      <c r="P283" s="119"/>
      <c r="Q283" s="364">
        <v>8446.3380037324969</v>
      </c>
      <c r="R283" s="364">
        <v>7924.9193820606633</v>
      </c>
      <c r="S283" s="364">
        <v>7129.935838987637</v>
      </c>
      <c r="T283" s="364">
        <v>6245.7336816258021</v>
      </c>
      <c r="U283" s="364">
        <v>5225.2668500739728</v>
      </c>
      <c r="V283" s="364"/>
      <c r="W283" s="293"/>
      <c r="X283" s="284">
        <f t="shared" ref="X283:X296" si="162">Q283/$T283*100</f>
        <v>135.23372007648371</v>
      </c>
      <c r="Y283" s="284">
        <f t="shared" ref="Y283:Y296" si="163">R283/$T283*100</f>
        <v>126.88532342284819</v>
      </c>
      <c r="Z283" s="284">
        <f t="shared" ref="Z283:Z296" si="164">S283/$T283*100</f>
        <v>114.15689817135576</v>
      </c>
      <c r="AA283" s="284">
        <f t="shared" ref="AA283:AA296" si="165">T283/$T283*100</f>
        <v>100</v>
      </c>
      <c r="AB283" s="284">
        <f t="shared" ref="AB283:AB296" si="166">U283/$T283*100</f>
        <v>83.661377772896088</v>
      </c>
      <c r="AC283" s="199"/>
      <c r="AD283" s="308"/>
      <c r="AE283" s="308"/>
      <c r="AF283" s="308"/>
      <c r="AG283" s="308"/>
      <c r="AH283" s="308"/>
      <c r="AI283" s="308"/>
      <c r="AJ283" s="308"/>
      <c r="AK283" s="308"/>
      <c r="AL283" s="308"/>
      <c r="AM283" s="308"/>
      <c r="AN283" s="308"/>
      <c r="AO283" s="308"/>
    </row>
    <row r="284" spans="1:41" s="127" customFormat="1" x14ac:dyDescent="0.2">
      <c r="A284" s="228" t="s">
        <v>5</v>
      </c>
      <c r="B284" s="228"/>
      <c r="C284" s="228"/>
      <c r="D284" s="228"/>
      <c r="E284" s="228"/>
      <c r="F284" s="120"/>
      <c r="G284" s="214"/>
      <c r="H284" s="277">
        <f t="shared" si="159"/>
        <v>9</v>
      </c>
      <c r="I284" s="127" t="str">
        <f t="shared" si="161"/>
        <v>Hruške namizne</v>
      </c>
      <c r="J284" s="131" t="str">
        <f>+J$62</f>
        <v>Stroški skupaj</v>
      </c>
      <c r="K284" s="119" t="str">
        <f>+K$62</f>
        <v>EUR/ha</v>
      </c>
      <c r="L284" s="133"/>
      <c r="M284" s="365"/>
      <c r="N284" s="132"/>
      <c r="O284" s="364">
        <v>14004.315487763952</v>
      </c>
      <c r="P284" s="132"/>
      <c r="Q284" s="364">
        <v>17279.922220753997</v>
      </c>
      <c r="R284" s="364">
        <v>16417.697004568083</v>
      </c>
      <c r="S284" s="364">
        <v>15234.478079167857</v>
      </c>
      <c r="T284" s="364">
        <v>14004.315487763952</v>
      </c>
      <c r="U284" s="364">
        <v>12636.203695646256</v>
      </c>
      <c r="V284" s="364"/>
      <c r="W284" s="298"/>
      <c r="X284" s="284">
        <f t="shared" si="162"/>
        <v>123.38998100872587</v>
      </c>
      <c r="Y284" s="284">
        <f t="shared" si="163"/>
        <v>117.23312730931251</v>
      </c>
      <c r="Z284" s="284">
        <f t="shared" si="164"/>
        <v>108.78416794079469</v>
      </c>
      <c r="AA284" s="284">
        <f t="shared" si="165"/>
        <v>100</v>
      </c>
      <c r="AB284" s="284">
        <f t="shared" si="166"/>
        <v>90.230784265656823</v>
      </c>
      <c r="AC284" s="199"/>
      <c r="AD284" s="308"/>
      <c r="AE284" s="308"/>
      <c r="AF284" s="308"/>
      <c r="AG284" s="308"/>
      <c r="AH284" s="308"/>
      <c r="AI284" s="308"/>
      <c r="AJ284" s="308"/>
      <c r="AK284" s="308"/>
      <c r="AL284" s="308"/>
      <c r="AM284" s="308"/>
      <c r="AN284" s="308"/>
      <c r="AO284" s="308"/>
    </row>
    <row r="285" spans="1:41" s="127" customFormat="1" x14ac:dyDescent="0.2">
      <c r="A285" s="228" t="s">
        <v>4</v>
      </c>
      <c r="B285" s="228"/>
      <c r="C285" s="228"/>
      <c r="D285" s="228"/>
      <c r="E285" s="228"/>
      <c r="F285" s="120"/>
      <c r="G285" s="214"/>
      <c r="H285" s="277">
        <f t="shared" si="159"/>
        <v>10</v>
      </c>
      <c r="I285" s="127" t="str">
        <f t="shared" si="161"/>
        <v>Hruške namizne</v>
      </c>
      <c r="J285" s="131" t="str">
        <f>+J$63</f>
        <v>Stranski pridelki</v>
      </c>
      <c r="K285" s="119" t="str">
        <f>+K$63</f>
        <v>EUR/ha</v>
      </c>
      <c r="L285" s="133"/>
      <c r="M285" s="365"/>
      <c r="N285" s="133"/>
      <c r="O285" s="364">
        <v>0</v>
      </c>
      <c r="P285" s="366"/>
      <c r="Q285" s="364">
        <v>0</v>
      </c>
      <c r="R285" s="364">
        <v>0</v>
      </c>
      <c r="S285" s="364">
        <v>0</v>
      </c>
      <c r="T285" s="364">
        <v>0</v>
      </c>
      <c r="U285" s="364">
        <v>0</v>
      </c>
      <c r="V285" s="364"/>
      <c r="W285" s="346"/>
      <c r="X285" s="284" t="e">
        <f t="shared" si="162"/>
        <v>#DIV/0!</v>
      </c>
      <c r="Y285" s="284" t="e">
        <f t="shared" si="163"/>
        <v>#DIV/0!</v>
      </c>
      <c r="Z285" s="284" t="e">
        <f t="shared" si="164"/>
        <v>#DIV/0!</v>
      </c>
      <c r="AA285" s="284" t="e">
        <f t="shared" si="165"/>
        <v>#DIV/0!</v>
      </c>
      <c r="AB285" s="284" t="e">
        <f t="shared" si="166"/>
        <v>#DIV/0!</v>
      </c>
      <c r="AC285" s="199"/>
      <c r="AD285" s="308"/>
      <c r="AE285" s="308"/>
      <c r="AF285" s="308"/>
      <c r="AG285" s="308"/>
      <c r="AH285" s="308"/>
      <c r="AI285" s="308"/>
      <c r="AJ285" s="308"/>
      <c r="AK285" s="308"/>
      <c r="AL285" s="308"/>
      <c r="AM285" s="308"/>
      <c r="AN285" s="308"/>
      <c r="AO285" s="308"/>
    </row>
    <row r="286" spans="1:41" s="127" customFormat="1" x14ac:dyDescent="0.2">
      <c r="A286" s="228"/>
      <c r="B286" s="228"/>
      <c r="C286" s="228"/>
      <c r="D286" s="228"/>
      <c r="E286" s="228"/>
      <c r="F286" s="120"/>
      <c r="G286" s="214"/>
      <c r="H286" s="277">
        <f t="shared" si="159"/>
        <v>11</v>
      </c>
      <c r="I286" s="127" t="str">
        <f t="shared" si="161"/>
        <v>Hruške namizne</v>
      </c>
      <c r="J286" s="131" t="str">
        <f>+J$64</f>
        <v>Stroški glavnega pridelka</v>
      </c>
      <c r="K286" s="119" t="str">
        <f>+K$64</f>
        <v>EUR/ha</v>
      </c>
      <c r="L286" s="367"/>
      <c r="M286" s="365"/>
      <c r="N286" s="367"/>
      <c r="O286" s="312">
        <f>+O284-O285</f>
        <v>14004.315487763952</v>
      </c>
      <c r="P286" s="366"/>
      <c r="Q286" s="312">
        <f t="shared" ref="Q286:U286" si="167">+Q284-Q285</f>
        <v>17279.922220753997</v>
      </c>
      <c r="R286" s="312">
        <f t="shared" si="167"/>
        <v>16417.697004568083</v>
      </c>
      <c r="S286" s="312">
        <f t="shared" si="167"/>
        <v>15234.478079167857</v>
      </c>
      <c r="T286" s="312">
        <f t="shared" si="167"/>
        <v>14004.315487763952</v>
      </c>
      <c r="U286" s="312">
        <f t="shared" si="167"/>
        <v>12636.203695646256</v>
      </c>
      <c r="V286" s="312"/>
      <c r="W286" s="269"/>
      <c r="X286" s="284">
        <f t="shared" si="162"/>
        <v>123.38998100872587</v>
      </c>
      <c r="Y286" s="284">
        <f t="shared" si="163"/>
        <v>117.23312730931251</v>
      </c>
      <c r="Z286" s="284">
        <f t="shared" si="164"/>
        <v>108.78416794079469</v>
      </c>
      <c r="AA286" s="284">
        <f t="shared" si="165"/>
        <v>100</v>
      </c>
      <c r="AB286" s="284">
        <f t="shared" si="166"/>
        <v>90.230784265656823</v>
      </c>
      <c r="AC286" s="199"/>
      <c r="AD286" s="308"/>
      <c r="AE286" s="308"/>
      <c r="AF286" s="308"/>
      <c r="AG286" s="308"/>
      <c r="AH286" s="308"/>
      <c r="AI286" s="308"/>
      <c r="AJ286" s="308"/>
      <c r="AK286" s="308"/>
      <c r="AL286" s="308"/>
      <c r="AM286" s="308"/>
      <c r="AN286" s="308"/>
      <c r="AO286" s="308"/>
    </row>
    <row r="287" spans="1:41" s="127" customFormat="1" x14ac:dyDescent="0.2">
      <c r="A287" s="228" t="s">
        <v>3</v>
      </c>
      <c r="B287" s="228" t="s">
        <v>0</v>
      </c>
      <c r="C287" s="228" t="s">
        <v>2</v>
      </c>
      <c r="D287" s="228" t="s">
        <v>1</v>
      </c>
      <c r="E287" s="228" t="s">
        <v>0</v>
      </c>
      <c r="F287" s="120"/>
      <c r="G287" s="214"/>
      <c r="H287" s="277">
        <f t="shared" si="159"/>
        <v>12</v>
      </c>
      <c r="I287" s="127" t="str">
        <f t="shared" si="161"/>
        <v>Hruške namizne</v>
      </c>
      <c r="J287" s="131" t="str">
        <f>+J$65</f>
        <v>Subvencije</v>
      </c>
      <c r="K287" s="119" t="str">
        <f>+K$65</f>
        <v>EUR/ha</v>
      </c>
      <c r="L287" s="133"/>
      <c r="M287" s="365"/>
      <c r="N287" s="133"/>
      <c r="O287" s="364">
        <v>349.73136341058972</v>
      </c>
      <c r="P287" s="366"/>
      <c r="Q287" s="364">
        <v>357.07228213344001</v>
      </c>
      <c r="R287" s="364">
        <v>355.74732840887862</v>
      </c>
      <c r="S287" s="364">
        <v>351.05631713515112</v>
      </c>
      <c r="T287" s="364">
        <v>349.73136341058972</v>
      </c>
      <c r="U287" s="364">
        <v>348.40640968602833</v>
      </c>
      <c r="V287" s="364"/>
      <c r="W287" s="269"/>
      <c r="X287" s="284">
        <f t="shared" si="162"/>
        <v>102.09901641398741</v>
      </c>
      <c r="Y287" s="284">
        <f t="shared" si="163"/>
        <v>101.72016742782833</v>
      </c>
      <c r="Z287" s="284">
        <f t="shared" si="164"/>
        <v>100.3788489861591</v>
      </c>
      <c r="AA287" s="284">
        <f t="shared" si="165"/>
        <v>100</v>
      </c>
      <c r="AB287" s="284">
        <f t="shared" si="166"/>
        <v>99.621151013840901</v>
      </c>
      <c r="AC287" s="199"/>
      <c r="AD287" s="308"/>
      <c r="AE287" s="308"/>
      <c r="AF287" s="308"/>
      <c r="AG287" s="308"/>
      <c r="AH287" s="308"/>
      <c r="AI287" s="308"/>
      <c r="AJ287" s="308"/>
      <c r="AK287" s="308"/>
      <c r="AL287" s="308"/>
      <c r="AM287" s="308"/>
      <c r="AN287" s="308"/>
      <c r="AO287" s="308"/>
    </row>
    <row r="288" spans="1:41" s="127" customFormat="1" x14ac:dyDescent="0.2">
      <c r="A288" s="228"/>
      <c r="B288" s="228"/>
      <c r="C288" s="228" t="s">
        <v>6</v>
      </c>
      <c r="D288" s="228"/>
      <c r="E288" s="228"/>
      <c r="F288" s="120"/>
      <c r="G288" s="214"/>
      <c r="H288" s="277">
        <f t="shared" si="159"/>
        <v>13</v>
      </c>
      <c r="I288" s="127" t="str">
        <f t="shared" si="161"/>
        <v>Hruške namizne</v>
      </c>
      <c r="J288" s="131" t="str">
        <f>+J$66</f>
        <v>Stroški, zmanjšani za subvencije</v>
      </c>
      <c r="K288" s="119" t="str">
        <f>+K$66</f>
        <v>EUR/ha</v>
      </c>
      <c r="L288" s="367"/>
      <c r="M288" s="365"/>
      <c r="N288" s="367"/>
      <c r="O288" s="314">
        <f>+O286-O287</f>
        <v>13654.584124353361</v>
      </c>
      <c r="P288" s="366"/>
      <c r="Q288" s="314">
        <f t="shared" ref="Q288:U288" si="168">+Q286-Q287</f>
        <v>16922.849938620559</v>
      </c>
      <c r="R288" s="314">
        <f t="shared" si="168"/>
        <v>16061.949676159204</v>
      </c>
      <c r="S288" s="314">
        <f t="shared" si="168"/>
        <v>14883.421762032705</v>
      </c>
      <c r="T288" s="314">
        <f t="shared" si="168"/>
        <v>13654.584124353361</v>
      </c>
      <c r="U288" s="314">
        <f t="shared" si="168"/>
        <v>12287.797285960229</v>
      </c>
      <c r="V288" s="314"/>
      <c r="W288" s="269"/>
      <c r="X288" s="284">
        <f t="shared" si="162"/>
        <v>123.93530102786615</v>
      </c>
      <c r="Y288" s="284">
        <f t="shared" si="163"/>
        <v>117.63045677467565</v>
      </c>
      <c r="Z288" s="284">
        <f t="shared" si="164"/>
        <v>108.99945122083707</v>
      </c>
      <c r="AA288" s="284">
        <f t="shared" si="165"/>
        <v>100</v>
      </c>
      <c r="AB288" s="284">
        <f t="shared" si="166"/>
        <v>89.99027120895299</v>
      </c>
      <c r="AC288" s="199"/>
      <c r="AD288" s="308"/>
      <c r="AE288" s="308"/>
      <c r="AF288" s="308"/>
      <c r="AG288" s="308"/>
      <c r="AH288" s="308"/>
      <c r="AI288" s="308"/>
      <c r="AJ288" s="308"/>
      <c r="AK288" s="308"/>
      <c r="AL288" s="308"/>
      <c r="AM288" s="308"/>
      <c r="AN288" s="308"/>
      <c r="AO288" s="308"/>
    </row>
    <row r="289" spans="1:41" s="127" customFormat="1" x14ac:dyDescent="0.2">
      <c r="A289" s="228"/>
      <c r="B289" s="228"/>
      <c r="C289" s="228"/>
      <c r="D289" s="228"/>
      <c r="E289" s="228"/>
      <c r="F289" s="120"/>
      <c r="G289" s="214"/>
      <c r="H289" s="277">
        <f t="shared" si="159"/>
        <v>14</v>
      </c>
      <c r="I289" s="127" t="str">
        <f t="shared" si="161"/>
        <v>Hruške namizne</v>
      </c>
      <c r="J289" s="131" t="str">
        <f>+J$67</f>
        <v>Stroški, zmanjšani za subvencije/kg</v>
      </c>
      <c r="K289" s="119" t="str">
        <f>+K$67</f>
        <v>EUR/kg</v>
      </c>
      <c r="L289" s="368"/>
      <c r="M289" s="369"/>
      <c r="N289" s="367"/>
      <c r="O289" s="320">
        <f>+O288/O280</f>
        <v>0.54618336497413444</v>
      </c>
      <c r="P289" s="370"/>
      <c r="Q289" s="320">
        <f t="shared" ref="Q289:U289" si="169">+Q288/Q280</f>
        <v>0.42307124846551397</v>
      </c>
      <c r="R289" s="320">
        <f t="shared" si="169"/>
        <v>0.45891284789026299</v>
      </c>
      <c r="S289" s="320">
        <f t="shared" si="169"/>
        <v>0.49611405873442349</v>
      </c>
      <c r="T289" s="320">
        <f t="shared" si="169"/>
        <v>0.54618336497413444</v>
      </c>
      <c r="U289" s="320">
        <f t="shared" si="169"/>
        <v>0.61438986429801146</v>
      </c>
      <c r="V289" s="320"/>
      <c r="W289" s="269"/>
      <c r="X289" s="284">
        <f t="shared" si="162"/>
        <v>77.459563142416343</v>
      </c>
      <c r="Y289" s="284">
        <f t="shared" si="163"/>
        <v>84.02175483905404</v>
      </c>
      <c r="Z289" s="284">
        <f t="shared" si="164"/>
        <v>90.832876017364228</v>
      </c>
      <c r="AA289" s="284">
        <f t="shared" si="165"/>
        <v>100</v>
      </c>
      <c r="AB289" s="284">
        <f t="shared" si="166"/>
        <v>112.48783901119124</v>
      </c>
      <c r="AC289" s="199"/>
      <c r="AD289" s="308"/>
      <c r="AE289" s="308"/>
      <c r="AF289" s="308"/>
      <c r="AG289" s="308"/>
      <c r="AH289" s="308"/>
      <c r="AI289" s="308"/>
      <c r="AJ289" s="308"/>
      <c r="AK289" s="308"/>
      <c r="AL289" s="308"/>
      <c r="AM289" s="308"/>
      <c r="AN289" s="308"/>
      <c r="AO289" s="308"/>
    </row>
    <row r="290" spans="1:41" s="127" customFormat="1" x14ac:dyDescent="0.2">
      <c r="A290" s="228" t="s">
        <v>152</v>
      </c>
      <c r="B290" s="228"/>
      <c r="C290" s="228"/>
      <c r="D290" s="228"/>
      <c r="E290" s="228"/>
      <c r="F290" s="120"/>
      <c r="G290" s="214"/>
      <c r="H290" s="277">
        <f t="shared" si="159"/>
        <v>15</v>
      </c>
      <c r="I290" s="127" t="str">
        <f t="shared" si="161"/>
        <v>Hruške namizne</v>
      </c>
      <c r="J290" s="131" t="str">
        <f t="shared" ref="J290" si="170">+J253</f>
        <v>davek_a</v>
      </c>
      <c r="K290" s="119"/>
      <c r="L290" s="133"/>
      <c r="M290" s="365"/>
      <c r="N290" s="133"/>
      <c r="O290" s="272">
        <v>0</v>
      </c>
      <c r="P290" s="366"/>
      <c r="Q290" s="272">
        <v>0</v>
      </c>
      <c r="R290" s="272">
        <v>0</v>
      </c>
      <c r="S290" s="272">
        <v>0</v>
      </c>
      <c r="T290" s="272">
        <v>0</v>
      </c>
      <c r="U290" s="272">
        <v>0</v>
      </c>
      <c r="V290" s="272"/>
      <c r="W290" s="375"/>
      <c r="X290" s="284" t="e">
        <f t="shared" si="162"/>
        <v>#DIV/0!</v>
      </c>
      <c r="Y290" s="284" t="e">
        <f t="shared" si="163"/>
        <v>#DIV/0!</v>
      </c>
      <c r="Z290" s="284" t="e">
        <f t="shared" si="164"/>
        <v>#DIV/0!</v>
      </c>
      <c r="AA290" s="284" t="e">
        <f t="shared" si="165"/>
        <v>#DIV/0!</v>
      </c>
      <c r="AB290" s="284" t="e">
        <f t="shared" si="166"/>
        <v>#DIV/0!</v>
      </c>
      <c r="AC290" s="199"/>
      <c r="AD290" s="308"/>
      <c r="AE290" s="308"/>
      <c r="AF290" s="308"/>
      <c r="AG290" s="308"/>
      <c r="AH290" s="308"/>
      <c r="AI290" s="308"/>
      <c r="AJ290" s="308"/>
      <c r="AK290" s="308"/>
      <c r="AL290" s="308"/>
      <c r="AM290" s="308"/>
      <c r="AN290" s="308"/>
      <c r="AO290" s="308"/>
    </row>
    <row r="291" spans="1:41" s="127" customFormat="1" x14ac:dyDescent="0.2">
      <c r="A291" s="119" t="s">
        <v>97</v>
      </c>
      <c r="B291" s="228"/>
      <c r="C291" s="228"/>
      <c r="D291" s="228"/>
      <c r="E291" s="228"/>
      <c r="F291" s="120"/>
      <c r="G291" s="214"/>
      <c r="H291" s="277">
        <f t="shared" si="159"/>
        <v>16</v>
      </c>
      <c r="I291" s="127" t="str">
        <f t="shared" si="161"/>
        <v>Hruške namizne</v>
      </c>
      <c r="J291" s="131" t="str">
        <f t="shared" ref="J291:J296" si="171">+A291</f>
        <v>Pokoj obvezno</v>
      </c>
      <c r="K291" s="119"/>
      <c r="L291" s="133"/>
      <c r="M291" s="365"/>
      <c r="N291" s="133"/>
      <c r="O291" s="272">
        <v>395.89997775336445</v>
      </c>
      <c r="P291" s="366"/>
      <c r="Q291" s="272">
        <v>460.59686395593661</v>
      </c>
      <c r="R291" s="272">
        <v>439.88549459710015</v>
      </c>
      <c r="S291" s="272">
        <v>416.61134711220092</v>
      </c>
      <c r="T291" s="272">
        <v>395.89997775336445</v>
      </c>
      <c r="U291" s="272">
        <v>375.18860839452822</v>
      </c>
      <c r="V291" s="272"/>
      <c r="W291" s="269"/>
      <c r="X291" s="284">
        <f t="shared" si="162"/>
        <v>116.34172514222183</v>
      </c>
      <c r="Y291" s="284">
        <f t="shared" si="163"/>
        <v>111.11025999378499</v>
      </c>
      <c r="Z291" s="284">
        <f t="shared" si="164"/>
        <v>105.23146514843684</v>
      </c>
      <c r="AA291" s="284">
        <f t="shared" si="165"/>
        <v>100</v>
      </c>
      <c r="AB291" s="284">
        <f t="shared" si="166"/>
        <v>94.768534851563217</v>
      </c>
      <c r="AC291" s="199"/>
      <c r="AD291" s="308"/>
      <c r="AE291" s="308"/>
      <c r="AF291" s="308"/>
      <c r="AG291" s="308"/>
      <c r="AH291" s="308"/>
      <c r="AI291" s="308"/>
      <c r="AJ291" s="308"/>
      <c r="AK291" s="308"/>
      <c r="AL291" s="308"/>
      <c r="AM291" s="308"/>
      <c r="AN291" s="308"/>
      <c r="AO291" s="308"/>
    </row>
    <row r="292" spans="1:41" s="127" customFormat="1" x14ac:dyDescent="0.2">
      <c r="A292" s="119" t="s">
        <v>96</v>
      </c>
      <c r="B292" s="228"/>
      <c r="C292" s="228"/>
      <c r="D292" s="228"/>
      <c r="E292" s="228"/>
      <c r="F292" s="120"/>
      <c r="G292" s="120"/>
      <c r="H292" s="277">
        <f t="shared" si="159"/>
        <v>17</v>
      </c>
      <c r="I292" s="127" t="str">
        <f t="shared" si="161"/>
        <v>Hruške namizne</v>
      </c>
      <c r="J292" s="131" t="str">
        <f t="shared" si="171"/>
        <v>Zdrav obvezno</v>
      </c>
      <c r="K292" s="119"/>
      <c r="L292" s="132"/>
      <c r="M292" s="371"/>
      <c r="N292" s="132"/>
      <c r="O292" s="272">
        <v>181.09231240460346</v>
      </c>
      <c r="P292" s="132"/>
      <c r="Q292" s="272">
        <v>210.68592035145741</v>
      </c>
      <c r="R292" s="272">
        <v>201.21213914151224</v>
      </c>
      <c r="S292" s="272">
        <v>190.56609361454863</v>
      </c>
      <c r="T292" s="272">
        <v>181.09231240460346</v>
      </c>
      <c r="U292" s="272">
        <v>171.61853119465832</v>
      </c>
      <c r="V292" s="272"/>
      <c r="W292" s="269"/>
      <c r="X292" s="284">
        <f t="shared" si="162"/>
        <v>116.3417251422218</v>
      </c>
      <c r="Y292" s="284">
        <f t="shared" si="163"/>
        <v>111.11025999378499</v>
      </c>
      <c r="Z292" s="284">
        <f t="shared" si="164"/>
        <v>105.23146514843683</v>
      </c>
      <c r="AA292" s="284">
        <f t="shared" si="165"/>
        <v>100</v>
      </c>
      <c r="AB292" s="284">
        <f t="shared" si="166"/>
        <v>94.768534851563189</v>
      </c>
      <c r="AC292" s="199"/>
      <c r="AD292" s="308"/>
      <c r="AE292" s="308"/>
      <c r="AF292" s="308"/>
      <c r="AG292" s="308"/>
      <c r="AH292" s="308"/>
      <c r="AI292" s="308"/>
      <c r="AJ292" s="308"/>
      <c r="AK292" s="308"/>
      <c r="AL292" s="308"/>
      <c r="AM292" s="308"/>
      <c r="AN292" s="308"/>
      <c r="AO292" s="308"/>
    </row>
    <row r="293" spans="1:41" s="127" customFormat="1" x14ac:dyDescent="0.2">
      <c r="A293" s="119" t="s">
        <v>95</v>
      </c>
      <c r="B293" s="228"/>
      <c r="C293" s="228"/>
      <c r="D293" s="228"/>
      <c r="E293" s="228"/>
      <c r="F293" s="120"/>
      <c r="G293" s="120"/>
      <c r="H293" s="277">
        <f t="shared" si="159"/>
        <v>18</v>
      </c>
      <c r="I293" s="127" t="str">
        <f t="shared" si="161"/>
        <v>Hruške namizne</v>
      </c>
      <c r="J293" s="131" t="str">
        <f t="shared" si="171"/>
        <v>Pokoj dodatno</v>
      </c>
      <c r="K293" s="119"/>
      <c r="L293" s="133"/>
      <c r="M293" s="365"/>
      <c r="N293" s="133"/>
      <c r="O293" s="272">
        <v>311.55993821756647</v>
      </c>
      <c r="P293" s="366"/>
      <c r="Q293" s="272">
        <v>362.47420697435729</v>
      </c>
      <c r="R293" s="272">
        <v>346.17505739001388</v>
      </c>
      <c r="S293" s="272">
        <v>327.85908780190977</v>
      </c>
      <c r="T293" s="272">
        <v>311.55993821756647</v>
      </c>
      <c r="U293" s="272">
        <v>295.26078863322323</v>
      </c>
      <c r="V293" s="272"/>
      <c r="W293" s="346"/>
      <c r="X293" s="284">
        <f t="shared" si="162"/>
        <v>116.3417251422218</v>
      </c>
      <c r="Y293" s="284">
        <f t="shared" si="163"/>
        <v>111.11025999378495</v>
      </c>
      <c r="Z293" s="284">
        <f t="shared" si="164"/>
        <v>105.23146514843683</v>
      </c>
      <c r="AA293" s="284">
        <f t="shared" si="165"/>
        <v>100</v>
      </c>
      <c r="AB293" s="284">
        <f t="shared" si="166"/>
        <v>94.768534851563189</v>
      </c>
      <c r="AC293" s="199"/>
      <c r="AD293" s="308"/>
      <c r="AE293" s="308"/>
      <c r="AF293" s="308"/>
      <c r="AG293" s="308"/>
      <c r="AH293" s="308"/>
      <c r="AI293" s="308"/>
      <c r="AJ293" s="308"/>
      <c r="AK293" s="308"/>
      <c r="AL293" s="308"/>
      <c r="AM293" s="308"/>
      <c r="AN293" s="308"/>
      <c r="AO293" s="308"/>
    </row>
    <row r="294" spans="1:41" s="127" customFormat="1" x14ac:dyDescent="0.2">
      <c r="A294" s="119" t="s">
        <v>94</v>
      </c>
      <c r="B294" s="228"/>
      <c r="C294" s="228"/>
      <c r="D294" s="228"/>
      <c r="E294" s="228"/>
      <c r="F294" s="120"/>
      <c r="G294" s="120"/>
      <c r="H294" s="277">
        <f t="shared" si="159"/>
        <v>19</v>
      </c>
      <c r="I294" s="127" t="str">
        <f t="shared" si="161"/>
        <v>Hruške namizne</v>
      </c>
      <c r="J294" s="131" t="str">
        <f t="shared" si="171"/>
        <v>Zdrav dodatno</v>
      </c>
      <c r="K294" s="119"/>
      <c r="L294" s="132"/>
      <c r="M294" s="371"/>
      <c r="N294" s="132"/>
      <c r="O294" s="272">
        <v>142.51354593306749</v>
      </c>
      <c r="P294" s="132"/>
      <c r="Q294" s="272">
        <v>165.80271789988342</v>
      </c>
      <c r="R294" s="272">
        <v>158.34717141259347</v>
      </c>
      <c r="S294" s="272">
        <v>149.96909242035744</v>
      </c>
      <c r="T294" s="272">
        <v>142.51354593306749</v>
      </c>
      <c r="U294" s="272">
        <v>135.05799944577754</v>
      </c>
      <c r="V294" s="272"/>
      <c r="W294" s="269"/>
      <c r="X294" s="284">
        <f t="shared" si="162"/>
        <v>116.3417251422218</v>
      </c>
      <c r="Y294" s="284">
        <f t="shared" si="163"/>
        <v>111.11025999378499</v>
      </c>
      <c r="Z294" s="284">
        <f t="shared" si="164"/>
        <v>105.23146514843684</v>
      </c>
      <c r="AA294" s="284">
        <f t="shared" si="165"/>
        <v>100</v>
      </c>
      <c r="AB294" s="284">
        <f t="shared" si="166"/>
        <v>94.76853485156316</v>
      </c>
      <c r="AC294" s="199"/>
      <c r="AD294" s="308"/>
      <c r="AE294" s="308"/>
      <c r="AF294" s="308"/>
      <c r="AG294" s="308"/>
      <c r="AH294" s="308"/>
      <c r="AI294" s="308"/>
      <c r="AJ294" s="308"/>
      <c r="AK294" s="308"/>
      <c r="AL294" s="308"/>
      <c r="AM294" s="308"/>
      <c r="AN294" s="308"/>
      <c r="AO294" s="308"/>
    </row>
    <row r="295" spans="1:41" s="127" customFormat="1" x14ac:dyDescent="0.2">
      <c r="A295" s="119" t="s">
        <v>93</v>
      </c>
      <c r="B295" s="228"/>
      <c r="C295" s="228"/>
      <c r="D295" s="228"/>
      <c r="E295" s="228"/>
      <c r="F295" s="120"/>
      <c r="G295" s="120"/>
      <c r="H295" s="277">
        <f t="shared" si="159"/>
        <v>20</v>
      </c>
      <c r="I295" s="127" t="str">
        <f t="shared" si="161"/>
        <v>Hruške namizne</v>
      </c>
      <c r="J295" s="131" t="str">
        <f t="shared" si="171"/>
        <v>Regresi</v>
      </c>
      <c r="K295" s="119"/>
      <c r="L295" s="133"/>
      <c r="M295" s="365"/>
      <c r="N295" s="133"/>
      <c r="O295" s="272">
        <v>928.81042982316012</v>
      </c>
      <c r="P295" s="366"/>
      <c r="Q295" s="272">
        <v>1080.5940773571499</v>
      </c>
      <c r="R295" s="272">
        <v>1032.0036834259049</v>
      </c>
      <c r="S295" s="272">
        <v>977.40082375440522</v>
      </c>
      <c r="T295" s="272">
        <v>928.81042982316012</v>
      </c>
      <c r="U295" s="272">
        <v>880.22003589191559</v>
      </c>
      <c r="V295" s="272"/>
      <c r="W295" s="346"/>
      <c r="X295" s="284">
        <f t="shared" si="162"/>
        <v>116.3417251422218</v>
      </c>
      <c r="Y295" s="284">
        <f t="shared" si="163"/>
        <v>111.11025999378496</v>
      </c>
      <c r="Z295" s="284">
        <f t="shared" si="164"/>
        <v>105.23146514843684</v>
      </c>
      <c r="AA295" s="284">
        <f t="shared" si="165"/>
        <v>100</v>
      </c>
      <c r="AB295" s="284">
        <f t="shared" si="166"/>
        <v>94.768534851563217</v>
      </c>
      <c r="AC295" s="199"/>
      <c r="AD295" s="308"/>
      <c r="AE295" s="308"/>
      <c r="AF295" s="308"/>
      <c r="AG295" s="308"/>
      <c r="AH295" s="308"/>
      <c r="AI295" s="308"/>
      <c r="AJ295" s="308"/>
      <c r="AK295" s="308"/>
      <c r="AL295" s="308"/>
      <c r="AM295" s="308"/>
      <c r="AN295" s="308"/>
      <c r="AO295" s="308"/>
    </row>
    <row r="296" spans="1:41" s="127" customFormat="1" x14ac:dyDescent="0.2">
      <c r="A296" s="228" t="s">
        <v>13</v>
      </c>
      <c r="B296" s="228"/>
      <c r="C296" s="228"/>
      <c r="D296" s="228"/>
      <c r="E296" s="228"/>
      <c r="F296" s="120"/>
      <c r="G296" s="120"/>
      <c r="H296" s="277">
        <f t="shared" si="159"/>
        <v>21</v>
      </c>
      <c r="I296" s="127" t="str">
        <f t="shared" si="161"/>
        <v>Hruške namizne</v>
      </c>
      <c r="J296" s="131" t="str">
        <f t="shared" si="171"/>
        <v>SUM element</v>
      </c>
      <c r="K296" s="119"/>
      <c r="L296" s="292"/>
      <c r="M296" s="310"/>
      <c r="N296" s="292"/>
      <c r="O296" s="301">
        <v>14004.31548776395</v>
      </c>
      <c r="P296" s="313"/>
      <c r="Q296" s="301">
        <v>17279.922220754001</v>
      </c>
      <c r="R296" s="301">
        <v>16417.697004568079</v>
      </c>
      <c r="S296" s="301">
        <v>15234.478079167859</v>
      </c>
      <c r="T296" s="301">
        <v>14004.31548776395</v>
      </c>
      <c r="U296" s="301">
        <v>12636.203695646258</v>
      </c>
      <c r="V296" s="301"/>
      <c r="W296" s="346"/>
      <c r="X296" s="284">
        <f t="shared" si="162"/>
        <v>123.38998100872591</v>
      </c>
      <c r="Y296" s="284">
        <f t="shared" si="163"/>
        <v>117.23312730931251</v>
      </c>
      <c r="Z296" s="284">
        <f t="shared" si="164"/>
        <v>108.7841679407947</v>
      </c>
      <c r="AA296" s="284">
        <f t="shared" si="165"/>
        <v>100</v>
      </c>
      <c r="AB296" s="284">
        <f t="shared" si="166"/>
        <v>90.230784265656837</v>
      </c>
      <c r="AC296" s="199"/>
      <c r="AD296" s="308"/>
      <c r="AE296" s="308"/>
      <c r="AF296" s="308"/>
      <c r="AG296" s="308"/>
      <c r="AH296" s="308"/>
      <c r="AI296" s="308"/>
      <c r="AJ296" s="308"/>
      <c r="AK296" s="308"/>
      <c r="AL296" s="308"/>
      <c r="AM296" s="308"/>
      <c r="AN296" s="308"/>
      <c r="AO296" s="308"/>
    </row>
    <row r="297" spans="1:41" s="127" customFormat="1" x14ac:dyDescent="0.2">
      <c r="A297" s="228" t="s">
        <v>3</v>
      </c>
      <c r="B297" s="228" t="s">
        <v>0</v>
      </c>
      <c r="C297" s="228" t="s">
        <v>2</v>
      </c>
      <c r="D297" s="228" t="s">
        <v>1</v>
      </c>
      <c r="E297" s="228" t="s">
        <v>0</v>
      </c>
      <c r="F297" s="120"/>
      <c r="G297" s="120"/>
      <c r="H297" s="277">
        <f t="shared" si="159"/>
        <v>22</v>
      </c>
      <c r="I297" s="127" t="str">
        <f t="shared" si="161"/>
        <v>Hruške namizne</v>
      </c>
      <c r="J297" s="202" t="str">
        <f t="shared" ref="J297" si="172">+J260</f>
        <v>Subvencije</v>
      </c>
      <c r="K297" s="119"/>
      <c r="L297" s="292"/>
      <c r="M297" s="310"/>
      <c r="N297" s="292"/>
      <c r="O297" s="357">
        <v>349.73136341058972</v>
      </c>
      <c r="P297" s="358"/>
      <c r="Q297" s="357">
        <v>357.07228213344001</v>
      </c>
      <c r="R297" s="357">
        <v>355.74732840887862</v>
      </c>
      <c r="S297" s="357">
        <v>351.05631713515112</v>
      </c>
      <c r="T297" s="357">
        <v>349.73136341058972</v>
      </c>
      <c r="U297" s="357">
        <v>348.40640968602833</v>
      </c>
      <c r="V297" s="364"/>
      <c r="W297" s="346"/>
      <c r="X297" s="284"/>
      <c r="Y297" s="284"/>
      <c r="Z297" s="284"/>
      <c r="AA297" s="284"/>
      <c r="AB297" s="309"/>
      <c r="AC297" s="199"/>
      <c r="AD297" s="308"/>
      <c r="AE297" s="308"/>
      <c r="AF297" s="308"/>
      <c r="AG297" s="308"/>
      <c r="AH297" s="308"/>
      <c r="AI297" s="308"/>
      <c r="AJ297" s="308"/>
      <c r="AK297" s="308"/>
      <c r="AL297" s="308"/>
      <c r="AM297" s="308"/>
      <c r="AN297" s="308"/>
      <c r="AO297" s="308"/>
    </row>
    <row r="298" spans="1:41" s="127" customFormat="1" ht="24.75" customHeight="1" x14ac:dyDescent="0.2">
      <c r="A298" s="230" t="s">
        <v>14</v>
      </c>
      <c r="B298" s="228"/>
      <c r="C298" s="228"/>
      <c r="D298" s="228"/>
      <c r="E298" s="228"/>
      <c r="F298" s="120"/>
      <c r="G298" s="120"/>
      <c r="H298" s="277">
        <f t="shared" si="159"/>
        <v>23</v>
      </c>
      <c r="I298" s="127" t="str">
        <f t="shared" si="161"/>
        <v>Hruške namizne</v>
      </c>
      <c r="J298" s="343" t="str">
        <f>+J261</f>
        <v>Vrednost pridelave_tržna</v>
      </c>
      <c r="K298" s="119"/>
      <c r="L298" s="292"/>
      <c r="M298" s="310"/>
      <c r="N298" s="292"/>
      <c r="O298" s="357">
        <v>23425</v>
      </c>
      <c r="P298" s="358"/>
      <c r="Q298" s="357">
        <v>37480</v>
      </c>
      <c r="R298" s="357">
        <v>32795</v>
      </c>
      <c r="S298" s="357">
        <v>28110</v>
      </c>
      <c r="T298" s="357">
        <v>23425</v>
      </c>
      <c r="U298" s="357">
        <v>18740</v>
      </c>
      <c r="V298" s="357"/>
      <c r="W298" s="346"/>
      <c r="X298" s="284"/>
      <c r="Y298" s="284"/>
      <c r="Z298" s="284"/>
      <c r="AA298" s="284"/>
      <c r="AB298" s="309"/>
      <c r="AC298" s="199"/>
      <c r="AD298" s="308"/>
      <c r="AE298" s="308"/>
      <c r="AF298" s="308"/>
      <c r="AG298" s="308"/>
      <c r="AH298" s="308"/>
      <c r="AI298" s="308"/>
      <c r="AJ298" s="308"/>
      <c r="AK298" s="308"/>
      <c r="AL298" s="308"/>
      <c r="AM298" s="308"/>
      <c r="AN298" s="308"/>
      <c r="AO298" s="308"/>
    </row>
    <row r="299" spans="1:41" s="127" customFormat="1" x14ac:dyDescent="0.2">
      <c r="A299" s="228"/>
      <c r="B299" s="228"/>
      <c r="C299" s="228"/>
      <c r="D299" s="228"/>
      <c r="E299" s="228"/>
      <c r="F299" s="120"/>
      <c r="G299" s="138"/>
      <c r="H299" s="277">
        <f t="shared" si="159"/>
        <v>24</v>
      </c>
      <c r="J299" s="136"/>
      <c r="K299" s="232"/>
      <c r="L299" s="329"/>
      <c r="M299" s="330"/>
      <c r="N299" s="323"/>
      <c r="O299" s="331">
        <f>+O284-O297-O285</f>
        <v>13654.584124353361</v>
      </c>
      <c r="P299" s="359" t="s">
        <v>92</v>
      </c>
      <c r="Q299" s="331">
        <f t="shared" ref="Q299:U299" si="173">+Q284-Q297-Q285</f>
        <v>16922.849938620559</v>
      </c>
      <c r="R299" s="331">
        <f t="shared" si="173"/>
        <v>16061.949676159204</v>
      </c>
      <c r="S299" s="331">
        <f t="shared" si="173"/>
        <v>14883.421762032705</v>
      </c>
      <c r="T299" s="331">
        <f t="shared" si="173"/>
        <v>13654.584124353361</v>
      </c>
      <c r="U299" s="331">
        <f t="shared" si="173"/>
        <v>12287.797285960229</v>
      </c>
      <c r="V299" s="331"/>
      <c r="W299" s="346"/>
      <c r="X299" s="284"/>
      <c r="Y299" s="284"/>
      <c r="Z299" s="284"/>
      <c r="AA299" s="284"/>
      <c r="AB299" s="356"/>
      <c r="AC299" s="199"/>
      <c r="AD299" s="308"/>
      <c r="AE299" s="308"/>
      <c r="AF299" s="308"/>
      <c r="AG299" s="308"/>
      <c r="AH299" s="308"/>
      <c r="AI299" s="308"/>
      <c r="AJ299" s="308"/>
      <c r="AK299" s="308"/>
      <c r="AL299" s="308"/>
      <c r="AM299" s="308"/>
      <c r="AN299" s="308"/>
      <c r="AO299" s="308"/>
    </row>
    <row r="300" spans="1:41" s="127" customFormat="1" x14ac:dyDescent="0.2">
      <c r="A300" s="228"/>
      <c r="B300" s="228"/>
      <c r="C300" s="228"/>
      <c r="D300" s="228"/>
      <c r="E300" s="228"/>
      <c r="F300" s="120"/>
      <c r="G300" s="211"/>
      <c r="H300" s="277">
        <f t="shared" si="159"/>
        <v>25</v>
      </c>
      <c r="J300" s="136"/>
      <c r="K300" s="232"/>
      <c r="L300" s="329"/>
      <c r="M300" s="330"/>
      <c r="N300" s="323"/>
      <c r="O300" s="331">
        <f>O299-O291-O292</f>
        <v>13077.591834195393</v>
      </c>
      <c r="P300" s="359" t="s">
        <v>91</v>
      </c>
      <c r="Q300" s="331">
        <f t="shared" ref="Q300:U300" si="174">Q299-Q291-Q292</f>
        <v>16251.567154313165</v>
      </c>
      <c r="R300" s="331">
        <f t="shared" si="174"/>
        <v>15420.852042420591</v>
      </c>
      <c r="S300" s="331">
        <f t="shared" si="174"/>
        <v>14276.244321305956</v>
      </c>
      <c r="T300" s="331">
        <f t="shared" si="174"/>
        <v>13077.591834195393</v>
      </c>
      <c r="U300" s="331">
        <f t="shared" si="174"/>
        <v>11740.990146371041</v>
      </c>
      <c r="V300" s="331"/>
      <c r="W300" s="360"/>
      <c r="X300" s="323"/>
      <c r="Y300" s="323"/>
      <c r="Z300" s="323"/>
      <c r="AA300" s="323"/>
      <c r="AB300" s="356"/>
      <c r="AC300" s="199"/>
      <c r="AD300" s="308"/>
      <c r="AE300" s="308"/>
      <c r="AF300" s="308"/>
      <c r="AG300" s="308"/>
      <c r="AH300" s="308"/>
      <c r="AI300" s="308"/>
      <c r="AJ300" s="308"/>
      <c r="AK300" s="308"/>
      <c r="AL300" s="308"/>
      <c r="AM300" s="308"/>
      <c r="AN300" s="308"/>
      <c r="AO300" s="308"/>
    </row>
    <row r="301" spans="1:41" s="127" customFormat="1" x14ac:dyDescent="0.2">
      <c r="A301" s="228"/>
      <c r="B301" s="228"/>
      <c r="C301" s="228"/>
      <c r="D301" s="228"/>
      <c r="E301" s="228"/>
      <c r="F301" s="120"/>
      <c r="G301" s="42"/>
      <c r="H301" s="277">
        <f t="shared" si="159"/>
        <v>26</v>
      </c>
      <c r="J301" s="131"/>
      <c r="K301" s="119"/>
      <c r="L301" s="306"/>
      <c r="M301" s="307"/>
      <c r="N301" s="323"/>
      <c r="O301" s="331">
        <f>O300-O293-O294-O295</f>
        <v>11694.707920221601</v>
      </c>
      <c r="P301" s="359" t="s">
        <v>90</v>
      </c>
      <c r="Q301" s="331">
        <f t="shared" ref="Q301:U301" si="175">Q300-Q293-Q294-Q295</f>
        <v>14642.696152081775</v>
      </c>
      <c r="R301" s="331">
        <f t="shared" si="175"/>
        <v>13884.326130192079</v>
      </c>
      <c r="S301" s="331">
        <f t="shared" si="175"/>
        <v>12821.015317329284</v>
      </c>
      <c r="T301" s="331">
        <f t="shared" si="175"/>
        <v>11694.707920221601</v>
      </c>
      <c r="U301" s="331">
        <f t="shared" si="175"/>
        <v>10430.451322400126</v>
      </c>
      <c r="V301" s="331"/>
      <c r="W301" s="360"/>
      <c r="X301" s="323"/>
      <c r="Y301" s="323"/>
      <c r="Z301" s="323"/>
      <c r="AA301" s="323"/>
      <c r="AB301" s="379"/>
      <c r="AC301" s="199"/>
      <c r="AD301" s="308"/>
      <c r="AE301" s="308"/>
      <c r="AF301" s="308"/>
      <c r="AG301" s="308"/>
      <c r="AH301" s="308"/>
      <c r="AI301" s="308"/>
      <c r="AJ301" s="308"/>
      <c r="AK301" s="308"/>
      <c r="AL301" s="308"/>
      <c r="AM301" s="308"/>
      <c r="AN301" s="308"/>
      <c r="AO301" s="308"/>
    </row>
    <row r="302" spans="1:41" s="127" customFormat="1" x14ac:dyDescent="0.2">
      <c r="A302" s="228"/>
      <c r="B302" s="228"/>
      <c r="C302" s="228"/>
      <c r="D302" s="228"/>
      <c r="E302" s="228"/>
      <c r="F302" s="120"/>
      <c r="G302" s="120"/>
      <c r="H302" s="277">
        <f t="shared" si="159"/>
        <v>27</v>
      </c>
      <c r="J302" s="119"/>
      <c r="K302" s="119"/>
      <c r="L302" s="292"/>
      <c r="M302" s="310"/>
      <c r="N302" s="292"/>
      <c r="O302" s="333"/>
      <c r="P302" s="328"/>
      <c r="Q302" s="333"/>
      <c r="R302" s="333"/>
      <c r="S302" s="333"/>
      <c r="T302" s="333"/>
      <c r="U302" s="333"/>
      <c r="V302" s="333"/>
      <c r="W302" s="360"/>
      <c r="X302" s="306"/>
      <c r="Y302" s="306"/>
      <c r="Z302" s="306"/>
      <c r="AA302" s="306"/>
      <c r="AB302" s="309"/>
      <c r="AC302" s="199"/>
      <c r="AD302" s="308"/>
      <c r="AE302" s="308"/>
      <c r="AF302" s="308"/>
      <c r="AG302" s="308"/>
      <c r="AH302" s="308"/>
      <c r="AI302" s="308"/>
      <c r="AJ302" s="308"/>
      <c r="AK302" s="308"/>
      <c r="AL302" s="308"/>
      <c r="AM302" s="308"/>
      <c r="AN302" s="308"/>
      <c r="AO302" s="308"/>
    </row>
    <row r="303" spans="1:41" s="127" customFormat="1" x14ac:dyDescent="0.2">
      <c r="A303" s="228"/>
      <c r="B303" s="228"/>
      <c r="C303" s="228"/>
      <c r="D303" s="228"/>
      <c r="E303" s="228"/>
      <c r="F303" s="120"/>
      <c r="G303" s="120"/>
      <c r="H303" s="277">
        <f t="shared" si="159"/>
        <v>28</v>
      </c>
      <c r="J303" s="131"/>
      <c r="K303" s="119"/>
      <c r="L303" s="292"/>
      <c r="M303" s="310"/>
      <c r="N303" s="292"/>
      <c r="O303" s="336" t="str">
        <f>+O280&amp;";"&amp;O282</f>
        <v>25000;0,5</v>
      </c>
      <c r="P303" s="361"/>
      <c r="Q303" s="336" t="str">
        <f t="shared" ref="Q303:U303" si="176">+Q280&amp;";"&amp;Q282</f>
        <v>40000;0,5</v>
      </c>
      <c r="R303" s="336" t="str">
        <f t="shared" si="176"/>
        <v>35000;0,5</v>
      </c>
      <c r="S303" s="336" t="str">
        <f t="shared" si="176"/>
        <v>30000;0,5</v>
      </c>
      <c r="T303" s="336" t="str">
        <f t="shared" si="176"/>
        <v>25000;0,5</v>
      </c>
      <c r="U303" s="336" t="str">
        <f t="shared" si="176"/>
        <v>20000;0,5</v>
      </c>
      <c r="V303" s="336"/>
      <c r="W303" s="269"/>
      <c r="X303" s="292"/>
      <c r="Y303" s="292"/>
      <c r="Z303" s="292"/>
      <c r="AA303" s="292"/>
      <c r="AB303" s="309"/>
      <c r="AC303" s="199"/>
      <c r="AD303" s="308"/>
      <c r="AE303" s="308"/>
      <c r="AF303" s="308"/>
      <c r="AG303" s="308"/>
      <c r="AH303" s="308"/>
      <c r="AI303" s="308"/>
      <c r="AJ303" s="308"/>
      <c r="AK303" s="308"/>
      <c r="AL303" s="308"/>
      <c r="AM303" s="308"/>
      <c r="AN303" s="308"/>
      <c r="AO303" s="308"/>
    </row>
    <row r="304" spans="1:41" s="127" customFormat="1" ht="12.75" customHeight="1" x14ac:dyDescent="0.2">
      <c r="A304" s="228"/>
      <c r="B304" s="228"/>
      <c r="C304" s="228"/>
      <c r="D304" s="228"/>
      <c r="E304" s="228"/>
      <c r="F304" s="120"/>
      <c r="G304" s="120"/>
      <c r="H304" s="277">
        <f t="shared" si="159"/>
        <v>29</v>
      </c>
      <c r="J304" s="119"/>
      <c r="K304" s="119"/>
      <c r="L304" s="292"/>
      <c r="M304" s="310"/>
      <c r="N304" s="292"/>
      <c r="O304" s="339">
        <f>+O299/O280*1000</f>
        <v>546.18336497413441</v>
      </c>
      <c r="P304" s="338" t="s">
        <v>89</v>
      </c>
      <c r="Q304" s="339">
        <f t="shared" ref="Q304:U304" si="177">+Q299/Q280*1000</f>
        <v>423.07124846551397</v>
      </c>
      <c r="R304" s="339">
        <f t="shared" si="177"/>
        <v>458.91284789026298</v>
      </c>
      <c r="S304" s="339">
        <f t="shared" si="177"/>
        <v>496.11405873442351</v>
      </c>
      <c r="T304" s="339">
        <f t="shared" si="177"/>
        <v>546.18336497413441</v>
      </c>
      <c r="U304" s="339">
        <f t="shared" si="177"/>
        <v>614.3898642980115</v>
      </c>
      <c r="V304" s="339"/>
      <c r="W304" s="269"/>
      <c r="X304" s="292"/>
      <c r="Y304" s="292"/>
      <c r="Z304" s="292"/>
      <c r="AA304" s="292"/>
      <c r="AB304" s="309"/>
      <c r="AC304" s="199"/>
      <c r="AD304" s="308"/>
      <c r="AE304" s="308"/>
      <c r="AF304" s="308"/>
      <c r="AG304" s="308"/>
      <c r="AH304" s="308"/>
      <c r="AI304" s="308"/>
      <c r="AJ304" s="308"/>
      <c r="AK304" s="308"/>
      <c r="AL304" s="308"/>
      <c r="AM304" s="308"/>
      <c r="AN304" s="308"/>
      <c r="AO304" s="308"/>
    </row>
    <row r="305" spans="1:41" s="127" customFormat="1" x14ac:dyDescent="0.2">
      <c r="A305" s="228"/>
      <c r="B305" s="228"/>
      <c r="C305" s="228"/>
      <c r="D305" s="228"/>
      <c r="E305" s="228"/>
      <c r="F305" s="120"/>
      <c r="G305" s="120"/>
      <c r="H305" s="277">
        <f t="shared" si="159"/>
        <v>30</v>
      </c>
      <c r="J305" s="119"/>
      <c r="K305" s="119"/>
      <c r="L305" s="292"/>
      <c r="M305" s="310"/>
      <c r="N305" s="292"/>
      <c r="O305" s="339">
        <f>+O304*O300/O299</f>
        <v>523.10367336781565</v>
      </c>
      <c r="P305" s="338" t="s">
        <v>88</v>
      </c>
      <c r="Q305" s="339">
        <f t="shared" ref="Q305:U305" si="178">+Q304*Q300/Q299</f>
        <v>406.28917885782909</v>
      </c>
      <c r="R305" s="339">
        <f t="shared" si="178"/>
        <v>440.59577264058834</v>
      </c>
      <c r="S305" s="339">
        <f t="shared" si="178"/>
        <v>475.87481071019852</v>
      </c>
      <c r="T305" s="339">
        <f t="shared" si="178"/>
        <v>523.10367336781565</v>
      </c>
      <c r="U305" s="339">
        <f t="shared" si="178"/>
        <v>587.04950731855217</v>
      </c>
      <c r="V305" s="339"/>
      <c r="W305" s="269"/>
      <c r="X305" s="292"/>
      <c r="Y305" s="292"/>
      <c r="Z305" s="292"/>
      <c r="AA305" s="292"/>
      <c r="AB305" s="309"/>
      <c r="AC305" s="199"/>
      <c r="AD305" s="308"/>
      <c r="AE305" s="308"/>
      <c r="AF305" s="308"/>
      <c r="AG305" s="308"/>
      <c r="AH305" s="308"/>
      <c r="AI305" s="308"/>
      <c r="AJ305" s="308"/>
      <c r="AK305" s="308"/>
      <c r="AL305" s="308"/>
      <c r="AM305" s="308"/>
      <c r="AN305" s="308"/>
      <c r="AO305" s="308"/>
    </row>
    <row r="306" spans="1:41" s="127" customFormat="1" x14ac:dyDescent="0.2">
      <c r="A306" s="228"/>
      <c r="B306" s="228"/>
      <c r="C306" s="228"/>
      <c r="D306" s="228"/>
      <c r="E306" s="228"/>
      <c r="F306" s="120"/>
      <c r="G306" s="120"/>
      <c r="H306" s="277">
        <f t="shared" si="159"/>
        <v>31</v>
      </c>
      <c r="J306" s="119"/>
      <c r="K306" s="119"/>
      <c r="L306" s="292"/>
      <c r="M306" s="310"/>
      <c r="N306" s="292"/>
      <c r="O306" s="339">
        <f>+O304*O301/O299</f>
        <v>467.78831680886401</v>
      </c>
      <c r="P306" s="338" t="s">
        <v>87</v>
      </c>
      <c r="Q306" s="339">
        <f t="shared" ref="Q306:U306" si="179">+Q304*Q301/Q299</f>
        <v>366.0674038020444</v>
      </c>
      <c r="R306" s="339">
        <f t="shared" si="179"/>
        <v>396.69503229120232</v>
      </c>
      <c r="S306" s="339">
        <f t="shared" si="179"/>
        <v>427.36717724430946</v>
      </c>
      <c r="T306" s="339">
        <f t="shared" si="179"/>
        <v>467.78831680886401</v>
      </c>
      <c r="U306" s="339">
        <f t="shared" si="179"/>
        <v>521.52256612000633</v>
      </c>
      <c r="V306" s="339"/>
      <c r="W306" s="269"/>
      <c r="X306" s="292"/>
      <c r="Y306" s="292"/>
      <c r="Z306" s="292"/>
      <c r="AA306" s="292"/>
      <c r="AB306" s="309"/>
      <c r="AC306" s="199"/>
      <c r="AD306" s="308"/>
      <c r="AE306" s="308"/>
      <c r="AF306" s="308"/>
      <c r="AG306" s="308"/>
      <c r="AH306" s="308"/>
      <c r="AI306" s="308"/>
      <c r="AJ306" s="308"/>
      <c r="AK306" s="308"/>
      <c r="AL306" s="308"/>
      <c r="AM306" s="308"/>
      <c r="AN306" s="308"/>
      <c r="AO306" s="308"/>
    </row>
    <row r="307" spans="1:41" s="127" customFormat="1" x14ac:dyDescent="0.2">
      <c r="A307" s="228"/>
      <c r="B307" s="228"/>
      <c r="C307" s="228"/>
      <c r="D307" s="228"/>
      <c r="E307" s="228"/>
      <c r="F307" s="120"/>
      <c r="G307" s="120"/>
      <c r="H307" s="277">
        <f t="shared" si="159"/>
        <v>32</v>
      </c>
      <c r="J307" s="119"/>
      <c r="K307" s="119"/>
      <c r="L307" s="292"/>
      <c r="M307" s="310"/>
      <c r="N307" s="292"/>
      <c r="O307" s="339">
        <f>+O304-O306</f>
        <v>78.395048165270396</v>
      </c>
      <c r="P307" s="338" t="s">
        <v>86</v>
      </c>
      <c r="Q307" s="339">
        <f t="shared" ref="Q307:U307" si="180">+Q304-Q306</f>
        <v>57.003844663469579</v>
      </c>
      <c r="R307" s="339">
        <f t="shared" si="180"/>
        <v>62.217815599060657</v>
      </c>
      <c r="S307" s="339">
        <f t="shared" si="180"/>
        <v>68.746881490114049</v>
      </c>
      <c r="T307" s="339">
        <f t="shared" si="180"/>
        <v>78.395048165270396</v>
      </c>
      <c r="U307" s="339">
        <f t="shared" si="180"/>
        <v>92.867298178005171</v>
      </c>
      <c r="V307" s="339"/>
      <c r="W307" s="269"/>
      <c r="X307" s="292"/>
      <c r="Y307" s="292"/>
      <c r="Z307" s="292"/>
      <c r="AA307" s="292"/>
      <c r="AB307" s="309"/>
      <c r="AC307" s="199"/>
      <c r="AD307" s="308"/>
      <c r="AE307" s="308"/>
      <c r="AF307" s="308"/>
      <c r="AG307" s="308"/>
      <c r="AH307" s="308"/>
      <c r="AI307" s="308"/>
      <c r="AJ307" s="308"/>
      <c r="AK307" s="308"/>
      <c r="AL307" s="308"/>
      <c r="AM307" s="308"/>
      <c r="AN307" s="308"/>
      <c r="AO307" s="308"/>
    </row>
    <row r="308" spans="1:41" s="127" customFormat="1" x14ac:dyDescent="0.2">
      <c r="A308" s="228"/>
      <c r="B308" s="228"/>
      <c r="C308" s="228"/>
      <c r="D308" s="228"/>
      <c r="E308" s="228"/>
      <c r="F308" s="120"/>
      <c r="G308" s="42"/>
      <c r="H308" s="277">
        <f t="shared" si="159"/>
        <v>33</v>
      </c>
      <c r="J308" s="246"/>
      <c r="K308" s="246"/>
      <c r="L308" s="246"/>
      <c r="M308" s="246"/>
      <c r="N308" s="246"/>
      <c r="O308" s="246"/>
      <c r="P308" s="246"/>
      <c r="Q308" s="246"/>
      <c r="R308" s="246"/>
      <c r="S308" s="246"/>
      <c r="T308" s="246"/>
      <c r="U308" s="246"/>
      <c r="V308" s="246"/>
      <c r="W308" s="269"/>
      <c r="X308" s="292"/>
      <c r="Y308" s="292"/>
      <c r="Z308" s="292"/>
      <c r="AA308" s="292"/>
      <c r="AB308" s="379"/>
      <c r="AC308" s="199"/>
      <c r="AD308" s="308"/>
      <c r="AE308" s="308"/>
      <c r="AF308" s="308"/>
      <c r="AG308" s="308"/>
      <c r="AH308" s="308"/>
      <c r="AI308" s="308"/>
      <c r="AJ308" s="308"/>
      <c r="AK308" s="308"/>
      <c r="AL308" s="308"/>
      <c r="AM308" s="308"/>
      <c r="AN308" s="308"/>
      <c r="AO308" s="308"/>
    </row>
    <row r="309" spans="1:41" s="127" customFormat="1" x14ac:dyDescent="0.2">
      <c r="A309" s="228" t="s">
        <v>15</v>
      </c>
      <c r="B309" s="228"/>
      <c r="C309" s="228"/>
      <c r="D309" s="228"/>
      <c r="E309" s="228"/>
      <c r="F309" s="120">
        <v>1000</v>
      </c>
      <c r="G309" s="120"/>
      <c r="H309" s="277">
        <f t="shared" si="159"/>
        <v>34</v>
      </c>
      <c r="J309" s="341" t="s">
        <v>85</v>
      </c>
      <c r="K309" s="119"/>
      <c r="L309" s="292"/>
      <c r="M309" s="310"/>
      <c r="N309" s="362"/>
      <c r="O309" s="342">
        <v>937</v>
      </c>
      <c r="P309" s="341" t="str">
        <f>P310</f>
        <v>Odkupna cena; vir podatkov SURS; preračuni KIS</v>
      </c>
      <c r="Q309" s="342">
        <v>937</v>
      </c>
      <c r="R309" s="342">
        <v>937</v>
      </c>
      <c r="S309" s="342">
        <v>937</v>
      </c>
      <c r="T309" s="342">
        <v>937</v>
      </c>
      <c r="U309" s="342">
        <v>937</v>
      </c>
      <c r="V309" s="342"/>
      <c r="W309" s="346"/>
      <c r="X309" s="306"/>
      <c r="Y309" s="306"/>
      <c r="Z309" s="306"/>
      <c r="AA309" s="306"/>
      <c r="AB309" s="309"/>
      <c r="AC309" s="199"/>
      <c r="AD309" s="308"/>
      <c r="AE309" s="308"/>
      <c r="AF309" s="308"/>
      <c r="AG309" s="308"/>
      <c r="AH309" s="308"/>
      <c r="AI309" s="308"/>
      <c r="AJ309" s="308"/>
      <c r="AK309" s="308"/>
      <c r="AL309" s="308"/>
      <c r="AM309" s="308"/>
      <c r="AN309" s="308"/>
      <c r="AO309" s="308"/>
    </row>
    <row r="310" spans="1:41" s="127" customFormat="1" x14ac:dyDescent="0.2">
      <c r="A310" s="228"/>
      <c r="B310" s="228"/>
      <c r="C310" s="228"/>
      <c r="D310" s="228"/>
      <c r="E310" s="228"/>
      <c r="F310" s="120"/>
      <c r="G310" s="42"/>
      <c r="H310" s="277">
        <f t="shared" si="159"/>
        <v>35</v>
      </c>
      <c r="J310" s="343" t="str">
        <f>+J273</f>
        <v>Bruto dodana vrednost</v>
      </c>
      <c r="K310" s="119"/>
      <c r="L310" s="306"/>
      <c r="M310" s="307"/>
      <c r="N310" s="306"/>
      <c r="O310" s="344">
        <f>O298+O297+O285-O283</f>
        <v>17528.997681784786</v>
      </c>
      <c r="P310" s="340" t="s">
        <v>85</v>
      </c>
      <c r="Q310" s="344">
        <f t="shared" ref="Q310:U310" si="181">Q298+Q297+Q285-Q283</f>
        <v>29390.734278400945</v>
      </c>
      <c r="R310" s="344">
        <f t="shared" si="181"/>
        <v>25225.827946348214</v>
      </c>
      <c r="S310" s="344">
        <f t="shared" si="181"/>
        <v>21331.120478147513</v>
      </c>
      <c r="T310" s="344">
        <f t="shared" si="181"/>
        <v>17528.997681784786</v>
      </c>
      <c r="U310" s="344">
        <f t="shared" si="181"/>
        <v>13863.139559612055</v>
      </c>
      <c r="V310" s="344"/>
      <c r="W310" s="269"/>
      <c r="X310" s="292"/>
      <c r="Y310" s="292"/>
      <c r="Z310" s="292"/>
      <c r="AA310" s="292"/>
      <c r="AB310" s="379"/>
      <c r="AC310" s="199"/>
      <c r="AD310" s="308"/>
      <c r="AE310" s="308"/>
      <c r="AF310" s="308"/>
      <c r="AG310" s="308"/>
      <c r="AH310" s="308"/>
      <c r="AI310" s="308"/>
      <c r="AJ310" s="308"/>
      <c r="AK310" s="308"/>
      <c r="AL310" s="308"/>
      <c r="AM310" s="308"/>
      <c r="AN310" s="308"/>
      <c r="AO310" s="308"/>
    </row>
    <row r="311" spans="1:41" s="127" customFormat="1" x14ac:dyDescent="0.2">
      <c r="A311" s="210" t="s">
        <v>11</v>
      </c>
      <c r="B311" s="207"/>
      <c r="C311" s="207"/>
      <c r="D311" s="207"/>
      <c r="E311" s="207"/>
      <c r="F311" s="120"/>
      <c r="G311" s="214"/>
      <c r="H311" s="124">
        <f t="shared" si="159"/>
        <v>36</v>
      </c>
      <c r="J311" s="326" t="s">
        <v>11</v>
      </c>
      <c r="K311" s="232"/>
      <c r="L311" s="292"/>
      <c r="M311" s="310"/>
      <c r="N311" s="292"/>
      <c r="O311" s="272">
        <v>2663.8557368807697</v>
      </c>
      <c r="P311" s="132"/>
      <c r="Q311" s="272">
        <v>2962.1345202777657</v>
      </c>
      <c r="R311" s="272">
        <v>2866.7653523923177</v>
      </c>
      <c r="S311" s="272">
        <v>2759.2249047662176</v>
      </c>
      <c r="T311" s="272">
        <v>2663.8557368807697</v>
      </c>
      <c r="U311" s="272">
        <v>2568.4865689953212</v>
      </c>
      <c r="V311" s="364"/>
      <c r="W311" s="346"/>
      <c r="X311" s="306"/>
      <c r="Y311" s="306"/>
      <c r="Z311" s="306"/>
      <c r="AA311" s="306"/>
      <c r="AB311" s="309"/>
      <c r="AC311" s="199"/>
      <c r="AD311" s="308"/>
      <c r="AE311" s="308"/>
      <c r="AF311" s="308"/>
      <c r="AG311" s="308"/>
      <c r="AH311" s="308"/>
      <c r="AI311" s="308"/>
      <c r="AJ311" s="308"/>
      <c r="AK311" s="308"/>
      <c r="AL311" s="308"/>
      <c r="AM311" s="308"/>
      <c r="AN311" s="308"/>
      <c r="AO311" s="308"/>
    </row>
    <row r="312" spans="1:41" s="127" customFormat="1" x14ac:dyDescent="0.2">
      <c r="A312" s="207"/>
      <c r="B312" s="207"/>
      <c r="C312" s="207"/>
      <c r="D312" s="207"/>
      <c r="E312" s="207"/>
      <c r="F312" s="120"/>
      <c r="G312" s="214"/>
      <c r="H312" s="124">
        <f t="shared" si="159"/>
        <v>37</v>
      </c>
      <c r="J312" s="119" t="s">
        <v>173</v>
      </c>
      <c r="K312" s="232"/>
      <c r="L312" s="292"/>
      <c r="M312" s="310"/>
      <c r="N312" s="292"/>
      <c r="O312" s="372">
        <f>+O310-O311</f>
        <v>14865.141944904015</v>
      </c>
      <c r="P312" s="132"/>
      <c r="Q312" s="372">
        <f t="shared" ref="Q312:U312" si="182">+Q310-Q311</f>
        <v>26428.599758123179</v>
      </c>
      <c r="R312" s="372">
        <f t="shared" si="182"/>
        <v>22359.062593955896</v>
      </c>
      <c r="S312" s="372">
        <f t="shared" si="182"/>
        <v>18571.895573381295</v>
      </c>
      <c r="T312" s="372">
        <f t="shared" si="182"/>
        <v>14865.141944904015</v>
      </c>
      <c r="U312" s="372">
        <f t="shared" si="182"/>
        <v>11294.652990616734</v>
      </c>
      <c r="V312" s="364"/>
      <c r="W312" s="346"/>
      <c r="X312" s="306"/>
      <c r="Y312" s="306"/>
      <c r="Z312" s="306"/>
      <c r="AA312" s="306"/>
      <c r="AB312" s="309"/>
      <c r="AC312" s="199"/>
      <c r="AD312" s="308"/>
      <c r="AE312" s="308"/>
      <c r="AF312" s="308"/>
      <c r="AG312" s="308"/>
      <c r="AH312" s="308"/>
      <c r="AI312" s="308"/>
      <c r="AJ312" s="308"/>
      <c r="AK312" s="308"/>
      <c r="AL312" s="308"/>
      <c r="AM312" s="308"/>
      <c r="AN312" s="308"/>
      <c r="AO312" s="308"/>
    </row>
    <row r="313" spans="1:41" s="127" customFormat="1" x14ac:dyDescent="0.2">
      <c r="A313" s="207"/>
      <c r="B313" s="207"/>
      <c r="C313" s="207"/>
      <c r="D313" s="207"/>
      <c r="E313" s="207"/>
      <c r="F313" s="215"/>
      <c r="G313" s="215"/>
      <c r="H313" s="152">
        <f>1</f>
        <v>1</v>
      </c>
      <c r="I313" s="152" t="str">
        <f>+J315</f>
        <v>Breskve namizne</v>
      </c>
      <c r="J313" s="151" t="s">
        <v>131</v>
      </c>
      <c r="K313" s="281"/>
      <c r="L313" s="281"/>
      <c r="M313" s="281"/>
      <c r="N313" s="281"/>
      <c r="O313" s="282">
        <f>O321-O333+O326-'2019'!E292</f>
        <v>-3.637978807091713E-12</v>
      </c>
      <c r="P313" s="281"/>
      <c r="Q313" s="282">
        <f>Q321-Q333+Q326-'2019'!H292</f>
        <v>-3.637978807091713E-12</v>
      </c>
      <c r="R313" s="282">
        <f>R321-R333+R326-'2019'!I292</f>
        <v>0</v>
      </c>
      <c r="S313" s="282">
        <f>S321-S333+S326-'2019'!J292</f>
        <v>-3.637978807091713E-12</v>
      </c>
      <c r="T313" s="282">
        <f>T321-T333+T326-'2019'!K292</f>
        <v>0</v>
      </c>
      <c r="U313" s="282"/>
      <c r="V313" s="282"/>
      <c r="W313" s="281"/>
      <c r="X313" s="281"/>
      <c r="Y313" s="281"/>
      <c r="Z313" s="281"/>
      <c r="AA313" s="281"/>
      <c r="AB313" s="378"/>
      <c r="AC313" s="199"/>
      <c r="AD313" s="308"/>
      <c r="AE313" s="308"/>
      <c r="AF313" s="308"/>
      <c r="AG313" s="308"/>
      <c r="AH313" s="308"/>
      <c r="AI313" s="308"/>
      <c r="AJ313" s="308"/>
      <c r="AK313" s="308"/>
      <c r="AL313" s="308"/>
      <c r="AM313" s="308"/>
      <c r="AN313" s="308"/>
      <c r="AO313" s="308"/>
    </row>
    <row r="314" spans="1:41" s="127" customFormat="1" x14ac:dyDescent="0.2">
      <c r="A314" s="207"/>
      <c r="B314" s="207"/>
      <c r="C314" s="207"/>
      <c r="D314" s="207"/>
      <c r="E314" s="207"/>
      <c r="F314" s="216"/>
      <c r="G314" s="217"/>
      <c r="H314" s="124">
        <f>H313+1</f>
        <v>2</v>
      </c>
      <c r="I314" s="127" t="str">
        <f>+I313</f>
        <v>Breskve namizne</v>
      </c>
      <c r="J314" s="126" t="s">
        <v>132</v>
      </c>
      <c r="K314" s="285"/>
      <c r="L314" s="285"/>
      <c r="M314" s="286"/>
      <c r="N314" s="285"/>
      <c r="O314" s="350" t="e">
        <f>#REF!</f>
        <v>#REF!</v>
      </c>
      <c r="P314" s="350"/>
      <c r="Q314" s="287" t="s">
        <v>119</v>
      </c>
      <c r="R314" s="287" t="s">
        <v>194</v>
      </c>
      <c r="S314" s="287" t="s">
        <v>118</v>
      </c>
      <c r="T314" s="287" t="s">
        <v>195</v>
      </c>
      <c r="U314" s="287"/>
      <c r="V314" s="285"/>
      <c r="W314" s="285"/>
      <c r="X314" s="287"/>
      <c r="Y314" s="287"/>
      <c r="Z314" s="285"/>
      <c r="AA314" s="285"/>
      <c r="AB314" s="378"/>
      <c r="AC314" s="199"/>
      <c r="AD314" s="308"/>
      <c r="AE314" s="308"/>
      <c r="AF314" s="308"/>
      <c r="AG314" s="308"/>
      <c r="AH314" s="308"/>
      <c r="AI314" s="308"/>
      <c r="AJ314" s="308"/>
      <c r="AK314" s="308"/>
      <c r="AL314" s="308"/>
      <c r="AM314" s="308"/>
      <c r="AN314" s="308"/>
      <c r="AO314" s="308"/>
    </row>
    <row r="315" spans="1:41" s="127" customFormat="1" x14ac:dyDescent="0.2">
      <c r="A315" s="228"/>
      <c r="B315" s="228"/>
      <c r="C315" s="228"/>
      <c r="D315" s="228"/>
      <c r="E315" s="228"/>
      <c r="F315" s="216" t="e">
        <f>#REF!</f>
        <v>#REF!</v>
      </c>
      <c r="G315" s="217"/>
      <c r="H315" s="277">
        <f t="shared" ref="H315:H349" si="183">H314+1</f>
        <v>3</v>
      </c>
      <c r="I315" s="127" t="str">
        <f>+I314</f>
        <v>Breskve namizne</v>
      </c>
      <c r="J315" s="129" t="s">
        <v>230</v>
      </c>
      <c r="K315" s="119" t="str">
        <f>+K$56</f>
        <v>Enota</v>
      </c>
      <c r="L315" s="290"/>
      <c r="M315" s="291"/>
      <c r="N315" s="280"/>
      <c r="O315" s="351"/>
      <c r="P315" s="351"/>
      <c r="Q315" s="121"/>
      <c r="R315" s="121"/>
      <c r="S315" s="351"/>
      <c r="T315" s="121"/>
      <c r="U315" s="351"/>
      <c r="V315" s="199"/>
      <c r="W315" s="199"/>
      <c r="X315" s="199" t="s">
        <v>72</v>
      </c>
      <c r="Y315" s="199"/>
      <c r="Z315" s="199"/>
      <c r="AA315" s="199"/>
      <c r="AB315" s="199"/>
      <c r="AC315" s="199"/>
      <c r="AD315" s="308"/>
      <c r="AE315" s="308"/>
      <c r="AF315" s="308"/>
      <c r="AG315" s="308"/>
      <c r="AH315" s="308"/>
      <c r="AI315" s="308"/>
      <c r="AJ315" s="308"/>
      <c r="AK315" s="308"/>
      <c r="AL315" s="308"/>
      <c r="AM315" s="308"/>
      <c r="AN315" s="308"/>
      <c r="AO315" s="308"/>
    </row>
    <row r="316" spans="1:41" s="127" customFormat="1" x14ac:dyDescent="0.2">
      <c r="A316" s="228"/>
      <c r="B316" s="228"/>
      <c r="C316" s="228"/>
      <c r="D316" s="228"/>
      <c r="E316" s="228"/>
      <c r="F316" s="216"/>
      <c r="G316" s="217"/>
      <c r="H316" s="277">
        <f t="shared" si="183"/>
        <v>4</v>
      </c>
      <c r="I316" s="127" t="str">
        <f>+I315</f>
        <v>Breskve namizne</v>
      </c>
      <c r="J316" s="131" t="s">
        <v>68</v>
      </c>
      <c r="K316" s="121"/>
      <c r="L316" s="290"/>
      <c r="M316" s="291"/>
      <c r="N316" s="280"/>
      <c r="O316" s="351"/>
      <c r="P316" s="351"/>
      <c r="Q316" s="290" t="s">
        <v>71</v>
      </c>
      <c r="R316" s="290" t="s">
        <v>70</v>
      </c>
      <c r="S316" s="290" t="s">
        <v>69</v>
      </c>
      <c r="T316" s="290"/>
      <c r="U316" s="290"/>
      <c r="V316" s="290"/>
      <c r="W316" s="196"/>
      <c r="X316" s="280" t="s">
        <v>66</v>
      </c>
      <c r="Y316" s="196" t="s">
        <v>65</v>
      </c>
      <c r="Z316" s="196"/>
      <c r="AA316" s="196"/>
      <c r="AB316" s="199"/>
      <c r="AC316" s="199"/>
      <c r="AD316" s="308"/>
      <c r="AE316" s="308"/>
      <c r="AF316" s="308"/>
      <c r="AG316" s="308"/>
      <c r="AH316" s="308"/>
      <c r="AI316" s="308"/>
      <c r="AJ316" s="308"/>
      <c r="AK316" s="308"/>
      <c r="AL316" s="308"/>
      <c r="AM316" s="308"/>
      <c r="AN316" s="308"/>
      <c r="AO316" s="308"/>
    </row>
    <row r="317" spans="1:41" s="127" customFormat="1" x14ac:dyDescent="0.2">
      <c r="A317" s="228" t="s">
        <v>9</v>
      </c>
      <c r="B317" s="228"/>
      <c r="C317" s="228"/>
      <c r="D317" s="228"/>
      <c r="E317" s="228"/>
      <c r="F317" s="120"/>
      <c r="G317" s="217"/>
      <c r="H317" s="277">
        <f t="shared" si="183"/>
        <v>5</v>
      </c>
      <c r="I317" s="127" t="str">
        <f>+I316</f>
        <v>Breskve namizne</v>
      </c>
      <c r="J317" s="131" t="s">
        <v>8</v>
      </c>
      <c r="K317" s="119" t="s">
        <v>7</v>
      </c>
      <c r="L317" s="352"/>
      <c r="M317" s="353"/>
      <c r="N317" s="295"/>
      <c r="O317" s="364">
        <v>20000</v>
      </c>
      <c r="P317" s="119"/>
      <c r="Q317" s="364">
        <v>30000</v>
      </c>
      <c r="R317" s="364">
        <v>25000</v>
      </c>
      <c r="S317" s="364">
        <v>20000</v>
      </c>
      <c r="T317" s="364">
        <v>15000</v>
      </c>
      <c r="U317" s="364"/>
      <c r="V317" s="364"/>
      <c r="W317" s="196"/>
      <c r="X317" s="284">
        <f>Q317/$S317*100</f>
        <v>150</v>
      </c>
      <c r="Y317" s="284">
        <f t="shared" ref="Y317:AA317" si="184">R317/$S317*100</f>
        <v>125</v>
      </c>
      <c r="Z317" s="284">
        <f t="shared" si="184"/>
        <v>100</v>
      </c>
      <c r="AA317" s="284">
        <f t="shared" si="184"/>
        <v>75</v>
      </c>
      <c r="AB317" s="284">
        <f>U317/$S317*100</f>
        <v>0</v>
      </c>
      <c r="AC317" s="199"/>
      <c r="AD317" s="308"/>
      <c r="AE317" s="308"/>
      <c r="AF317" s="308"/>
      <c r="AG317" s="308"/>
      <c r="AH317" s="308"/>
      <c r="AI317" s="308"/>
      <c r="AJ317" s="308"/>
      <c r="AK317" s="308"/>
      <c r="AL317" s="308"/>
      <c r="AM317" s="308"/>
      <c r="AN317" s="308"/>
      <c r="AO317" s="308"/>
    </row>
    <row r="318" spans="1:41" s="127" customFormat="1" x14ac:dyDescent="0.2">
      <c r="A318" s="228" t="s">
        <v>79</v>
      </c>
      <c r="B318" s="228"/>
      <c r="C318" s="228"/>
      <c r="D318" s="228"/>
      <c r="E318" s="228"/>
      <c r="F318" s="120"/>
      <c r="G318" s="217"/>
      <c r="H318" s="277">
        <f t="shared" si="183"/>
        <v>6</v>
      </c>
      <c r="J318" s="131"/>
      <c r="K318" s="119"/>
      <c r="L318" s="352"/>
      <c r="M318" s="353"/>
      <c r="N318" s="295"/>
      <c r="O318" s="293"/>
      <c r="P318" s="119"/>
      <c r="Q318" s="293"/>
      <c r="R318" s="293"/>
      <c r="S318" s="293"/>
      <c r="T318" s="293"/>
      <c r="U318" s="293"/>
      <c r="V318" s="293"/>
      <c r="W318" s="196"/>
      <c r="X318" s="290"/>
      <c r="Y318" s="290"/>
      <c r="Z318" s="290"/>
      <c r="AA318" s="290"/>
      <c r="AB318" s="199"/>
      <c r="AC318" s="199"/>
      <c r="AD318" s="308"/>
      <c r="AE318" s="308"/>
      <c r="AF318" s="308"/>
      <c r="AG318" s="308"/>
      <c r="AH318" s="308"/>
      <c r="AI318" s="308"/>
      <c r="AJ318" s="308"/>
      <c r="AK318" s="308"/>
      <c r="AL318" s="308"/>
      <c r="AM318" s="308"/>
      <c r="AN318" s="308"/>
      <c r="AO318" s="308"/>
    </row>
    <row r="319" spans="1:41" s="127" customFormat="1" x14ac:dyDescent="0.2">
      <c r="A319" s="228" t="s">
        <v>75</v>
      </c>
      <c r="B319" s="228"/>
      <c r="C319" s="228"/>
      <c r="D319" s="228"/>
      <c r="E319" s="228"/>
      <c r="F319" s="120"/>
      <c r="G319" s="217"/>
      <c r="H319" s="277">
        <f t="shared" si="183"/>
        <v>7</v>
      </c>
      <c r="I319" s="127" t="str">
        <f>+I317</f>
        <v>Breskve namizne</v>
      </c>
      <c r="J319" s="131" t="s">
        <v>74</v>
      </c>
      <c r="K319" s="119" t="s">
        <v>73</v>
      </c>
      <c r="L319" s="290"/>
      <c r="M319" s="291"/>
      <c r="N319" s="280"/>
      <c r="O319" s="377">
        <v>0.5</v>
      </c>
      <c r="P319" s="234"/>
      <c r="Q319" s="377">
        <v>0.5</v>
      </c>
      <c r="R319" s="377">
        <v>0.5</v>
      </c>
      <c r="S319" s="377">
        <v>0.5</v>
      </c>
      <c r="T319" s="377">
        <v>0.5</v>
      </c>
      <c r="U319" s="377"/>
      <c r="V319" s="364"/>
      <c r="W319" s="196"/>
      <c r="X319" s="284"/>
      <c r="Y319" s="284"/>
      <c r="Z319" s="284"/>
      <c r="AA319" s="284"/>
      <c r="AB319" s="199"/>
      <c r="AC319" s="199"/>
      <c r="AD319" s="308"/>
      <c r="AE319" s="308"/>
      <c r="AF319" s="308"/>
      <c r="AG319" s="308"/>
      <c r="AH319" s="308"/>
      <c r="AI319" s="308"/>
      <c r="AJ319" s="308"/>
      <c r="AK319" s="308"/>
      <c r="AL319" s="308"/>
      <c r="AM319" s="308"/>
      <c r="AN319" s="308"/>
      <c r="AO319" s="308"/>
    </row>
    <row r="320" spans="1:41" s="127" customFormat="1" x14ac:dyDescent="0.2">
      <c r="A320" s="230" t="s">
        <v>12</v>
      </c>
      <c r="B320" s="228"/>
      <c r="C320" s="228"/>
      <c r="D320" s="228"/>
      <c r="E320" s="228"/>
      <c r="F320" s="120"/>
      <c r="G320" s="217"/>
      <c r="H320" s="277">
        <f t="shared" si="183"/>
        <v>8</v>
      </c>
      <c r="I320" s="127" t="str">
        <f>+I315</f>
        <v>Breskve namizne</v>
      </c>
      <c r="J320" s="131" t="str">
        <f>+J$61</f>
        <v>Kupljen material in storitve</v>
      </c>
      <c r="K320" s="119"/>
      <c r="L320" s="121"/>
      <c r="M320" s="267"/>
      <c r="N320" s="119"/>
      <c r="O320" s="364">
        <v>6923.6483515370082</v>
      </c>
      <c r="P320" s="119"/>
      <c r="Q320" s="364">
        <v>9195.7114605584138</v>
      </c>
      <c r="R320" s="364">
        <v>8059.0870584738041</v>
      </c>
      <c r="S320" s="364">
        <v>6923.6483515370082</v>
      </c>
      <c r="T320" s="364">
        <v>5669.6775158226064</v>
      </c>
      <c r="U320" s="364"/>
      <c r="V320" s="364"/>
      <c r="W320" s="293"/>
      <c r="X320" s="284">
        <f t="shared" ref="X320:X335" si="185">Q320/$S320*100</f>
        <v>132.81598073242731</v>
      </c>
      <c r="Y320" s="284">
        <f t="shared" ref="Y320:Y335" si="186">R320/$S320*100</f>
        <v>116.39942771912636</v>
      </c>
      <c r="Z320" s="284">
        <f t="shared" ref="Z320:Z335" si="187">S320/$S320*100</f>
        <v>100</v>
      </c>
      <c r="AA320" s="284">
        <f t="shared" ref="AA320:AA335" si="188">T320/$S320*100</f>
        <v>81.888582838901286</v>
      </c>
      <c r="AB320" s="284">
        <f t="shared" ref="AB320:AB335" si="189">U320/$S320*100</f>
        <v>0</v>
      </c>
      <c r="AC320" s="199"/>
      <c r="AD320" s="308"/>
      <c r="AE320" s="308"/>
      <c r="AF320" s="308"/>
      <c r="AG320" s="308"/>
      <c r="AH320" s="308"/>
      <c r="AI320" s="308"/>
      <c r="AJ320" s="308"/>
      <c r="AK320" s="308"/>
      <c r="AL320" s="308"/>
      <c r="AM320" s="308"/>
      <c r="AN320" s="308"/>
      <c r="AO320" s="308"/>
    </row>
    <row r="321" spans="1:41" s="127" customFormat="1" x14ac:dyDescent="0.2">
      <c r="A321" s="228" t="s">
        <v>5</v>
      </c>
      <c r="B321" s="228"/>
      <c r="C321" s="228"/>
      <c r="D321" s="228"/>
      <c r="E321" s="228"/>
      <c r="F321" s="120"/>
      <c r="G321" s="120"/>
      <c r="H321" s="277">
        <f t="shared" si="183"/>
        <v>9</v>
      </c>
      <c r="I321" s="127" t="str">
        <f t="shared" ref="I321:I348" si="190">+I320</f>
        <v>Breskve namizne</v>
      </c>
      <c r="J321" s="131" t="str">
        <f>+J$62</f>
        <v>Stroški skupaj</v>
      </c>
      <c r="K321" s="119" t="str">
        <f>+K$62</f>
        <v>EUR/ha</v>
      </c>
      <c r="L321" s="133"/>
      <c r="M321" s="365"/>
      <c r="N321" s="132"/>
      <c r="O321" s="364">
        <v>16187.168036024934</v>
      </c>
      <c r="P321" s="132"/>
      <c r="Q321" s="364">
        <v>19526.65106267864</v>
      </c>
      <c r="R321" s="364">
        <v>17900.502268210716</v>
      </c>
      <c r="S321" s="364">
        <v>16187.168036024934</v>
      </c>
      <c r="T321" s="364">
        <v>14440.864671771649</v>
      </c>
      <c r="U321" s="364"/>
      <c r="V321" s="364"/>
      <c r="W321" s="298"/>
      <c r="X321" s="284">
        <f t="shared" si="185"/>
        <v>120.63043405258786</v>
      </c>
      <c r="Y321" s="284">
        <f t="shared" si="186"/>
        <v>110.58452119835115</v>
      </c>
      <c r="Z321" s="284">
        <f t="shared" si="187"/>
        <v>100</v>
      </c>
      <c r="AA321" s="284">
        <f t="shared" si="188"/>
        <v>89.211804310878563</v>
      </c>
      <c r="AB321" s="284">
        <f t="shared" si="189"/>
        <v>0</v>
      </c>
      <c r="AC321" s="199"/>
      <c r="AD321" s="308"/>
      <c r="AE321" s="308"/>
      <c r="AF321" s="308"/>
      <c r="AG321" s="308"/>
      <c r="AH321" s="308"/>
      <c r="AI321" s="308"/>
      <c r="AJ321" s="308"/>
      <c r="AK321" s="308"/>
      <c r="AL321" s="308"/>
      <c r="AM321" s="308"/>
      <c r="AN321" s="308"/>
      <c r="AO321" s="308"/>
    </row>
    <row r="322" spans="1:41" s="127" customFormat="1" x14ac:dyDescent="0.2">
      <c r="A322" s="228" t="s">
        <v>4</v>
      </c>
      <c r="B322" s="228"/>
      <c r="C322" s="228"/>
      <c r="D322" s="228"/>
      <c r="E322" s="228"/>
      <c r="F322" s="120"/>
      <c r="G322" s="120"/>
      <c r="H322" s="277">
        <f t="shared" si="183"/>
        <v>10</v>
      </c>
      <c r="I322" s="127" t="str">
        <f t="shared" si="190"/>
        <v>Breskve namizne</v>
      </c>
      <c r="J322" s="131" t="str">
        <f>+J$63</f>
        <v>Stranski pridelki</v>
      </c>
      <c r="K322" s="119" t="str">
        <f>+K$63</f>
        <v>EUR/ha</v>
      </c>
      <c r="L322" s="133"/>
      <c r="M322" s="365"/>
      <c r="N322" s="133"/>
      <c r="O322" s="364">
        <v>0</v>
      </c>
      <c r="P322" s="366"/>
      <c r="Q322" s="364">
        <v>0</v>
      </c>
      <c r="R322" s="364">
        <v>0</v>
      </c>
      <c r="S322" s="364">
        <v>0</v>
      </c>
      <c r="T322" s="364">
        <v>0</v>
      </c>
      <c r="U322" s="364"/>
      <c r="V322" s="364"/>
      <c r="W322" s="346"/>
      <c r="X322" s="284" t="e">
        <f t="shared" si="185"/>
        <v>#DIV/0!</v>
      </c>
      <c r="Y322" s="284" t="e">
        <f t="shared" si="186"/>
        <v>#DIV/0!</v>
      </c>
      <c r="Z322" s="284" t="e">
        <f t="shared" si="187"/>
        <v>#DIV/0!</v>
      </c>
      <c r="AA322" s="284" t="e">
        <f t="shared" si="188"/>
        <v>#DIV/0!</v>
      </c>
      <c r="AB322" s="284" t="e">
        <f t="shared" si="189"/>
        <v>#DIV/0!</v>
      </c>
      <c r="AC322" s="199"/>
      <c r="AD322" s="308"/>
      <c r="AE322" s="308"/>
      <c r="AF322" s="308"/>
      <c r="AG322" s="308"/>
      <c r="AH322" s="308"/>
      <c r="AI322" s="308"/>
      <c r="AJ322" s="308"/>
      <c r="AK322" s="308"/>
      <c r="AL322" s="308"/>
      <c r="AM322" s="308"/>
      <c r="AN322" s="308"/>
      <c r="AO322" s="308"/>
    </row>
    <row r="323" spans="1:41" s="127" customFormat="1" x14ac:dyDescent="0.2">
      <c r="A323" s="228"/>
      <c r="B323" s="228"/>
      <c r="C323" s="228"/>
      <c r="D323" s="228"/>
      <c r="E323" s="228"/>
      <c r="F323" s="120"/>
      <c r="G323" s="120"/>
      <c r="H323" s="277">
        <f t="shared" si="183"/>
        <v>11</v>
      </c>
      <c r="I323" s="127" t="str">
        <f t="shared" si="190"/>
        <v>Breskve namizne</v>
      </c>
      <c r="J323" s="131" t="str">
        <f>+J$64</f>
        <v>Stroški glavnega pridelka</v>
      </c>
      <c r="K323" s="119" t="str">
        <f>+K$64</f>
        <v>EUR/ha</v>
      </c>
      <c r="L323" s="367"/>
      <c r="M323" s="365"/>
      <c r="N323" s="367"/>
      <c r="O323" s="312">
        <f>+O321-O322</f>
        <v>16187.168036024934</v>
      </c>
      <c r="P323" s="366"/>
      <c r="Q323" s="312">
        <f t="shared" ref="Q323:T323" si="191">+Q321-Q322</f>
        <v>19526.65106267864</v>
      </c>
      <c r="R323" s="312">
        <f t="shared" si="191"/>
        <v>17900.502268210716</v>
      </c>
      <c r="S323" s="312">
        <f t="shared" si="191"/>
        <v>16187.168036024934</v>
      </c>
      <c r="T323" s="312">
        <f t="shared" si="191"/>
        <v>14440.864671771649</v>
      </c>
      <c r="U323" s="312"/>
      <c r="V323" s="312"/>
      <c r="W323" s="269"/>
      <c r="X323" s="284">
        <f t="shared" si="185"/>
        <v>120.63043405258786</v>
      </c>
      <c r="Y323" s="284">
        <f t="shared" si="186"/>
        <v>110.58452119835115</v>
      </c>
      <c r="Z323" s="284">
        <f t="shared" si="187"/>
        <v>100</v>
      </c>
      <c r="AA323" s="284">
        <f t="shared" si="188"/>
        <v>89.211804310878563</v>
      </c>
      <c r="AB323" s="284">
        <f t="shared" si="189"/>
        <v>0</v>
      </c>
      <c r="AC323" s="199"/>
      <c r="AD323" s="308"/>
      <c r="AE323" s="308"/>
      <c r="AF323" s="308"/>
      <c r="AG323" s="308"/>
      <c r="AH323" s="308"/>
      <c r="AI323" s="308"/>
      <c r="AJ323" s="308"/>
      <c r="AK323" s="308"/>
      <c r="AL323" s="308"/>
      <c r="AM323" s="308"/>
      <c r="AN323" s="308"/>
      <c r="AO323" s="308"/>
    </row>
    <row r="324" spans="1:41" s="127" customFormat="1" x14ac:dyDescent="0.2">
      <c r="A324" s="228" t="s">
        <v>3</v>
      </c>
      <c r="B324" s="228" t="s">
        <v>0</v>
      </c>
      <c r="C324" s="228" t="s">
        <v>2</v>
      </c>
      <c r="D324" s="228" t="s">
        <v>1</v>
      </c>
      <c r="E324" s="228" t="s">
        <v>0</v>
      </c>
      <c r="F324" s="120"/>
      <c r="G324" s="120"/>
      <c r="H324" s="277">
        <f t="shared" si="183"/>
        <v>12</v>
      </c>
      <c r="I324" s="127" t="str">
        <f t="shared" si="190"/>
        <v>Breskve namizne</v>
      </c>
      <c r="J324" s="131" t="str">
        <f>+J$65</f>
        <v>Subvencije</v>
      </c>
      <c r="K324" s="119" t="str">
        <f>+K$65</f>
        <v>EUR/ha</v>
      </c>
      <c r="L324" s="133"/>
      <c r="M324" s="365"/>
      <c r="N324" s="133"/>
      <c r="O324" s="364">
        <v>373.90139299999998</v>
      </c>
      <c r="P324" s="366"/>
      <c r="Q324" s="364">
        <v>373.90139299999998</v>
      </c>
      <c r="R324" s="364">
        <v>373.90139299999998</v>
      </c>
      <c r="S324" s="364">
        <v>373.90139299999998</v>
      </c>
      <c r="T324" s="364">
        <v>373.90139299999998</v>
      </c>
      <c r="U324" s="364"/>
      <c r="V324" s="364"/>
      <c r="W324" s="269"/>
      <c r="X324" s="284">
        <f t="shared" si="185"/>
        <v>100</v>
      </c>
      <c r="Y324" s="284">
        <f t="shared" si="186"/>
        <v>100</v>
      </c>
      <c r="Z324" s="284">
        <f t="shared" si="187"/>
        <v>100</v>
      </c>
      <c r="AA324" s="284">
        <f t="shared" si="188"/>
        <v>100</v>
      </c>
      <c r="AB324" s="284">
        <f t="shared" si="189"/>
        <v>0</v>
      </c>
      <c r="AC324" s="380"/>
      <c r="AD324" s="308"/>
      <c r="AE324" s="308"/>
      <c r="AF324" s="308"/>
      <c r="AG324" s="308"/>
      <c r="AH324" s="308"/>
      <c r="AI324" s="308"/>
      <c r="AJ324" s="308"/>
      <c r="AK324" s="308"/>
      <c r="AL324" s="308"/>
      <c r="AM324" s="308"/>
      <c r="AN324" s="308"/>
      <c r="AO324" s="308"/>
    </row>
    <row r="325" spans="1:41" s="127" customFormat="1" x14ac:dyDescent="0.2">
      <c r="A325" s="228"/>
      <c r="B325" s="228"/>
      <c r="C325" s="228" t="s">
        <v>6</v>
      </c>
      <c r="D325" s="228"/>
      <c r="E325" s="228"/>
      <c r="F325" s="120"/>
      <c r="G325" s="120"/>
      <c r="H325" s="277">
        <f t="shared" si="183"/>
        <v>13</v>
      </c>
      <c r="I325" s="127" t="str">
        <f t="shared" si="190"/>
        <v>Breskve namizne</v>
      </c>
      <c r="J325" s="131" t="str">
        <f>+J$66</f>
        <v>Stroški, zmanjšani za subvencije</v>
      </c>
      <c r="K325" s="119" t="str">
        <f>+K$66</f>
        <v>EUR/ha</v>
      </c>
      <c r="L325" s="367"/>
      <c r="M325" s="365"/>
      <c r="N325" s="367"/>
      <c r="O325" s="314">
        <f>+O323-O324</f>
        <v>15813.266643024934</v>
      </c>
      <c r="P325" s="366"/>
      <c r="Q325" s="314">
        <f t="shared" ref="Q325:T325" si="192">+Q323-Q324</f>
        <v>19152.74966967864</v>
      </c>
      <c r="R325" s="314">
        <f t="shared" si="192"/>
        <v>17526.600875210715</v>
      </c>
      <c r="S325" s="314">
        <f t="shared" si="192"/>
        <v>15813.266643024934</v>
      </c>
      <c r="T325" s="314">
        <f t="shared" si="192"/>
        <v>14066.963278771649</v>
      </c>
      <c r="U325" s="314"/>
      <c r="V325" s="314"/>
      <c r="W325" s="269"/>
      <c r="X325" s="284">
        <f t="shared" si="185"/>
        <v>121.11823636469646</v>
      </c>
      <c r="Y325" s="284">
        <f t="shared" si="186"/>
        <v>110.83478999540878</v>
      </c>
      <c r="Z325" s="284">
        <f t="shared" si="187"/>
        <v>100</v>
      </c>
      <c r="AA325" s="284">
        <f t="shared" si="188"/>
        <v>88.956719672949035</v>
      </c>
      <c r="AB325" s="284">
        <f t="shared" si="189"/>
        <v>0</v>
      </c>
      <c r="AC325" s="199"/>
      <c r="AD325" s="308"/>
      <c r="AE325" s="308"/>
      <c r="AF325" s="308"/>
      <c r="AG325" s="308"/>
      <c r="AH325" s="308"/>
      <c r="AI325" s="308"/>
      <c r="AJ325" s="308"/>
      <c r="AK325" s="308"/>
      <c r="AL325" s="308"/>
      <c r="AM325" s="308"/>
      <c r="AN325" s="308"/>
      <c r="AO325" s="308"/>
    </row>
    <row r="326" spans="1:41" s="127" customFormat="1" x14ac:dyDescent="0.2">
      <c r="A326" s="228"/>
      <c r="B326" s="228"/>
      <c r="C326" s="228"/>
      <c r="D326" s="228"/>
      <c r="E326" s="228"/>
      <c r="F326" s="120"/>
      <c r="G326" s="138"/>
      <c r="H326" s="277">
        <f t="shared" si="183"/>
        <v>14</v>
      </c>
      <c r="I326" s="127" t="str">
        <f t="shared" si="190"/>
        <v>Breskve namizne</v>
      </c>
      <c r="J326" s="131" t="str">
        <f>+J$67</f>
        <v>Stroški, zmanjšani za subvencije/kg</v>
      </c>
      <c r="K326" s="119" t="str">
        <f>+K$67</f>
        <v>EUR/kg</v>
      </c>
      <c r="L326" s="368"/>
      <c r="M326" s="369"/>
      <c r="N326" s="367"/>
      <c r="O326" s="320">
        <f>+O325/O317</f>
        <v>0.79066333215124673</v>
      </c>
      <c r="P326" s="370"/>
      <c r="Q326" s="320">
        <f t="shared" ref="Q326:T326" si="193">+Q325/Q317</f>
        <v>0.63842498898928801</v>
      </c>
      <c r="R326" s="320">
        <f t="shared" si="193"/>
        <v>0.70106403500842862</v>
      </c>
      <c r="S326" s="320">
        <f t="shared" si="193"/>
        <v>0.79066333215124673</v>
      </c>
      <c r="T326" s="320">
        <f t="shared" si="193"/>
        <v>0.93779755191810998</v>
      </c>
      <c r="U326" s="320"/>
      <c r="V326" s="320"/>
      <c r="W326" s="269"/>
      <c r="X326" s="284">
        <f t="shared" si="185"/>
        <v>80.745490909797638</v>
      </c>
      <c r="Y326" s="284">
        <f t="shared" si="186"/>
        <v>88.667831996327024</v>
      </c>
      <c r="Z326" s="284">
        <f t="shared" si="187"/>
        <v>100</v>
      </c>
      <c r="AA326" s="284">
        <f t="shared" si="188"/>
        <v>118.60895956393205</v>
      </c>
      <c r="AB326" s="284">
        <f t="shared" si="189"/>
        <v>0</v>
      </c>
      <c r="AC326" s="199"/>
      <c r="AD326" s="308"/>
      <c r="AE326" s="308"/>
      <c r="AF326" s="308"/>
      <c r="AG326" s="308"/>
      <c r="AH326" s="308"/>
      <c r="AI326" s="308"/>
      <c r="AJ326" s="308"/>
      <c r="AK326" s="308"/>
      <c r="AL326" s="308"/>
      <c r="AM326" s="308"/>
      <c r="AN326" s="308"/>
      <c r="AO326" s="308"/>
    </row>
    <row r="327" spans="1:41" s="127" customFormat="1" x14ac:dyDescent="0.2">
      <c r="A327" s="228" t="s">
        <v>152</v>
      </c>
      <c r="B327" s="228"/>
      <c r="C327" s="228"/>
      <c r="D327" s="228"/>
      <c r="E327" s="228"/>
      <c r="F327" s="120"/>
      <c r="G327" s="120"/>
      <c r="H327" s="277">
        <f t="shared" si="183"/>
        <v>15</v>
      </c>
      <c r="I327" s="127" t="str">
        <f t="shared" si="190"/>
        <v>Breskve namizne</v>
      </c>
      <c r="J327" s="131" t="str">
        <f t="shared" ref="J327" si="194">+J290</f>
        <v>davek_a</v>
      </c>
      <c r="K327" s="119"/>
      <c r="L327" s="133"/>
      <c r="M327" s="365"/>
      <c r="N327" s="133"/>
      <c r="O327" s="272">
        <v>0</v>
      </c>
      <c r="P327" s="366"/>
      <c r="Q327" s="272">
        <v>0</v>
      </c>
      <c r="R327" s="272">
        <v>0</v>
      </c>
      <c r="S327" s="272">
        <v>0</v>
      </c>
      <c r="T327" s="272">
        <v>0</v>
      </c>
      <c r="U327" s="272"/>
      <c r="V327" s="272"/>
      <c r="W327" s="375"/>
      <c r="X327" s="284" t="e">
        <f t="shared" si="185"/>
        <v>#DIV/0!</v>
      </c>
      <c r="Y327" s="284" t="e">
        <f t="shared" si="186"/>
        <v>#DIV/0!</v>
      </c>
      <c r="Z327" s="284" t="e">
        <f t="shared" si="187"/>
        <v>#DIV/0!</v>
      </c>
      <c r="AA327" s="284" t="e">
        <f t="shared" si="188"/>
        <v>#DIV/0!</v>
      </c>
      <c r="AB327" s="284" t="e">
        <f t="shared" si="189"/>
        <v>#DIV/0!</v>
      </c>
      <c r="AC327" s="199"/>
      <c r="AD327" s="308"/>
      <c r="AE327" s="308"/>
      <c r="AF327" s="308"/>
      <c r="AG327" s="308"/>
      <c r="AH327" s="308"/>
      <c r="AI327" s="308"/>
      <c r="AJ327" s="308"/>
      <c r="AK327" s="308"/>
      <c r="AL327" s="308"/>
      <c r="AM327" s="308"/>
      <c r="AN327" s="308"/>
      <c r="AO327" s="308"/>
    </row>
    <row r="328" spans="1:41" s="127" customFormat="1" x14ac:dyDescent="0.2">
      <c r="A328" s="119" t="s">
        <v>97</v>
      </c>
      <c r="B328" s="228"/>
      <c r="C328" s="228"/>
      <c r="D328" s="228"/>
      <c r="E328" s="228"/>
      <c r="F328" s="120"/>
      <c r="G328" s="120"/>
      <c r="H328" s="277">
        <f t="shared" si="183"/>
        <v>16</v>
      </c>
      <c r="I328" s="127" t="str">
        <f t="shared" si="190"/>
        <v>Breskve namizne</v>
      </c>
      <c r="J328" s="131" t="str">
        <f t="shared" ref="J328:J333" si="195">+A328</f>
        <v>Pokoj obvezno</v>
      </c>
      <c r="K328" s="119"/>
      <c r="L328" s="133"/>
      <c r="M328" s="365"/>
      <c r="N328" s="133"/>
      <c r="O328" s="272">
        <v>424.18844809452668</v>
      </c>
      <c r="P328" s="366"/>
      <c r="Q328" s="272">
        <v>504.77744772622481</v>
      </c>
      <c r="R328" s="272">
        <v>467.09600376953961</v>
      </c>
      <c r="S328" s="272">
        <v>424.18844809452668</v>
      </c>
      <c r="T328" s="272">
        <v>386.4064486716394</v>
      </c>
      <c r="U328" s="272"/>
      <c r="V328" s="272"/>
      <c r="W328" s="269"/>
      <c r="X328" s="284">
        <f t="shared" si="185"/>
        <v>118.99839564083075</v>
      </c>
      <c r="Y328" s="284">
        <f t="shared" si="186"/>
        <v>110.11521079080669</v>
      </c>
      <c r="Z328" s="284">
        <f t="shared" si="187"/>
        <v>100</v>
      </c>
      <c r="AA328" s="284">
        <f t="shared" si="188"/>
        <v>91.093109774062526</v>
      </c>
      <c r="AB328" s="284">
        <f t="shared" si="189"/>
        <v>0</v>
      </c>
      <c r="AC328" s="199"/>
      <c r="AD328" s="308"/>
      <c r="AE328" s="308"/>
      <c r="AF328" s="308"/>
      <c r="AG328" s="308"/>
      <c r="AH328" s="308"/>
      <c r="AI328" s="308"/>
      <c r="AJ328" s="308"/>
      <c r="AK328" s="308"/>
      <c r="AL328" s="308"/>
      <c r="AM328" s="308"/>
      <c r="AN328" s="308"/>
      <c r="AO328" s="308"/>
    </row>
    <row r="329" spans="1:41" s="127" customFormat="1" x14ac:dyDescent="0.2">
      <c r="A329" s="119" t="s">
        <v>96</v>
      </c>
      <c r="B329" s="228"/>
      <c r="C329" s="228"/>
      <c r="D329" s="228"/>
      <c r="E329" s="228"/>
      <c r="F329" s="120"/>
      <c r="G329" s="120"/>
      <c r="H329" s="277">
        <f t="shared" si="183"/>
        <v>17</v>
      </c>
      <c r="I329" s="127" t="str">
        <f t="shared" si="190"/>
        <v>Breskve namizne</v>
      </c>
      <c r="J329" s="131" t="str">
        <f t="shared" si="195"/>
        <v>Zdrav obvezno</v>
      </c>
      <c r="K329" s="119"/>
      <c r="L329" s="132"/>
      <c r="M329" s="371"/>
      <c r="N329" s="132"/>
      <c r="O329" s="272">
        <v>194.03200625743187</v>
      </c>
      <c r="P329" s="132"/>
      <c r="Q329" s="272">
        <v>230.89497447606018</v>
      </c>
      <c r="R329" s="272">
        <v>213.65875269200231</v>
      </c>
      <c r="S329" s="272">
        <v>194.03200625743187</v>
      </c>
      <c r="T329" s="272">
        <v>176.74978845689827</v>
      </c>
      <c r="U329" s="272"/>
      <c r="V329" s="272"/>
      <c r="W329" s="269"/>
      <c r="X329" s="284">
        <f t="shared" si="185"/>
        <v>118.99839564083069</v>
      </c>
      <c r="Y329" s="284">
        <f t="shared" si="186"/>
        <v>110.11521079080669</v>
      </c>
      <c r="Z329" s="284">
        <f t="shared" si="187"/>
        <v>100</v>
      </c>
      <c r="AA329" s="284">
        <f t="shared" si="188"/>
        <v>91.093109774062526</v>
      </c>
      <c r="AB329" s="284">
        <f t="shared" si="189"/>
        <v>0</v>
      </c>
      <c r="AC329" s="199"/>
      <c r="AD329" s="308"/>
      <c r="AE329" s="308"/>
      <c r="AF329" s="308"/>
      <c r="AG329" s="308"/>
      <c r="AH329" s="308"/>
      <c r="AI329" s="308"/>
      <c r="AJ329" s="308"/>
      <c r="AK329" s="308"/>
      <c r="AL329" s="308"/>
      <c r="AM329" s="308"/>
      <c r="AN329" s="308"/>
      <c r="AO329" s="308"/>
    </row>
    <row r="330" spans="1:41" s="127" customFormat="1" x14ac:dyDescent="0.2">
      <c r="A330" s="119" t="s">
        <v>95</v>
      </c>
      <c r="B330" s="228"/>
      <c r="C330" s="228"/>
      <c r="D330" s="228"/>
      <c r="E330" s="228"/>
      <c r="F330" s="120"/>
      <c r="G330" s="120"/>
      <c r="H330" s="277">
        <f t="shared" si="183"/>
        <v>18</v>
      </c>
      <c r="I330" s="127" t="str">
        <f t="shared" si="190"/>
        <v>Breskve namizne</v>
      </c>
      <c r="J330" s="131" t="str">
        <f t="shared" si="195"/>
        <v>Pokoj dodatno</v>
      </c>
      <c r="K330" s="119"/>
      <c r="L330" s="133"/>
      <c r="M330" s="365"/>
      <c r="N330" s="133"/>
      <c r="O330" s="272">
        <v>333.82201087990086</v>
      </c>
      <c r="P330" s="366"/>
      <c r="Q330" s="272">
        <v>397.24283724304144</v>
      </c>
      <c r="R330" s="272">
        <v>367.58881094651258</v>
      </c>
      <c r="S330" s="272">
        <v>333.82201087990086</v>
      </c>
      <c r="T330" s="272">
        <v>304.08885082081093</v>
      </c>
      <c r="U330" s="272"/>
      <c r="V330" s="272"/>
      <c r="W330" s="346"/>
      <c r="X330" s="284">
        <f t="shared" si="185"/>
        <v>118.99839564083072</v>
      </c>
      <c r="Y330" s="284">
        <f t="shared" si="186"/>
        <v>110.11521079080673</v>
      </c>
      <c r="Z330" s="284">
        <f t="shared" si="187"/>
        <v>100</v>
      </c>
      <c r="AA330" s="284">
        <f t="shared" si="188"/>
        <v>91.093109774062498</v>
      </c>
      <c r="AB330" s="284">
        <f t="shared" si="189"/>
        <v>0</v>
      </c>
      <c r="AC330" s="199"/>
      <c r="AD330" s="308"/>
      <c r="AE330" s="308"/>
      <c r="AF330" s="308"/>
      <c r="AG330" s="308"/>
      <c r="AH330" s="308"/>
      <c r="AI330" s="308"/>
      <c r="AJ330" s="308"/>
      <c r="AK330" s="308"/>
      <c r="AL330" s="308"/>
      <c r="AM330" s="308"/>
      <c r="AN330" s="308"/>
      <c r="AO330" s="308"/>
    </row>
    <row r="331" spans="1:41" s="127" customFormat="1" x14ac:dyDescent="0.2">
      <c r="A331" s="119" t="s">
        <v>94</v>
      </c>
      <c r="B331" s="228"/>
      <c r="C331" s="228"/>
      <c r="D331" s="228"/>
      <c r="E331" s="228"/>
      <c r="F331" s="120"/>
      <c r="G331" s="120"/>
      <c r="H331" s="277">
        <f t="shared" si="183"/>
        <v>19</v>
      </c>
      <c r="I331" s="127" t="str">
        <f t="shared" si="190"/>
        <v>Breskve namizne</v>
      </c>
      <c r="J331" s="131" t="str">
        <f t="shared" si="195"/>
        <v>Zdrav dodatno</v>
      </c>
      <c r="K331" s="119"/>
      <c r="L331" s="132"/>
      <c r="M331" s="371"/>
      <c r="N331" s="132"/>
      <c r="O331" s="272">
        <v>152.69664884764492</v>
      </c>
      <c r="P331" s="132"/>
      <c r="Q331" s="272">
        <v>181.70656232601053</v>
      </c>
      <c r="R331" s="272">
        <v>168.14223674908212</v>
      </c>
      <c r="S331" s="272">
        <v>152.69664884764492</v>
      </c>
      <c r="T331" s="272">
        <v>139.09612595609997</v>
      </c>
      <c r="U331" s="272"/>
      <c r="V331" s="272"/>
      <c r="W331" s="269"/>
      <c r="X331" s="284">
        <f t="shared" si="185"/>
        <v>118.99839564083075</v>
      </c>
      <c r="Y331" s="284">
        <f t="shared" si="186"/>
        <v>110.1152107908067</v>
      </c>
      <c r="Z331" s="284">
        <f t="shared" si="187"/>
        <v>100</v>
      </c>
      <c r="AA331" s="284">
        <f t="shared" si="188"/>
        <v>91.093109774062526</v>
      </c>
      <c r="AB331" s="284">
        <f t="shared" si="189"/>
        <v>0</v>
      </c>
      <c r="AC331" s="199"/>
      <c r="AD331" s="308"/>
      <c r="AE331" s="308"/>
      <c r="AF331" s="308"/>
      <c r="AG331" s="308"/>
      <c r="AH331" s="308"/>
      <c r="AI331" s="308"/>
      <c r="AJ331" s="308"/>
      <c r="AK331" s="308"/>
      <c r="AL331" s="308"/>
      <c r="AM331" s="308"/>
      <c r="AN331" s="308"/>
      <c r="AO331" s="308"/>
    </row>
    <row r="332" spans="1:41" s="127" customFormat="1" x14ac:dyDescent="0.2">
      <c r="A332" s="119" t="s">
        <v>93</v>
      </c>
      <c r="B332" s="228"/>
      <c r="C332" s="228"/>
      <c r="D332" s="228"/>
      <c r="E332" s="228"/>
      <c r="F332" s="120"/>
      <c r="G332" s="120"/>
      <c r="H332" s="277">
        <f t="shared" si="183"/>
        <v>20</v>
      </c>
      <c r="I332" s="127" t="str">
        <f t="shared" si="190"/>
        <v>Breskve namizne</v>
      </c>
      <c r="J332" s="131" t="str">
        <f t="shared" si="195"/>
        <v>Regresi</v>
      </c>
      <c r="K332" s="119"/>
      <c r="L332" s="133"/>
      <c r="M332" s="365"/>
      <c r="N332" s="133"/>
      <c r="O332" s="272">
        <v>995.17725925749517</v>
      </c>
      <c r="P332" s="366"/>
      <c r="Q332" s="272">
        <v>1184.2449722988099</v>
      </c>
      <c r="R332" s="272">
        <v>1095.8415367735638</v>
      </c>
      <c r="S332" s="272">
        <v>995.17725925749517</v>
      </c>
      <c r="T332" s="272">
        <v>906.53791322193683</v>
      </c>
      <c r="U332" s="272"/>
      <c r="V332" s="272"/>
      <c r="W332" s="346"/>
      <c r="X332" s="284">
        <f t="shared" si="185"/>
        <v>118.99839564083072</v>
      </c>
      <c r="Y332" s="284">
        <f t="shared" si="186"/>
        <v>110.1152107908067</v>
      </c>
      <c r="Z332" s="284">
        <f t="shared" si="187"/>
        <v>100</v>
      </c>
      <c r="AA332" s="284">
        <f t="shared" si="188"/>
        <v>91.093109774062526</v>
      </c>
      <c r="AB332" s="284">
        <f t="shared" si="189"/>
        <v>0</v>
      </c>
      <c r="AC332" s="199"/>
      <c r="AD332" s="308"/>
      <c r="AE332" s="308"/>
      <c r="AF332" s="308"/>
      <c r="AG332" s="308"/>
      <c r="AH332" s="308"/>
      <c r="AI332" s="308"/>
      <c r="AJ332" s="308"/>
      <c r="AK332" s="308"/>
      <c r="AL332" s="308"/>
      <c r="AM332" s="308"/>
      <c r="AN332" s="308"/>
      <c r="AO332" s="308"/>
    </row>
    <row r="333" spans="1:41" s="127" customFormat="1" x14ac:dyDescent="0.2">
      <c r="A333" s="228" t="s">
        <v>13</v>
      </c>
      <c r="B333" s="228"/>
      <c r="C333" s="228"/>
      <c r="D333" s="228"/>
      <c r="E333" s="228"/>
      <c r="F333" s="120"/>
      <c r="G333" s="120"/>
      <c r="H333" s="277">
        <f t="shared" si="183"/>
        <v>21</v>
      </c>
      <c r="I333" s="127" t="str">
        <f t="shared" si="190"/>
        <v>Breskve namizne</v>
      </c>
      <c r="J333" s="131" t="str">
        <f t="shared" si="195"/>
        <v>SUM element</v>
      </c>
      <c r="K333" s="119"/>
      <c r="L333" s="292"/>
      <c r="M333" s="310"/>
      <c r="N333" s="292"/>
      <c r="O333" s="301">
        <v>16187.168036024937</v>
      </c>
      <c r="P333" s="313"/>
      <c r="Q333" s="301">
        <v>19526.651062678644</v>
      </c>
      <c r="R333" s="301">
        <v>17900.502268210716</v>
      </c>
      <c r="S333" s="301">
        <v>16187.168036024937</v>
      </c>
      <c r="T333" s="301">
        <v>14440.864671771649</v>
      </c>
      <c r="U333" s="301"/>
      <c r="V333" s="301"/>
      <c r="W333" s="346"/>
      <c r="X333" s="284">
        <f t="shared" si="185"/>
        <v>120.63043405258786</v>
      </c>
      <c r="Y333" s="284">
        <f t="shared" si="186"/>
        <v>110.58452119835114</v>
      </c>
      <c r="Z333" s="284">
        <f t="shared" si="187"/>
        <v>100</v>
      </c>
      <c r="AA333" s="284">
        <f t="shared" si="188"/>
        <v>89.211804310878549</v>
      </c>
      <c r="AB333" s="284">
        <f t="shared" si="189"/>
        <v>0</v>
      </c>
      <c r="AC333" s="199"/>
      <c r="AD333" s="308"/>
      <c r="AE333" s="308"/>
      <c r="AF333" s="308"/>
      <c r="AG333" s="308"/>
      <c r="AH333" s="308"/>
      <c r="AI333" s="308"/>
      <c r="AJ333" s="308"/>
      <c r="AK333" s="308"/>
      <c r="AL333" s="308"/>
      <c r="AM333" s="308"/>
      <c r="AN333" s="308"/>
      <c r="AO333" s="308"/>
    </row>
    <row r="334" spans="1:41" s="127" customFormat="1" x14ac:dyDescent="0.2">
      <c r="A334" s="228" t="s">
        <v>3</v>
      </c>
      <c r="B334" s="228" t="s">
        <v>0</v>
      </c>
      <c r="C334" s="228" t="s">
        <v>2</v>
      </c>
      <c r="D334" s="228" t="s">
        <v>1</v>
      </c>
      <c r="E334" s="228" t="s">
        <v>0</v>
      </c>
      <c r="F334" s="120"/>
      <c r="G334" s="120"/>
      <c r="H334" s="277">
        <f t="shared" si="183"/>
        <v>22</v>
      </c>
      <c r="I334" s="127" t="str">
        <f t="shared" si="190"/>
        <v>Breskve namizne</v>
      </c>
      <c r="J334" s="202" t="str">
        <f t="shared" ref="J334" si="196">+J297</f>
        <v>Subvencije</v>
      </c>
      <c r="K334" s="119"/>
      <c r="L334" s="292"/>
      <c r="M334" s="310"/>
      <c r="N334" s="292"/>
      <c r="O334" s="381">
        <v>373.90139299999998</v>
      </c>
      <c r="P334" s="358"/>
      <c r="Q334" s="381">
        <v>373.90139299999998</v>
      </c>
      <c r="R334" s="381">
        <v>373.90139299999998</v>
      </c>
      <c r="S334" s="381">
        <v>373.90139299999998</v>
      </c>
      <c r="T334" s="381">
        <v>373.90139299999998</v>
      </c>
      <c r="U334" s="381"/>
      <c r="V334" s="364"/>
      <c r="W334" s="346"/>
      <c r="X334" s="284">
        <f t="shared" si="185"/>
        <v>100</v>
      </c>
      <c r="Y334" s="284">
        <f t="shared" si="186"/>
        <v>100</v>
      </c>
      <c r="Z334" s="284">
        <f t="shared" si="187"/>
        <v>100</v>
      </c>
      <c r="AA334" s="284">
        <f t="shared" si="188"/>
        <v>100</v>
      </c>
      <c r="AB334" s="284">
        <f t="shared" si="189"/>
        <v>0</v>
      </c>
      <c r="AC334" s="199"/>
      <c r="AD334" s="308"/>
      <c r="AE334" s="308"/>
      <c r="AF334" s="308"/>
      <c r="AG334" s="308"/>
      <c r="AH334" s="308"/>
      <c r="AI334" s="308"/>
      <c r="AJ334" s="308"/>
      <c r="AK334" s="308"/>
      <c r="AL334" s="308"/>
      <c r="AM334" s="308"/>
      <c r="AN334" s="308"/>
      <c r="AO334" s="308"/>
    </row>
    <row r="335" spans="1:41" s="127" customFormat="1" ht="13.5" customHeight="1" x14ac:dyDescent="0.2">
      <c r="A335" s="230" t="s">
        <v>14</v>
      </c>
      <c r="B335" s="228"/>
      <c r="C335" s="228"/>
      <c r="D335" s="228"/>
      <c r="E335" s="228"/>
      <c r="F335" s="120"/>
      <c r="G335" s="120"/>
      <c r="H335" s="277">
        <f t="shared" si="183"/>
        <v>23</v>
      </c>
      <c r="I335" s="127" t="str">
        <f t="shared" si="190"/>
        <v>Breskve namizne</v>
      </c>
      <c r="J335" s="343" t="str">
        <f>+J298</f>
        <v>Vrednost pridelave_tržna</v>
      </c>
      <c r="K335" s="119"/>
      <c r="L335" s="292"/>
      <c r="M335" s="310"/>
      <c r="N335" s="292"/>
      <c r="O335" s="381">
        <v>16400</v>
      </c>
      <c r="P335" s="358"/>
      <c r="Q335" s="381">
        <v>24600</v>
      </c>
      <c r="R335" s="381">
        <v>20500</v>
      </c>
      <c r="S335" s="381">
        <v>16400</v>
      </c>
      <c r="T335" s="381">
        <v>12300</v>
      </c>
      <c r="U335" s="381"/>
      <c r="V335" s="357"/>
      <c r="W335" s="346"/>
      <c r="X335" s="284">
        <f t="shared" si="185"/>
        <v>150</v>
      </c>
      <c r="Y335" s="284">
        <f t="shared" si="186"/>
        <v>125</v>
      </c>
      <c r="Z335" s="284">
        <f t="shared" si="187"/>
        <v>100</v>
      </c>
      <c r="AA335" s="284">
        <f t="shared" si="188"/>
        <v>75</v>
      </c>
      <c r="AB335" s="284">
        <f t="shared" si="189"/>
        <v>0</v>
      </c>
      <c r="AC335" s="199"/>
      <c r="AD335" s="308"/>
      <c r="AE335" s="308"/>
      <c r="AF335" s="308"/>
      <c r="AG335" s="308"/>
      <c r="AH335" s="308"/>
      <c r="AI335" s="308"/>
      <c r="AJ335" s="308"/>
      <c r="AK335" s="308"/>
      <c r="AL335" s="308"/>
      <c r="AM335" s="308"/>
      <c r="AN335" s="308"/>
      <c r="AO335" s="308"/>
    </row>
    <row r="336" spans="1:41" s="127" customFormat="1" x14ac:dyDescent="0.2">
      <c r="A336" s="228"/>
      <c r="B336" s="228"/>
      <c r="C336" s="228"/>
      <c r="D336" s="228"/>
      <c r="E336" s="228"/>
      <c r="F336" s="120"/>
      <c r="G336" s="138"/>
      <c r="H336" s="277">
        <f t="shared" si="183"/>
        <v>24</v>
      </c>
      <c r="I336" s="127" t="str">
        <f t="shared" si="190"/>
        <v>Breskve namizne</v>
      </c>
      <c r="J336" s="136"/>
      <c r="K336" s="232"/>
      <c r="L336" s="329"/>
      <c r="M336" s="330"/>
      <c r="N336" s="323"/>
      <c r="O336" s="331">
        <f>+O321-O334-O322</f>
        <v>15813.266643024934</v>
      </c>
      <c r="P336" s="359" t="s">
        <v>92</v>
      </c>
      <c r="Q336" s="331">
        <f t="shared" ref="Q336:T336" si="197">+Q321-Q334-Q322</f>
        <v>19152.74966967864</v>
      </c>
      <c r="R336" s="331">
        <f t="shared" si="197"/>
        <v>17526.600875210715</v>
      </c>
      <c r="S336" s="331">
        <f t="shared" si="197"/>
        <v>15813.266643024934</v>
      </c>
      <c r="T336" s="331">
        <f t="shared" si="197"/>
        <v>14066.963278771649</v>
      </c>
      <c r="U336" s="331"/>
      <c r="V336" s="331"/>
      <c r="W336" s="346"/>
      <c r="X336" s="284">
        <f t="shared" ref="X336:Y338" si="198">R336/$Q336*100</f>
        <v>91.509580490981222</v>
      </c>
      <c r="Y336" s="284">
        <f t="shared" si="198"/>
        <v>82.563949906678133</v>
      </c>
      <c r="Z336" s="284"/>
      <c r="AA336" s="284"/>
      <c r="AB336" s="356"/>
      <c r="AC336" s="199"/>
      <c r="AD336" s="308"/>
      <c r="AE336" s="308"/>
      <c r="AF336" s="308"/>
      <c r="AG336" s="308"/>
      <c r="AH336" s="308"/>
      <c r="AI336" s="308"/>
      <c r="AJ336" s="308"/>
      <c r="AK336" s="308"/>
      <c r="AL336" s="308"/>
      <c r="AM336" s="308"/>
      <c r="AN336" s="308"/>
      <c r="AO336" s="308"/>
    </row>
    <row r="337" spans="1:41" s="127" customFormat="1" x14ac:dyDescent="0.2">
      <c r="A337" s="228"/>
      <c r="B337" s="228"/>
      <c r="C337" s="228"/>
      <c r="D337" s="228"/>
      <c r="E337" s="228"/>
      <c r="F337" s="120"/>
      <c r="G337" s="211"/>
      <c r="H337" s="277">
        <f t="shared" si="183"/>
        <v>25</v>
      </c>
      <c r="I337" s="127" t="str">
        <f t="shared" si="190"/>
        <v>Breskve namizne</v>
      </c>
      <c r="J337" s="136"/>
      <c r="K337" s="232"/>
      <c r="L337" s="329"/>
      <c r="M337" s="330"/>
      <c r="N337" s="323"/>
      <c r="O337" s="331">
        <f>O336-O328-O329</f>
        <v>15195.046188672975</v>
      </c>
      <c r="P337" s="359" t="s">
        <v>91</v>
      </c>
      <c r="Q337" s="331">
        <f t="shared" ref="Q337:T337" si="199">Q336-Q328-Q329</f>
        <v>18417.077247476354</v>
      </c>
      <c r="R337" s="331">
        <f t="shared" si="199"/>
        <v>16845.846118749174</v>
      </c>
      <c r="S337" s="331">
        <f t="shared" si="199"/>
        <v>15195.046188672975</v>
      </c>
      <c r="T337" s="331">
        <f t="shared" si="199"/>
        <v>13503.807041643111</v>
      </c>
      <c r="U337" s="331"/>
      <c r="V337" s="331"/>
      <c r="W337" s="360"/>
      <c r="X337" s="323">
        <f t="shared" si="198"/>
        <v>91.468618458759607</v>
      </c>
      <c r="Y337" s="323">
        <f t="shared" si="198"/>
        <v>82.505198759239136</v>
      </c>
      <c r="Z337" s="323"/>
      <c r="AA337" s="323"/>
      <c r="AB337" s="356"/>
      <c r="AC337" s="199"/>
      <c r="AD337" s="308"/>
      <c r="AE337" s="308"/>
      <c r="AF337" s="308"/>
      <c r="AG337" s="308"/>
      <c r="AH337" s="308"/>
      <c r="AI337" s="308"/>
      <c r="AJ337" s="308"/>
      <c r="AK337" s="308"/>
      <c r="AL337" s="308"/>
      <c r="AM337" s="308"/>
      <c r="AN337" s="308"/>
      <c r="AO337" s="308"/>
    </row>
    <row r="338" spans="1:41" s="382" customFormat="1" x14ac:dyDescent="0.2">
      <c r="A338" s="228"/>
      <c r="B338" s="228"/>
      <c r="C338" s="228"/>
      <c r="D338" s="228"/>
      <c r="E338" s="228"/>
      <c r="F338" s="120"/>
      <c r="G338" s="42"/>
      <c r="H338" s="277">
        <f t="shared" si="183"/>
        <v>26</v>
      </c>
      <c r="I338" s="127" t="str">
        <f t="shared" si="190"/>
        <v>Breskve namizne</v>
      </c>
      <c r="J338" s="131"/>
      <c r="K338" s="119"/>
      <c r="L338" s="306"/>
      <c r="M338" s="307"/>
      <c r="N338" s="323"/>
      <c r="O338" s="331">
        <f>O337-O330-O331-O332</f>
        <v>13713.350269687935</v>
      </c>
      <c r="P338" s="359" t="s">
        <v>90</v>
      </c>
      <c r="Q338" s="331">
        <f t="shared" ref="Q338:T338" si="200">Q337-Q330-Q331-Q332</f>
        <v>16653.882875608495</v>
      </c>
      <c r="R338" s="331">
        <f t="shared" si="200"/>
        <v>15214.273534280017</v>
      </c>
      <c r="S338" s="331">
        <f t="shared" si="200"/>
        <v>13713.350269687935</v>
      </c>
      <c r="T338" s="331">
        <f t="shared" si="200"/>
        <v>12154.084151644262</v>
      </c>
      <c r="U338" s="331"/>
      <c r="V338" s="331"/>
      <c r="W338" s="360"/>
      <c r="X338" s="323">
        <f t="shared" si="198"/>
        <v>91.355713546917343</v>
      </c>
      <c r="Y338" s="323">
        <f t="shared" si="198"/>
        <v>82.34326116087135</v>
      </c>
      <c r="Z338" s="323"/>
      <c r="AA338" s="323"/>
      <c r="AB338" s="379"/>
      <c r="AC338" s="199"/>
      <c r="AD338" s="308"/>
      <c r="AE338" s="308"/>
      <c r="AF338" s="308"/>
      <c r="AG338" s="308"/>
      <c r="AH338" s="308"/>
      <c r="AI338" s="308"/>
      <c r="AJ338" s="308"/>
      <c r="AK338" s="308"/>
      <c r="AL338" s="308"/>
      <c r="AM338" s="308"/>
      <c r="AN338" s="308"/>
      <c r="AO338" s="308"/>
    </row>
    <row r="339" spans="1:41" s="127" customFormat="1" x14ac:dyDescent="0.2">
      <c r="A339" s="228"/>
      <c r="B339" s="228"/>
      <c r="C339" s="228"/>
      <c r="D339" s="228"/>
      <c r="E339" s="228"/>
      <c r="F339" s="120"/>
      <c r="G339" s="120"/>
      <c r="H339" s="277">
        <f t="shared" si="183"/>
        <v>27</v>
      </c>
      <c r="I339" s="127" t="str">
        <f t="shared" si="190"/>
        <v>Breskve namizne</v>
      </c>
      <c r="J339" s="119"/>
      <c r="K339" s="119"/>
      <c r="L339" s="292"/>
      <c r="M339" s="310"/>
      <c r="N339" s="292"/>
      <c r="O339" s="333"/>
      <c r="P339" s="328"/>
      <c r="Q339" s="333"/>
      <c r="R339" s="333"/>
      <c r="S339" s="333"/>
      <c r="T339" s="333"/>
      <c r="U339" s="333"/>
      <c r="V339" s="333"/>
      <c r="W339" s="360"/>
      <c r="X339" s="306"/>
      <c r="Y339" s="306"/>
      <c r="Z339" s="306"/>
      <c r="AA339" s="306"/>
      <c r="AB339" s="309"/>
      <c r="AC339" s="199"/>
      <c r="AD339" s="308"/>
      <c r="AE339" s="308"/>
      <c r="AF339" s="308"/>
      <c r="AG339" s="308"/>
      <c r="AH339" s="308"/>
      <c r="AI339" s="308"/>
      <c r="AJ339" s="308"/>
      <c r="AK339" s="308"/>
      <c r="AL339" s="308"/>
      <c r="AM339" s="308"/>
      <c r="AN339" s="308"/>
      <c r="AO339" s="308"/>
    </row>
    <row r="340" spans="1:41" s="127" customFormat="1" x14ac:dyDescent="0.2">
      <c r="A340" s="228"/>
      <c r="B340" s="228"/>
      <c r="C340" s="228"/>
      <c r="D340" s="228"/>
      <c r="E340" s="228"/>
      <c r="F340" s="120"/>
      <c r="G340" s="120"/>
      <c r="H340" s="277">
        <f t="shared" si="183"/>
        <v>28</v>
      </c>
      <c r="I340" s="127" t="str">
        <f t="shared" si="190"/>
        <v>Breskve namizne</v>
      </c>
      <c r="J340" s="131"/>
      <c r="K340" s="119"/>
      <c r="L340" s="292"/>
      <c r="M340" s="310"/>
      <c r="N340" s="292"/>
      <c r="O340" s="336" t="str">
        <f>+O317&amp;";"&amp;O319</f>
        <v>20000;0,5</v>
      </c>
      <c r="P340" s="361"/>
      <c r="Q340" s="336" t="str">
        <f t="shared" ref="Q340:T340" si="201">+Q317&amp;";"&amp;Q319</f>
        <v>30000;0,5</v>
      </c>
      <c r="R340" s="336" t="str">
        <f t="shared" si="201"/>
        <v>25000;0,5</v>
      </c>
      <c r="S340" s="336" t="str">
        <f t="shared" si="201"/>
        <v>20000;0,5</v>
      </c>
      <c r="T340" s="336" t="str">
        <f t="shared" si="201"/>
        <v>15000;0,5</v>
      </c>
      <c r="U340" s="336"/>
      <c r="V340" s="336"/>
      <c r="W340" s="269"/>
      <c r="X340" s="292"/>
      <c r="Y340" s="292"/>
      <c r="Z340" s="292"/>
      <c r="AA340" s="292"/>
      <c r="AB340" s="309"/>
      <c r="AC340" s="199"/>
      <c r="AD340" s="308"/>
      <c r="AE340" s="308"/>
      <c r="AF340" s="308"/>
      <c r="AG340" s="308"/>
      <c r="AH340" s="308"/>
      <c r="AI340" s="308"/>
      <c r="AJ340" s="308"/>
      <c r="AK340" s="308"/>
      <c r="AL340" s="308"/>
      <c r="AM340" s="308"/>
      <c r="AN340" s="308"/>
      <c r="AO340" s="308"/>
    </row>
    <row r="341" spans="1:41" s="127" customFormat="1" ht="12.75" customHeight="1" x14ac:dyDescent="0.2">
      <c r="A341" s="228"/>
      <c r="B341" s="228"/>
      <c r="C341" s="228"/>
      <c r="D341" s="228"/>
      <c r="E341" s="228"/>
      <c r="F341" s="120"/>
      <c r="G341" s="120"/>
      <c r="H341" s="277">
        <f t="shared" si="183"/>
        <v>29</v>
      </c>
      <c r="I341" s="127" t="str">
        <f t="shared" si="190"/>
        <v>Breskve namizne</v>
      </c>
      <c r="J341" s="119"/>
      <c r="K341" s="119"/>
      <c r="L341" s="292"/>
      <c r="M341" s="310"/>
      <c r="N341" s="292"/>
      <c r="O341" s="339">
        <f>+O336/O317*1000</f>
        <v>790.66333215124678</v>
      </c>
      <c r="P341" s="338" t="s">
        <v>89</v>
      </c>
      <c r="Q341" s="339">
        <f t="shared" ref="Q341:T341" si="202">+Q336/Q317*1000</f>
        <v>638.42498898928807</v>
      </c>
      <c r="R341" s="339">
        <f t="shared" si="202"/>
        <v>701.06403500842862</v>
      </c>
      <c r="S341" s="339">
        <f t="shared" si="202"/>
        <v>790.66333215124678</v>
      </c>
      <c r="T341" s="339">
        <f t="shared" si="202"/>
        <v>937.79755191811</v>
      </c>
      <c r="U341" s="339"/>
      <c r="V341" s="339"/>
      <c r="W341" s="269"/>
      <c r="X341" s="292">
        <f t="shared" ref="X341:Y348" si="203">R341/$Q341*100</f>
        <v>109.81149658917747</v>
      </c>
      <c r="Y341" s="292">
        <f t="shared" si="203"/>
        <v>123.84592486001719</v>
      </c>
      <c r="Z341" s="292"/>
      <c r="AA341" s="292"/>
      <c r="AB341" s="309"/>
      <c r="AC341" s="199"/>
      <c r="AD341" s="308"/>
      <c r="AE341" s="308"/>
      <c r="AF341" s="308"/>
      <c r="AG341" s="308"/>
      <c r="AH341" s="308"/>
      <c r="AI341" s="308"/>
      <c r="AJ341" s="308"/>
      <c r="AK341" s="308"/>
      <c r="AL341" s="308"/>
      <c r="AM341" s="308"/>
      <c r="AN341" s="308"/>
      <c r="AO341" s="308"/>
    </row>
    <row r="342" spans="1:41" s="127" customFormat="1" x14ac:dyDescent="0.2">
      <c r="A342" s="228"/>
      <c r="B342" s="228"/>
      <c r="C342" s="228"/>
      <c r="D342" s="228"/>
      <c r="E342" s="228"/>
      <c r="F342" s="120"/>
      <c r="G342" s="120"/>
      <c r="H342" s="277">
        <f t="shared" si="183"/>
        <v>30</v>
      </c>
      <c r="I342" s="127" t="str">
        <f t="shared" si="190"/>
        <v>Breskve namizne</v>
      </c>
      <c r="J342" s="119"/>
      <c r="K342" s="119"/>
      <c r="L342" s="292"/>
      <c r="M342" s="310"/>
      <c r="N342" s="292"/>
      <c r="O342" s="339">
        <f>+O341*O337/O336</f>
        <v>759.75230943364886</v>
      </c>
      <c r="P342" s="338" t="s">
        <v>88</v>
      </c>
      <c r="Q342" s="339">
        <f t="shared" ref="Q342:T342" si="204">+Q341*Q337/Q336</f>
        <v>613.90257491587852</v>
      </c>
      <c r="R342" s="339">
        <f t="shared" si="204"/>
        <v>673.83384474996706</v>
      </c>
      <c r="S342" s="339">
        <f t="shared" si="204"/>
        <v>759.75230943364886</v>
      </c>
      <c r="T342" s="339">
        <f t="shared" si="204"/>
        <v>900.25380277620741</v>
      </c>
      <c r="U342" s="339"/>
      <c r="V342" s="339"/>
      <c r="W342" s="269"/>
      <c r="X342" s="292">
        <f t="shared" si="203"/>
        <v>109.76234215051154</v>
      </c>
      <c r="Y342" s="292">
        <f t="shared" si="203"/>
        <v>123.75779813885872</v>
      </c>
      <c r="Z342" s="292"/>
      <c r="AA342" s="292"/>
      <c r="AB342" s="309"/>
      <c r="AC342" s="199"/>
      <c r="AD342" s="308"/>
      <c r="AE342" s="308"/>
      <c r="AF342" s="308"/>
      <c r="AG342" s="308"/>
      <c r="AH342" s="308"/>
      <c r="AI342" s="308"/>
      <c r="AJ342" s="308"/>
      <c r="AK342" s="308"/>
      <c r="AL342" s="308"/>
      <c r="AM342" s="308"/>
      <c r="AN342" s="308"/>
      <c r="AO342" s="308"/>
    </row>
    <row r="343" spans="1:41" s="127" customFormat="1" x14ac:dyDescent="0.2">
      <c r="A343" s="228"/>
      <c r="B343" s="228"/>
      <c r="C343" s="228"/>
      <c r="D343" s="228"/>
      <c r="E343" s="228"/>
      <c r="F343" s="120"/>
      <c r="G343" s="120"/>
      <c r="H343" s="277">
        <f t="shared" si="183"/>
        <v>31</v>
      </c>
      <c r="I343" s="127" t="str">
        <f t="shared" si="190"/>
        <v>Breskve namizne</v>
      </c>
      <c r="J343" s="119"/>
      <c r="K343" s="119"/>
      <c r="L343" s="292"/>
      <c r="M343" s="310"/>
      <c r="N343" s="292"/>
      <c r="O343" s="339">
        <f>+O341*O338/O336</f>
        <v>685.66751348439686</v>
      </c>
      <c r="P343" s="338" t="s">
        <v>87</v>
      </c>
      <c r="Q343" s="339">
        <f t="shared" ref="Q343:T343" si="205">+Q341*Q338/Q336</f>
        <v>555.12942918694989</v>
      </c>
      <c r="R343" s="339">
        <f t="shared" si="205"/>
        <v>608.57094137120066</v>
      </c>
      <c r="S343" s="339">
        <f t="shared" si="205"/>
        <v>685.66751348439686</v>
      </c>
      <c r="T343" s="339">
        <f t="shared" si="205"/>
        <v>810.27227677628412</v>
      </c>
      <c r="U343" s="339"/>
      <c r="V343" s="339"/>
      <c r="W343" s="269"/>
      <c r="X343" s="292">
        <f t="shared" si="203"/>
        <v>109.6268562563008</v>
      </c>
      <c r="Y343" s="292">
        <f t="shared" si="203"/>
        <v>123.51489174130703</v>
      </c>
      <c r="Z343" s="292"/>
      <c r="AA343" s="292"/>
      <c r="AB343" s="309"/>
      <c r="AC343" s="199"/>
      <c r="AD343" s="308"/>
      <c r="AE343" s="308"/>
      <c r="AF343" s="308"/>
      <c r="AG343" s="308"/>
      <c r="AH343" s="308"/>
      <c r="AI343" s="308"/>
      <c r="AJ343" s="308"/>
      <c r="AK343" s="308"/>
      <c r="AL343" s="308"/>
      <c r="AM343" s="308"/>
      <c r="AN343" s="308"/>
      <c r="AO343" s="308"/>
    </row>
    <row r="344" spans="1:41" s="127" customFormat="1" x14ac:dyDescent="0.2">
      <c r="A344" s="228"/>
      <c r="B344" s="228"/>
      <c r="C344" s="228"/>
      <c r="D344" s="228"/>
      <c r="E344" s="228"/>
      <c r="F344" s="120"/>
      <c r="G344" s="120"/>
      <c r="H344" s="277">
        <f t="shared" si="183"/>
        <v>32</v>
      </c>
      <c r="I344" s="127" t="str">
        <f t="shared" si="190"/>
        <v>Breskve namizne</v>
      </c>
      <c r="J344" s="119"/>
      <c r="K344" s="119"/>
      <c r="L344" s="292"/>
      <c r="M344" s="310"/>
      <c r="N344" s="292"/>
      <c r="O344" s="339">
        <f>+O341-O343</f>
        <v>104.99581866684991</v>
      </c>
      <c r="P344" s="338" t="s">
        <v>86</v>
      </c>
      <c r="Q344" s="339">
        <f t="shared" ref="Q344:T344" si="206">+Q341-Q343</f>
        <v>83.295559802338175</v>
      </c>
      <c r="R344" s="339">
        <f t="shared" si="206"/>
        <v>92.493093637227958</v>
      </c>
      <c r="S344" s="339">
        <f t="shared" si="206"/>
        <v>104.99581866684991</v>
      </c>
      <c r="T344" s="339">
        <f t="shared" si="206"/>
        <v>127.52527514182589</v>
      </c>
      <c r="U344" s="339"/>
      <c r="V344" s="339"/>
      <c r="W344" s="269"/>
      <c r="X344" s="292">
        <f t="shared" si="203"/>
        <v>111.04204576656389</v>
      </c>
      <c r="Y344" s="292">
        <f t="shared" si="203"/>
        <v>126.05211960398228</v>
      </c>
      <c r="Z344" s="292"/>
      <c r="AA344" s="292"/>
      <c r="AB344" s="309"/>
      <c r="AC344" s="199"/>
      <c r="AD344" s="308"/>
      <c r="AE344" s="308"/>
      <c r="AF344" s="308"/>
      <c r="AG344" s="308"/>
      <c r="AH344" s="308"/>
      <c r="AI344" s="308"/>
      <c r="AJ344" s="308"/>
      <c r="AK344" s="308"/>
      <c r="AL344" s="308"/>
      <c r="AM344" s="308"/>
      <c r="AN344" s="308"/>
      <c r="AO344" s="308"/>
    </row>
    <row r="345" spans="1:41" s="127" customFormat="1" x14ac:dyDescent="0.2">
      <c r="A345" s="228"/>
      <c r="B345" s="228"/>
      <c r="C345" s="228"/>
      <c r="D345" s="228"/>
      <c r="E345" s="228"/>
      <c r="F345" s="120"/>
      <c r="G345" s="42"/>
      <c r="H345" s="277">
        <f t="shared" si="183"/>
        <v>33</v>
      </c>
      <c r="I345" s="127" t="str">
        <f t="shared" si="190"/>
        <v>Breskve namizne</v>
      </c>
      <c r="J345" s="246"/>
      <c r="K345" s="246"/>
      <c r="L345" s="246"/>
      <c r="M345" s="246"/>
      <c r="N345" s="246"/>
      <c r="O345" s="246"/>
      <c r="P345" s="246"/>
      <c r="Q345" s="246"/>
      <c r="R345" s="246"/>
      <c r="S345" s="246"/>
      <c r="T345" s="246"/>
      <c r="U345" s="246"/>
      <c r="V345" s="246"/>
      <c r="W345" s="269"/>
      <c r="X345" s="292" t="e">
        <f t="shared" si="203"/>
        <v>#DIV/0!</v>
      </c>
      <c r="Y345" s="292" t="e">
        <f t="shared" si="203"/>
        <v>#DIV/0!</v>
      </c>
      <c r="Z345" s="292"/>
      <c r="AA345" s="292"/>
      <c r="AB345" s="379"/>
      <c r="AC345" s="199"/>
      <c r="AD345" s="308"/>
      <c r="AE345" s="308"/>
      <c r="AF345" s="308"/>
      <c r="AG345" s="308"/>
      <c r="AH345" s="308"/>
      <c r="AI345" s="308"/>
      <c r="AJ345" s="308"/>
      <c r="AK345" s="308"/>
      <c r="AL345" s="308"/>
      <c r="AM345" s="308"/>
      <c r="AN345" s="308"/>
      <c r="AO345" s="308"/>
    </row>
    <row r="346" spans="1:41" s="127" customFormat="1" x14ac:dyDescent="0.2">
      <c r="A346" s="228" t="s">
        <v>15</v>
      </c>
      <c r="B346" s="228"/>
      <c r="C346" s="228"/>
      <c r="D346" s="228"/>
      <c r="E346" s="228"/>
      <c r="F346" s="120">
        <v>1000</v>
      </c>
      <c r="G346" s="120"/>
      <c r="H346" s="277">
        <f t="shared" si="183"/>
        <v>34</v>
      </c>
      <c r="I346" s="127" t="str">
        <f t="shared" si="190"/>
        <v>Breskve namizne</v>
      </c>
      <c r="J346" s="341" t="s">
        <v>85</v>
      </c>
      <c r="K346" s="119"/>
      <c r="L346" s="292"/>
      <c r="M346" s="310"/>
      <c r="N346" s="362"/>
      <c r="O346" s="342">
        <v>820</v>
      </c>
      <c r="P346" s="341" t="str">
        <f>P347</f>
        <v>Odkupna cena; vir podatkov SURS; preračuni KIS</v>
      </c>
      <c r="Q346" s="342">
        <v>820</v>
      </c>
      <c r="R346" s="342">
        <v>820</v>
      </c>
      <c r="S346" s="342">
        <v>820</v>
      </c>
      <c r="T346" s="342">
        <v>820</v>
      </c>
      <c r="U346" s="342"/>
      <c r="V346" s="342"/>
      <c r="W346" s="346"/>
      <c r="X346" s="306">
        <f t="shared" si="203"/>
        <v>100</v>
      </c>
      <c r="Y346" s="306">
        <f t="shared" si="203"/>
        <v>100</v>
      </c>
      <c r="Z346" s="306"/>
      <c r="AA346" s="306"/>
      <c r="AB346" s="309"/>
      <c r="AC346" s="199"/>
      <c r="AD346" s="308"/>
      <c r="AE346" s="308"/>
      <c r="AF346" s="308"/>
      <c r="AG346" s="308"/>
      <c r="AH346" s="308"/>
      <c r="AI346" s="308"/>
      <c r="AJ346" s="308"/>
      <c r="AK346" s="308"/>
      <c r="AL346" s="308"/>
      <c r="AM346" s="308"/>
      <c r="AN346" s="308"/>
      <c r="AO346" s="308"/>
    </row>
    <row r="347" spans="1:41" s="127" customFormat="1" x14ac:dyDescent="0.2">
      <c r="A347" s="228"/>
      <c r="B347" s="228"/>
      <c r="C347" s="228"/>
      <c r="D347" s="228"/>
      <c r="E347" s="228"/>
      <c r="F347" s="120"/>
      <c r="G347" s="42"/>
      <c r="H347" s="277">
        <f t="shared" si="183"/>
        <v>35</v>
      </c>
      <c r="I347" s="127" t="str">
        <f t="shared" si="190"/>
        <v>Breskve namizne</v>
      </c>
      <c r="J347" s="343" t="str">
        <f>+J310</f>
        <v>Bruto dodana vrednost</v>
      </c>
      <c r="K347" s="119"/>
      <c r="L347" s="306"/>
      <c r="M347" s="307"/>
      <c r="N347" s="306"/>
      <c r="O347" s="344">
        <f>O335+O334+O322-O320</f>
        <v>9850.253041462991</v>
      </c>
      <c r="P347" s="340" t="s">
        <v>85</v>
      </c>
      <c r="Q347" s="344">
        <f t="shared" ref="Q347:T347" si="207">Q335+Q334+Q322-Q320</f>
        <v>15778.189932441586</v>
      </c>
      <c r="R347" s="344">
        <f t="shared" si="207"/>
        <v>12814.814334526196</v>
      </c>
      <c r="S347" s="344">
        <f t="shared" si="207"/>
        <v>9850.253041462991</v>
      </c>
      <c r="T347" s="344">
        <f t="shared" si="207"/>
        <v>7004.2238771773937</v>
      </c>
      <c r="U347" s="344"/>
      <c r="V347" s="344"/>
      <c r="W347" s="269"/>
      <c r="X347" s="292">
        <f t="shared" si="203"/>
        <v>81.218532603525176</v>
      </c>
      <c r="Y347" s="292">
        <f t="shared" si="203"/>
        <v>62.42955043410813</v>
      </c>
      <c r="Z347" s="292"/>
      <c r="AA347" s="292"/>
      <c r="AB347" s="379"/>
      <c r="AC347" s="199"/>
      <c r="AD347" s="308"/>
      <c r="AE347" s="308"/>
      <c r="AF347" s="308"/>
      <c r="AG347" s="308"/>
      <c r="AH347" s="308"/>
      <c r="AI347" s="308"/>
      <c r="AJ347" s="308"/>
      <c r="AK347" s="308"/>
      <c r="AL347" s="308"/>
      <c r="AM347" s="308"/>
      <c r="AN347" s="308"/>
      <c r="AO347" s="308"/>
    </row>
    <row r="348" spans="1:41" s="127" customFormat="1" x14ac:dyDescent="0.2">
      <c r="A348" s="210" t="s">
        <v>11</v>
      </c>
      <c r="B348" s="207"/>
      <c r="C348" s="207"/>
      <c r="D348" s="207"/>
      <c r="E348" s="207"/>
      <c r="F348" s="120"/>
      <c r="G348" s="214"/>
      <c r="H348" s="124">
        <f t="shared" si="183"/>
        <v>36</v>
      </c>
      <c r="I348" s="127" t="str">
        <f t="shared" si="190"/>
        <v>Breskve namizne</v>
      </c>
      <c r="J348" s="326" t="s">
        <v>11</v>
      </c>
      <c r="K348" s="232"/>
      <c r="L348" s="292"/>
      <c r="M348" s="310"/>
      <c r="N348" s="292"/>
      <c r="O348" s="272">
        <v>3888.7398043180683</v>
      </c>
      <c r="P348" s="132"/>
      <c r="Q348" s="272">
        <v>4024.9257386809277</v>
      </c>
      <c r="R348" s="272">
        <v>3969.2148458462111</v>
      </c>
      <c r="S348" s="272">
        <v>3888.7398043180683</v>
      </c>
      <c r="T348" s="272">
        <v>3832.6073222712303</v>
      </c>
      <c r="U348" s="272"/>
      <c r="V348" s="364"/>
      <c r="W348" s="346"/>
      <c r="X348" s="306">
        <f t="shared" si="203"/>
        <v>98.615852901351303</v>
      </c>
      <c r="Y348" s="306">
        <f t="shared" si="203"/>
        <v>96.616436098334304</v>
      </c>
      <c r="Z348" s="306"/>
      <c r="AA348" s="306"/>
      <c r="AB348" s="309"/>
      <c r="AC348" s="199"/>
      <c r="AD348" s="308"/>
      <c r="AE348" s="308"/>
      <c r="AF348" s="308"/>
      <c r="AG348" s="308"/>
      <c r="AH348" s="308"/>
      <c r="AI348" s="308"/>
      <c r="AJ348" s="308"/>
      <c r="AK348" s="308"/>
      <c r="AL348" s="308"/>
      <c r="AM348" s="308"/>
      <c r="AN348" s="308"/>
      <c r="AO348" s="308"/>
    </row>
    <row r="349" spans="1:41" s="127" customFormat="1" x14ac:dyDescent="0.2">
      <c r="A349" s="207"/>
      <c r="B349" s="207"/>
      <c r="C349" s="207"/>
      <c r="D349" s="207"/>
      <c r="E349" s="207"/>
      <c r="F349" s="216"/>
      <c r="G349" s="222"/>
      <c r="H349" s="124">
        <f t="shared" si="183"/>
        <v>37</v>
      </c>
      <c r="J349" s="119" t="s">
        <v>173</v>
      </c>
      <c r="K349" s="232"/>
      <c r="L349" s="292"/>
      <c r="M349" s="310"/>
      <c r="N349" s="292"/>
      <c r="O349" s="372">
        <f>+O347-O348</f>
        <v>5961.5132371449226</v>
      </c>
      <c r="P349" s="132"/>
      <c r="Q349" s="372">
        <f t="shared" ref="Q349:T349" si="208">+Q347-Q348</f>
        <v>11753.264193760659</v>
      </c>
      <c r="R349" s="372">
        <f t="shared" si="208"/>
        <v>8845.5994886799854</v>
      </c>
      <c r="S349" s="372">
        <f t="shared" si="208"/>
        <v>5961.5132371449226</v>
      </c>
      <c r="T349" s="372">
        <f t="shared" si="208"/>
        <v>3171.6165549061634</v>
      </c>
      <c r="U349" s="372"/>
      <c r="V349" s="364"/>
      <c r="W349" s="346"/>
      <c r="X349" s="306"/>
      <c r="Y349" s="306"/>
      <c r="Z349" s="306"/>
      <c r="AA349" s="306"/>
      <c r="AB349" s="309"/>
      <c r="AC349" s="199"/>
      <c r="AD349" s="308"/>
      <c r="AE349" s="308"/>
      <c r="AF349" s="308"/>
      <c r="AG349" s="308"/>
      <c r="AH349" s="308"/>
      <c r="AI349" s="308"/>
      <c r="AJ349" s="308"/>
      <c r="AK349" s="308"/>
      <c r="AL349" s="308"/>
      <c r="AM349" s="308"/>
      <c r="AN349" s="308"/>
      <c r="AO349" s="308"/>
    </row>
    <row r="350" spans="1:41" s="127" customFormat="1" x14ac:dyDescent="0.2">
      <c r="A350" s="207"/>
      <c r="B350" s="207"/>
      <c r="C350" s="207"/>
      <c r="D350" s="207"/>
      <c r="E350" s="207"/>
      <c r="F350" s="215"/>
      <c r="G350" s="215"/>
      <c r="H350" s="152"/>
      <c r="I350" s="152" t="str">
        <f>+J352</f>
        <v>Grozdje-vertikala podravska</v>
      </c>
      <c r="J350" s="151" t="s">
        <v>10</v>
      </c>
      <c r="K350" s="281"/>
      <c r="L350" s="281"/>
      <c r="M350" s="281"/>
      <c r="N350" s="281"/>
      <c r="O350" s="282">
        <f>O358-O370+O363-'2019'!E330</f>
        <v>0</v>
      </c>
      <c r="P350" s="281"/>
      <c r="Q350" s="282">
        <f>Q358-Q370+Q363-'2019'!H330</f>
        <v>0</v>
      </c>
      <c r="R350" s="282">
        <f>R358-R370+R363-'2019'!I330</f>
        <v>0</v>
      </c>
      <c r="S350" s="282">
        <f>S358-S370+S363-'2019'!J330</f>
        <v>0</v>
      </c>
      <c r="T350" s="282">
        <f>T358-T370+T363-'2019'!K330</f>
        <v>0</v>
      </c>
      <c r="U350" s="282">
        <f>U358-U370+U363-'2019'!L330</f>
        <v>0</v>
      </c>
      <c r="V350" s="282">
        <f>V358-V370+V363-'2019'!M330</f>
        <v>1.8189894035458565E-12</v>
      </c>
      <c r="W350" s="281"/>
      <c r="X350" s="281"/>
      <c r="Y350" s="281"/>
      <c r="Z350" s="281"/>
      <c r="AA350" s="281"/>
      <c r="AB350" s="378"/>
      <c r="AC350" s="378"/>
      <c r="AD350" s="308"/>
      <c r="AE350" s="308"/>
      <c r="AF350" s="308"/>
      <c r="AG350" s="308"/>
      <c r="AH350" s="308"/>
      <c r="AI350" s="308"/>
      <c r="AJ350" s="308"/>
      <c r="AK350" s="308"/>
      <c r="AL350" s="308"/>
      <c r="AM350" s="308"/>
      <c r="AN350" s="308"/>
      <c r="AO350" s="308"/>
    </row>
    <row r="351" spans="1:41" s="127" customFormat="1" x14ac:dyDescent="0.2">
      <c r="A351" s="207"/>
      <c r="B351" s="207"/>
      <c r="C351" s="207"/>
      <c r="D351" s="207"/>
      <c r="E351" s="207"/>
      <c r="F351" s="216"/>
      <c r="G351" s="217"/>
      <c r="H351" s="124"/>
      <c r="I351" s="127" t="str">
        <f t="shared" ref="I351:I363" si="209">+I350</f>
        <v>Grozdje-vertikala podravska</v>
      </c>
      <c r="J351" s="126" t="s">
        <v>132</v>
      </c>
      <c r="K351" s="285"/>
      <c r="L351" s="285"/>
      <c r="M351" s="286"/>
      <c r="N351" s="285"/>
      <c r="O351" s="350" t="e">
        <f>#REF!</f>
        <v>#REF!</v>
      </c>
      <c r="P351" s="350"/>
      <c r="Q351" s="287" t="s">
        <v>116</v>
      </c>
      <c r="R351" s="287" t="s">
        <v>117</v>
      </c>
      <c r="S351" s="287" t="s">
        <v>115</v>
      </c>
      <c r="T351" s="287" t="s">
        <v>198</v>
      </c>
      <c r="U351" s="287" t="s">
        <v>197</v>
      </c>
      <c r="V351" s="285" t="s">
        <v>199</v>
      </c>
      <c r="W351" s="285"/>
      <c r="X351" s="287"/>
      <c r="Y351" s="287"/>
      <c r="Z351" s="285"/>
      <c r="AA351" s="285"/>
      <c r="AB351" s="378"/>
      <c r="AC351" s="378"/>
      <c r="AD351" s="308"/>
      <c r="AE351" s="308"/>
      <c r="AF351" s="308"/>
      <c r="AG351" s="308"/>
      <c r="AH351" s="308"/>
      <c r="AI351" s="308"/>
      <c r="AJ351" s="308"/>
      <c r="AK351" s="308"/>
      <c r="AL351" s="308"/>
      <c r="AM351" s="308"/>
      <c r="AN351" s="308"/>
      <c r="AO351" s="308"/>
    </row>
    <row r="352" spans="1:41" s="127" customFormat="1" x14ac:dyDescent="0.2">
      <c r="A352" s="228"/>
      <c r="B352" s="228"/>
      <c r="C352" s="228"/>
      <c r="D352" s="228"/>
      <c r="E352" s="228"/>
      <c r="F352" s="216" t="e">
        <f>#REF!</f>
        <v>#REF!</v>
      </c>
      <c r="G352" s="217"/>
      <c r="H352" s="277"/>
      <c r="I352" s="127" t="str">
        <f t="shared" si="209"/>
        <v>Grozdje-vertikala podravska</v>
      </c>
      <c r="J352" s="129" t="s">
        <v>231</v>
      </c>
      <c r="K352" s="119" t="str">
        <f>+K$56</f>
        <v>Enota</v>
      </c>
      <c r="L352" s="290"/>
      <c r="M352" s="291"/>
      <c r="N352" s="280"/>
      <c r="O352" s="351"/>
      <c r="P352" s="351"/>
      <c r="Q352" s="121" t="s">
        <v>71</v>
      </c>
      <c r="R352" s="121" t="s">
        <v>70</v>
      </c>
      <c r="S352" s="351" t="s">
        <v>69</v>
      </c>
      <c r="T352" s="121" t="s">
        <v>61</v>
      </c>
      <c r="U352" s="351" t="s">
        <v>81</v>
      </c>
      <c r="V352" s="199" t="s">
        <v>141</v>
      </c>
      <c r="W352" s="199"/>
      <c r="X352" s="199"/>
      <c r="Y352" s="199"/>
      <c r="Z352" s="199" t="s">
        <v>72</v>
      </c>
      <c r="AA352" s="199"/>
      <c r="AB352" s="199"/>
      <c r="AC352" s="199"/>
      <c r="AD352" s="308"/>
      <c r="AE352" s="308"/>
      <c r="AF352" s="308"/>
      <c r="AG352" s="308"/>
      <c r="AH352" s="308"/>
      <c r="AI352" s="308"/>
      <c r="AJ352" s="308"/>
      <c r="AK352" s="308"/>
      <c r="AL352" s="308"/>
      <c r="AM352" s="308"/>
      <c r="AN352" s="308"/>
      <c r="AO352" s="308"/>
    </row>
    <row r="353" spans="1:41" s="127" customFormat="1" x14ac:dyDescent="0.2">
      <c r="A353" s="228"/>
      <c r="B353" s="228"/>
      <c r="C353" s="228"/>
      <c r="D353" s="228"/>
      <c r="E353" s="228"/>
      <c r="F353" s="216"/>
      <c r="G353" s="217"/>
      <c r="H353" s="277"/>
      <c r="I353" s="127" t="str">
        <f t="shared" si="209"/>
        <v>Grozdje-vertikala podravska</v>
      </c>
      <c r="J353" s="131" t="s">
        <v>68</v>
      </c>
      <c r="K353" s="121"/>
      <c r="L353" s="290"/>
      <c r="M353" s="291"/>
      <c r="N353" s="280"/>
      <c r="O353" s="351"/>
      <c r="P353" s="351"/>
      <c r="Q353" s="290"/>
      <c r="R353" s="290"/>
      <c r="S353" s="290"/>
      <c r="T353" s="290"/>
      <c r="U353" s="290"/>
      <c r="V353" s="290"/>
      <c r="W353" s="196"/>
      <c r="X353" s="280"/>
      <c r="Y353" s="196"/>
      <c r="Z353" s="196">
        <f>R353</f>
        <v>0</v>
      </c>
      <c r="AA353" s="196">
        <f>S353</f>
        <v>0</v>
      </c>
      <c r="AB353" s="199"/>
      <c r="AC353" s="199"/>
      <c r="AD353" s="308"/>
      <c r="AE353" s="308"/>
      <c r="AF353" s="308"/>
      <c r="AG353" s="308"/>
      <c r="AH353" s="308"/>
      <c r="AI353" s="308"/>
      <c r="AJ353" s="308"/>
      <c r="AK353" s="308"/>
      <c r="AL353" s="308"/>
      <c r="AM353" s="308"/>
      <c r="AN353" s="308"/>
      <c r="AO353" s="308"/>
    </row>
    <row r="354" spans="1:41" s="127" customFormat="1" x14ac:dyDescent="0.2">
      <c r="A354" s="228" t="s">
        <v>9</v>
      </c>
      <c r="B354" s="228"/>
      <c r="C354" s="228"/>
      <c r="D354" s="228"/>
      <c r="E354" s="228"/>
      <c r="F354" s="120"/>
      <c r="G354" s="217"/>
      <c r="H354" s="277"/>
      <c r="I354" s="127" t="str">
        <f t="shared" si="209"/>
        <v>Grozdje-vertikala podravska</v>
      </c>
      <c r="J354" s="131" t="s">
        <v>8</v>
      </c>
      <c r="K354" s="119" t="s">
        <v>60</v>
      </c>
      <c r="L354" s="352"/>
      <c r="M354" s="353"/>
      <c r="N354" s="295"/>
      <c r="O354" s="364">
        <v>8000</v>
      </c>
      <c r="P354" s="119"/>
      <c r="Q354" s="364">
        <v>12000</v>
      </c>
      <c r="R354" s="364">
        <v>10000</v>
      </c>
      <c r="S354" s="364">
        <v>8000</v>
      </c>
      <c r="T354" s="364">
        <v>7000</v>
      </c>
      <c r="U354" s="364">
        <v>10125</v>
      </c>
      <c r="V354" s="364">
        <v>9000</v>
      </c>
      <c r="W354" s="196"/>
      <c r="X354" s="284"/>
      <c r="Y354" s="284"/>
      <c r="Z354" s="284">
        <f>R354/$Q354*100</f>
        <v>83.333333333333343</v>
      </c>
      <c r="AA354" s="284">
        <f>S354/$Q354*100</f>
        <v>66.666666666666657</v>
      </c>
      <c r="AB354" s="284"/>
      <c r="AC354" s="199"/>
      <c r="AD354" s="308"/>
      <c r="AE354" s="308"/>
      <c r="AF354" s="308"/>
      <c r="AG354" s="308"/>
      <c r="AH354" s="308"/>
      <c r="AI354" s="308"/>
      <c r="AJ354" s="308"/>
      <c r="AK354" s="308"/>
      <c r="AL354" s="308"/>
      <c r="AM354" s="308"/>
      <c r="AN354" s="308"/>
      <c r="AO354" s="308"/>
    </row>
    <row r="355" spans="1:41" s="127" customFormat="1" x14ac:dyDescent="0.2">
      <c r="A355" s="228" t="s">
        <v>79</v>
      </c>
      <c r="B355" s="228"/>
      <c r="C355" s="228"/>
      <c r="D355" s="228"/>
      <c r="E355" s="228"/>
      <c r="F355" s="120"/>
      <c r="G355" s="217"/>
      <c r="H355" s="277"/>
      <c r="I355" s="127" t="str">
        <f t="shared" si="209"/>
        <v>Grozdje-vertikala podravska</v>
      </c>
      <c r="J355" s="131"/>
      <c r="K355" s="119" t="s">
        <v>59</v>
      </c>
      <c r="L355" s="352"/>
      <c r="M355" s="353"/>
      <c r="N355" s="295"/>
      <c r="O355" s="293">
        <f>O354/O356</f>
        <v>2</v>
      </c>
      <c r="P355" s="119"/>
      <c r="Q355" s="383">
        <f t="shared" ref="Q355:T355" si="210">Q354/Q356</f>
        <v>3</v>
      </c>
      <c r="R355" s="383">
        <f t="shared" si="210"/>
        <v>2.5</v>
      </c>
      <c r="S355" s="383">
        <f t="shared" si="210"/>
        <v>2</v>
      </c>
      <c r="T355" s="383">
        <f t="shared" si="210"/>
        <v>1.75</v>
      </c>
      <c r="U355" s="383">
        <f t="shared" ref="U355" si="211">U354/U356</f>
        <v>2.25</v>
      </c>
      <c r="V355" s="383">
        <f t="shared" ref="V355" si="212">V354/V356</f>
        <v>2</v>
      </c>
      <c r="W355" s="196"/>
      <c r="X355" s="290"/>
      <c r="Y355" s="290"/>
      <c r="Z355" s="290"/>
      <c r="AA355" s="290"/>
      <c r="AB355" s="199"/>
      <c r="AC355" s="199"/>
      <c r="AD355" s="308"/>
      <c r="AE355" s="308"/>
      <c r="AF355" s="308"/>
      <c r="AG355" s="308"/>
      <c r="AH355" s="308"/>
      <c r="AI355" s="308"/>
      <c r="AJ355" s="308"/>
      <c r="AK355" s="308"/>
      <c r="AL355" s="308"/>
      <c r="AM355" s="308"/>
      <c r="AN355" s="308"/>
      <c r="AO355" s="308"/>
    </row>
    <row r="356" spans="1:41" s="127" customFormat="1" x14ac:dyDescent="0.2">
      <c r="A356" s="228" t="s">
        <v>182</v>
      </c>
      <c r="B356" s="228"/>
      <c r="C356" s="228"/>
      <c r="D356" s="228"/>
      <c r="E356" s="228"/>
      <c r="F356" s="120"/>
      <c r="G356" s="217"/>
      <c r="H356" s="277"/>
      <c r="I356" s="127" t="str">
        <f t="shared" si="209"/>
        <v>Grozdje-vertikala podravska</v>
      </c>
      <c r="J356" s="131" t="s">
        <v>58</v>
      </c>
      <c r="K356" s="119" t="s">
        <v>57</v>
      </c>
      <c r="L356" s="290"/>
      <c r="M356" s="291"/>
      <c r="N356" s="280"/>
      <c r="O356" s="377">
        <v>4000</v>
      </c>
      <c r="P356" s="364"/>
      <c r="Q356" s="364">
        <v>4000</v>
      </c>
      <c r="R356" s="364">
        <v>4000</v>
      </c>
      <c r="S356" s="364">
        <v>4000</v>
      </c>
      <c r="T356" s="364">
        <v>4000</v>
      </c>
      <c r="U356" s="364">
        <v>4500</v>
      </c>
      <c r="V356" s="364">
        <v>4500</v>
      </c>
      <c r="W356" s="196"/>
      <c r="X356" s="284"/>
      <c r="Y356" s="284"/>
      <c r="Z356" s="284">
        <f>Q356/$R356*100</f>
        <v>100</v>
      </c>
      <c r="AA356" s="284">
        <f>R356/$R356*100</f>
        <v>100</v>
      </c>
      <c r="AB356" s="199"/>
      <c r="AC356" s="384"/>
      <c r="AD356" s="308"/>
      <c r="AE356" s="308"/>
      <c r="AF356" s="308"/>
      <c r="AG356" s="308"/>
      <c r="AH356" s="308"/>
      <c r="AI356" s="308"/>
      <c r="AJ356" s="308"/>
      <c r="AK356" s="308"/>
      <c r="AL356" s="308"/>
      <c r="AM356" s="308"/>
      <c r="AN356" s="308"/>
      <c r="AO356" s="308"/>
    </row>
    <row r="357" spans="1:41" s="127" customFormat="1" x14ac:dyDescent="0.2">
      <c r="A357" s="230" t="s">
        <v>12</v>
      </c>
      <c r="B357" s="228"/>
      <c r="C357" s="228"/>
      <c r="D357" s="228"/>
      <c r="E357" s="228"/>
      <c r="F357" s="120"/>
      <c r="G357" s="217"/>
      <c r="H357" s="277"/>
      <c r="I357" s="127" t="str">
        <f t="shared" si="209"/>
        <v>Grozdje-vertikala podravska</v>
      </c>
      <c r="J357" s="131" t="str">
        <f>+J$61</f>
        <v>Kupljen material in storitve</v>
      </c>
      <c r="K357" s="119"/>
      <c r="L357" s="121"/>
      <c r="M357" s="267"/>
      <c r="N357" s="119"/>
      <c r="O357" s="364">
        <v>3358.7212707145445</v>
      </c>
      <c r="P357" s="119"/>
      <c r="Q357" s="364">
        <v>3760.8625957720287</v>
      </c>
      <c r="R357" s="364">
        <v>3599.4141789712367</v>
      </c>
      <c r="S357" s="364">
        <v>3358.7212707145445</v>
      </c>
      <c r="T357" s="364">
        <v>3226.3482476697945</v>
      </c>
      <c r="U357" s="364">
        <v>3736.7403986040608</v>
      </c>
      <c r="V357" s="364">
        <v>3617.6569348642079</v>
      </c>
      <c r="W357" s="293"/>
      <c r="X357" s="284"/>
      <c r="Y357" s="284"/>
      <c r="Z357" s="284"/>
      <c r="AA357" s="284"/>
      <c r="AB357" s="284"/>
      <c r="AC357" s="199"/>
      <c r="AD357" s="308"/>
      <c r="AE357" s="308"/>
      <c r="AF357" s="308"/>
      <c r="AG357" s="308"/>
      <c r="AH357" s="308"/>
      <c r="AI357" s="308"/>
      <c r="AJ357" s="308"/>
      <c r="AK357" s="308"/>
      <c r="AL357" s="308"/>
      <c r="AM357" s="308"/>
      <c r="AN357" s="308"/>
      <c r="AO357" s="308"/>
    </row>
    <row r="358" spans="1:41" s="127" customFormat="1" x14ac:dyDescent="0.2">
      <c r="A358" s="228" t="s">
        <v>5</v>
      </c>
      <c r="B358" s="228"/>
      <c r="C358" s="228"/>
      <c r="D358" s="228"/>
      <c r="E358" s="228"/>
      <c r="F358" s="120"/>
      <c r="G358" s="217"/>
      <c r="H358" s="277"/>
      <c r="I358" s="127" t="str">
        <f t="shared" si="209"/>
        <v>Grozdje-vertikala podravska</v>
      </c>
      <c r="J358" s="131" t="str">
        <f>+J$62</f>
        <v>Stroški skupaj</v>
      </c>
      <c r="K358" s="119" t="str">
        <f>+K$62</f>
        <v>EUR/ha</v>
      </c>
      <c r="L358" s="133"/>
      <c r="M358" s="365"/>
      <c r="N358" s="132"/>
      <c r="O358" s="364">
        <v>8765.1433870800593</v>
      </c>
      <c r="P358" s="132"/>
      <c r="Q358" s="364">
        <v>9427.856731608641</v>
      </c>
      <c r="R358" s="364">
        <v>9137.7226446733621</v>
      </c>
      <c r="S358" s="364">
        <v>8765.1433870800593</v>
      </c>
      <c r="T358" s="364">
        <v>8567.4576226291665</v>
      </c>
      <c r="U358" s="364">
        <v>9761.7487124925974</v>
      </c>
      <c r="V358" s="364">
        <v>9568.020433960326</v>
      </c>
      <c r="W358" s="298"/>
      <c r="X358" s="284"/>
      <c r="Y358" s="284"/>
      <c r="Z358" s="284">
        <f>R358/$Q358*100</f>
        <v>96.922587018504956</v>
      </c>
      <c r="AA358" s="284">
        <f>S358/$Q358*100</f>
        <v>92.970689273345528</v>
      </c>
      <c r="AB358" s="284"/>
      <c r="AC358" s="199"/>
      <c r="AD358" s="308"/>
      <c r="AE358" s="308"/>
      <c r="AF358" s="308"/>
      <c r="AG358" s="308"/>
      <c r="AH358" s="308"/>
      <c r="AI358" s="308"/>
      <c r="AJ358" s="308"/>
      <c r="AK358" s="308"/>
      <c r="AL358" s="308"/>
      <c r="AM358" s="308"/>
      <c r="AN358" s="308"/>
      <c r="AO358" s="308"/>
    </row>
    <row r="359" spans="1:41" s="127" customFormat="1" x14ac:dyDescent="0.2">
      <c r="A359" s="228" t="s">
        <v>4</v>
      </c>
      <c r="B359" s="228"/>
      <c r="C359" s="228"/>
      <c r="D359" s="228"/>
      <c r="E359" s="228"/>
      <c r="F359" s="120"/>
      <c r="G359" s="217"/>
      <c r="H359" s="277"/>
      <c r="I359" s="127" t="str">
        <f t="shared" si="209"/>
        <v>Grozdje-vertikala podravska</v>
      </c>
      <c r="J359" s="131" t="str">
        <f>+J$63</f>
        <v>Stranski pridelki</v>
      </c>
      <c r="K359" s="119" t="str">
        <f>+K$63</f>
        <v>EUR/ha</v>
      </c>
      <c r="L359" s="133"/>
      <c r="M359" s="365"/>
      <c r="N359" s="133"/>
      <c r="O359" s="364">
        <v>0</v>
      </c>
      <c r="P359" s="366"/>
      <c r="Q359" s="364">
        <v>0</v>
      </c>
      <c r="R359" s="364">
        <v>0</v>
      </c>
      <c r="S359" s="364">
        <v>0</v>
      </c>
      <c r="T359" s="364">
        <v>0</v>
      </c>
      <c r="U359" s="364">
        <v>0</v>
      </c>
      <c r="V359" s="364">
        <v>0</v>
      </c>
      <c r="W359" s="346"/>
      <c r="X359" s="284"/>
      <c r="Y359" s="284"/>
      <c r="Z359" s="284"/>
      <c r="AA359" s="284"/>
      <c r="AB359" s="284"/>
      <c r="AC359" s="199"/>
      <c r="AD359" s="308"/>
      <c r="AE359" s="308"/>
      <c r="AF359" s="308"/>
      <c r="AG359" s="308"/>
      <c r="AH359" s="308"/>
      <c r="AI359" s="308"/>
      <c r="AJ359" s="308"/>
      <c r="AK359" s="308"/>
      <c r="AL359" s="308"/>
      <c r="AM359" s="308"/>
      <c r="AN359" s="308"/>
      <c r="AO359" s="308"/>
    </row>
    <row r="360" spans="1:41" s="127" customFormat="1" x14ac:dyDescent="0.2">
      <c r="A360" s="228"/>
      <c r="B360" s="228"/>
      <c r="C360" s="228"/>
      <c r="D360" s="228"/>
      <c r="E360" s="228"/>
      <c r="F360" s="120"/>
      <c r="G360" s="217"/>
      <c r="H360" s="277"/>
      <c r="I360" s="127" t="str">
        <f t="shared" si="209"/>
        <v>Grozdje-vertikala podravska</v>
      </c>
      <c r="J360" s="131" t="str">
        <f>+J$64</f>
        <v>Stroški glavnega pridelka</v>
      </c>
      <c r="K360" s="119" t="str">
        <f>+K$64</f>
        <v>EUR/ha</v>
      </c>
      <c r="L360" s="367"/>
      <c r="M360" s="365"/>
      <c r="N360" s="367"/>
      <c r="O360" s="312">
        <f>+O358-O359</f>
        <v>8765.1433870800593</v>
      </c>
      <c r="P360" s="366"/>
      <c r="Q360" s="312">
        <f t="shared" ref="Q360:T360" si="213">+Q358-Q359</f>
        <v>9427.856731608641</v>
      </c>
      <c r="R360" s="312">
        <f t="shared" si="213"/>
        <v>9137.7226446733621</v>
      </c>
      <c r="S360" s="312">
        <f t="shared" si="213"/>
        <v>8765.1433870800593</v>
      </c>
      <c r="T360" s="312">
        <f t="shared" si="213"/>
        <v>8567.4576226291665</v>
      </c>
      <c r="U360" s="312">
        <f t="shared" ref="U360" si="214">+U358-U359</f>
        <v>9761.7487124925974</v>
      </c>
      <c r="V360" s="312">
        <f t="shared" ref="V360" si="215">+V358-V359</f>
        <v>9568.020433960326</v>
      </c>
      <c r="W360" s="269"/>
      <c r="X360" s="284"/>
      <c r="Y360" s="284"/>
      <c r="Z360" s="284">
        <f t="shared" ref="Z360:AA363" si="216">R360/$Q360*100</f>
        <v>96.922587018504956</v>
      </c>
      <c r="AA360" s="284">
        <f t="shared" si="216"/>
        <v>92.970689273345528</v>
      </c>
      <c r="AB360" s="284"/>
      <c r="AC360" s="199"/>
      <c r="AD360" s="308"/>
      <c r="AE360" s="308"/>
      <c r="AF360" s="308"/>
      <c r="AG360" s="308"/>
      <c r="AH360" s="308"/>
      <c r="AI360" s="308"/>
      <c r="AJ360" s="308"/>
      <c r="AK360" s="308"/>
      <c r="AL360" s="308"/>
      <c r="AM360" s="308"/>
      <c r="AN360" s="308"/>
      <c r="AO360" s="308"/>
    </row>
    <row r="361" spans="1:41" s="127" customFormat="1" x14ac:dyDescent="0.2">
      <c r="A361" s="228" t="s">
        <v>3</v>
      </c>
      <c r="B361" s="228" t="s">
        <v>0</v>
      </c>
      <c r="C361" s="228" t="s">
        <v>2</v>
      </c>
      <c r="D361" s="228" t="s">
        <v>1</v>
      </c>
      <c r="E361" s="228" t="s">
        <v>0</v>
      </c>
      <c r="F361" s="120"/>
      <c r="G361" s="217"/>
      <c r="H361" s="277"/>
      <c r="I361" s="127" t="str">
        <f t="shared" si="209"/>
        <v>Grozdje-vertikala podravska</v>
      </c>
      <c r="J361" s="131" t="str">
        <f>+J$65</f>
        <v>Subvencije</v>
      </c>
      <c r="K361" s="119" t="str">
        <f>+K$65</f>
        <v>EUR/ha</v>
      </c>
      <c r="L361" s="133"/>
      <c r="M361" s="365"/>
      <c r="N361" s="133"/>
      <c r="O361" s="364">
        <v>254.44573987349904</v>
      </c>
      <c r="P361" s="366"/>
      <c r="Q361" s="364">
        <v>262.00242055921331</v>
      </c>
      <c r="R361" s="364">
        <v>258.3128461709349</v>
      </c>
      <c r="S361" s="364">
        <v>254.44573987349904</v>
      </c>
      <c r="T361" s="364">
        <v>252.57567466324264</v>
      </c>
      <c r="U361" s="364">
        <v>264.53715499999998</v>
      </c>
      <c r="V361" s="364">
        <v>264.53715499999998</v>
      </c>
      <c r="W361" s="269"/>
      <c r="X361" s="284"/>
      <c r="Y361" s="284"/>
      <c r="Z361" s="284">
        <f t="shared" si="216"/>
        <v>98.591778510899459</v>
      </c>
      <c r="AA361" s="284">
        <f t="shared" si="216"/>
        <v>97.115797377144304</v>
      </c>
      <c r="AB361" s="284"/>
      <c r="AC361" s="199"/>
      <c r="AD361" s="308"/>
      <c r="AE361" s="308"/>
      <c r="AF361" s="308"/>
      <c r="AG361" s="308"/>
      <c r="AH361" s="308"/>
      <c r="AI361" s="308"/>
      <c r="AJ361" s="308"/>
      <c r="AK361" s="308"/>
      <c r="AL361" s="308"/>
      <c r="AM361" s="308"/>
      <c r="AN361" s="308"/>
      <c r="AO361" s="308"/>
    </row>
    <row r="362" spans="1:41" s="127" customFormat="1" x14ac:dyDescent="0.2">
      <c r="A362" s="228"/>
      <c r="B362" s="228"/>
      <c r="C362" s="228" t="s">
        <v>6</v>
      </c>
      <c r="D362" s="228"/>
      <c r="E362" s="228"/>
      <c r="F362" s="120"/>
      <c r="G362" s="217"/>
      <c r="H362" s="277"/>
      <c r="I362" s="127" t="str">
        <f t="shared" si="209"/>
        <v>Grozdje-vertikala podravska</v>
      </c>
      <c r="J362" s="131" t="str">
        <f>+J$66</f>
        <v>Stroški, zmanjšani za subvencije</v>
      </c>
      <c r="K362" s="119" t="str">
        <f>+K$66</f>
        <v>EUR/ha</v>
      </c>
      <c r="L362" s="367"/>
      <c r="M362" s="365"/>
      <c r="N362" s="367"/>
      <c r="O362" s="314">
        <f>+O360-O361</f>
        <v>8510.6976472065599</v>
      </c>
      <c r="P362" s="366"/>
      <c r="Q362" s="314">
        <f t="shared" ref="Q362:T362" si="217">+Q360-Q361</f>
        <v>9165.8543110494284</v>
      </c>
      <c r="R362" s="314">
        <f t="shared" si="217"/>
        <v>8879.4097985024273</v>
      </c>
      <c r="S362" s="314">
        <f t="shared" si="217"/>
        <v>8510.6976472065599</v>
      </c>
      <c r="T362" s="314">
        <f t="shared" si="217"/>
        <v>8314.8819479659232</v>
      </c>
      <c r="U362" s="314">
        <f t="shared" ref="U362" si="218">+U360-U361</f>
        <v>9497.2115574925974</v>
      </c>
      <c r="V362" s="314">
        <f t="shared" ref="V362" si="219">+V360-V361</f>
        <v>9303.4832789603261</v>
      </c>
      <c r="W362" s="269"/>
      <c r="X362" s="284"/>
      <c r="Y362" s="284"/>
      <c r="Z362" s="284">
        <f t="shared" si="216"/>
        <v>96.874873821617555</v>
      </c>
      <c r="AA362" s="284">
        <f t="shared" si="216"/>
        <v>92.852202952286973</v>
      </c>
      <c r="AB362" s="284"/>
      <c r="AC362" s="199"/>
      <c r="AD362" s="308"/>
      <c r="AE362" s="308"/>
      <c r="AF362" s="308"/>
      <c r="AG362" s="308"/>
      <c r="AH362" s="308"/>
      <c r="AI362" s="308"/>
      <c r="AJ362" s="308"/>
      <c r="AK362" s="308"/>
      <c r="AL362" s="308"/>
      <c r="AM362" s="308"/>
      <c r="AN362" s="308"/>
      <c r="AO362" s="308"/>
    </row>
    <row r="363" spans="1:41" s="127" customFormat="1" x14ac:dyDescent="0.2">
      <c r="A363" s="228"/>
      <c r="B363" s="228"/>
      <c r="C363" s="228"/>
      <c r="D363" s="228"/>
      <c r="E363" s="228"/>
      <c r="F363" s="120"/>
      <c r="G363" s="217"/>
      <c r="H363" s="277"/>
      <c r="I363" s="127" t="str">
        <f t="shared" si="209"/>
        <v>Grozdje-vertikala podravska</v>
      </c>
      <c r="J363" s="131" t="str">
        <f>+J$67</f>
        <v>Stroški, zmanjšani za subvencije/kg</v>
      </c>
      <c r="K363" s="119" t="str">
        <f>+K$67</f>
        <v>EUR/kg</v>
      </c>
      <c r="L363" s="368"/>
      <c r="M363" s="369"/>
      <c r="N363" s="367"/>
      <c r="O363" s="320">
        <f>+O362/O354</f>
        <v>1.0638372059008199</v>
      </c>
      <c r="P363" s="370"/>
      <c r="Q363" s="320">
        <f t="shared" ref="Q363:T363" si="220">+Q362/Q354</f>
        <v>0.7638211925874524</v>
      </c>
      <c r="R363" s="320">
        <f t="shared" si="220"/>
        <v>0.88794097985024278</v>
      </c>
      <c r="S363" s="320">
        <f t="shared" si="220"/>
        <v>1.0638372059008199</v>
      </c>
      <c r="T363" s="320">
        <f t="shared" si="220"/>
        <v>1.1878402782808462</v>
      </c>
      <c r="U363" s="320">
        <f t="shared" ref="U363" si="221">+U362/U354</f>
        <v>0.93799620320914545</v>
      </c>
      <c r="V363" s="320">
        <f t="shared" ref="V363" si="222">+V362/V354</f>
        <v>1.0337203643289252</v>
      </c>
      <c r="W363" s="269"/>
      <c r="X363" s="284"/>
      <c r="Y363" s="284"/>
      <c r="Z363" s="284">
        <f t="shared" si="216"/>
        <v>116.24984858594107</v>
      </c>
      <c r="AA363" s="284">
        <f t="shared" si="216"/>
        <v>139.27830442843043</v>
      </c>
      <c r="AB363" s="284"/>
      <c r="AC363" s="199"/>
      <c r="AD363" s="308"/>
      <c r="AE363" s="308"/>
      <c r="AF363" s="308"/>
      <c r="AG363" s="308"/>
      <c r="AH363" s="308"/>
      <c r="AI363" s="308"/>
      <c r="AJ363" s="308"/>
      <c r="AK363" s="308"/>
      <c r="AL363" s="308"/>
      <c r="AM363" s="308"/>
      <c r="AN363" s="308"/>
      <c r="AO363" s="308"/>
    </row>
    <row r="364" spans="1:41" s="127" customFormat="1" x14ac:dyDescent="0.2">
      <c r="A364" s="228" t="s">
        <v>152</v>
      </c>
      <c r="B364" s="228"/>
      <c r="C364" s="228"/>
      <c r="D364" s="228"/>
      <c r="E364" s="228"/>
      <c r="F364" s="120"/>
      <c r="G364" s="217"/>
      <c r="H364" s="277"/>
      <c r="J364" s="131" t="str">
        <f t="shared" ref="J364" si="223">+J327</f>
        <v>davek_a</v>
      </c>
      <c r="K364" s="119"/>
      <c r="L364" s="133"/>
      <c r="M364" s="365"/>
      <c r="N364" s="133"/>
      <c r="O364" s="272">
        <v>0</v>
      </c>
      <c r="P364" s="366"/>
      <c r="Q364" s="272">
        <v>0</v>
      </c>
      <c r="R364" s="272">
        <v>0</v>
      </c>
      <c r="S364" s="272">
        <v>0</v>
      </c>
      <c r="T364" s="272">
        <v>0</v>
      </c>
      <c r="U364" s="272">
        <v>0</v>
      </c>
      <c r="V364" s="272">
        <v>0</v>
      </c>
      <c r="W364" s="375"/>
      <c r="X364" s="284"/>
      <c r="Y364" s="284"/>
      <c r="Z364" s="284"/>
      <c r="AA364" s="284"/>
      <c r="AB364" s="284"/>
      <c r="AC364" s="199"/>
      <c r="AD364" s="308"/>
      <c r="AE364" s="308"/>
      <c r="AF364" s="308"/>
      <c r="AG364" s="308"/>
      <c r="AH364" s="308"/>
      <c r="AI364" s="308"/>
      <c r="AJ364" s="308"/>
      <c r="AK364" s="308"/>
      <c r="AL364" s="308"/>
      <c r="AM364" s="308"/>
      <c r="AN364" s="308"/>
      <c r="AO364" s="308"/>
    </row>
    <row r="365" spans="1:41" s="127" customFormat="1" x14ac:dyDescent="0.2">
      <c r="A365" s="119" t="s">
        <v>97</v>
      </c>
      <c r="B365" s="228"/>
      <c r="C365" s="228"/>
      <c r="D365" s="228"/>
      <c r="E365" s="228"/>
      <c r="F365" s="120"/>
      <c r="G365" s="217"/>
      <c r="H365" s="277"/>
      <c r="J365" s="131" t="str">
        <f t="shared" ref="J365:J370" si="224">+A365</f>
        <v>Pokoj obvezno</v>
      </c>
      <c r="K365" s="119"/>
      <c r="L365" s="133"/>
      <c r="M365" s="365"/>
      <c r="N365" s="133"/>
      <c r="O365" s="272">
        <v>282.86092042554441</v>
      </c>
      <c r="P365" s="366"/>
      <c r="Q365" s="272">
        <v>301.88964330444259</v>
      </c>
      <c r="R365" s="272">
        <v>292.44264911945112</v>
      </c>
      <c r="S365" s="272">
        <v>282.86092042554441</v>
      </c>
      <c r="T365" s="272">
        <v>278.11847008296678</v>
      </c>
      <c r="U365" s="272">
        <v>323.34449642503523</v>
      </c>
      <c r="V365" s="272">
        <v>317.9134730708526</v>
      </c>
      <c r="W365" s="269"/>
      <c r="X365" s="284"/>
      <c r="Y365" s="284"/>
      <c r="Z365" s="284"/>
      <c r="AA365" s="284"/>
      <c r="AB365" s="284"/>
      <c r="AC365" s="199"/>
      <c r="AD365" s="308"/>
      <c r="AE365" s="308"/>
      <c r="AF365" s="308"/>
      <c r="AG365" s="308"/>
      <c r="AH365" s="308"/>
      <c r="AI365" s="308"/>
      <c r="AJ365" s="308"/>
      <c r="AK365" s="308"/>
      <c r="AL365" s="308"/>
      <c r="AM365" s="308"/>
      <c r="AN365" s="308"/>
      <c r="AO365" s="308"/>
    </row>
    <row r="366" spans="1:41" s="127" customFormat="1" x14ac:dyDescent="0.2">
      <c r="A366" s="119" t="s">
        <v>96</v>
      </c>
      <c r="B366" s="228"/>
      <c r="C366" s="228"/>
      <c r="D366" s="228"/>
      <c r="E366" s="228"/>
      <c r="F366" s="120"/>
      <c r="G366" s="217"/>
      <c r="H366" s="277"/>
      <c r="J366" s="131" t="str">
        <f t="shared" si="224"/>
        <v>Zdrav obvezno</v>
      </c>
      <c r="K366" s="119"/>
      <c r="L366" s="132"/>
      <c r="M366" s="371"/>
      <c r="N366" s="132"/>
      <c r="O366" s="272">
        <v>129.38605973013611</v>
      </c>
      <c r="P366" s="132"/>
      <c r="Q366" s="272">
        <v>138.09016587280627</v>
      </c>
      <c r="R366" s="272">
        <v>133.76892788754245</v>
      </c>
      <c r="S366" s="272">
        <v>129.38605973013611</v>
      </c>
      <c r="T366" s="272">
        <v>127.21677115407967</v>
      </c>
      <c r="U366" s="272">
        <v>147.90403094538706</v>
      </c>
      <c r="V366" s="272">
        <v>145.41977574660285</v>
      </c>
      <c r="W366" s="269"/>
      <c r="X366" s="284"/>
      <c r="Y366" s="284"/>
      <c r="Z366" s="284"/>
      <c r="AA366" s="284"/>
      <c r="AB366" s="284"/>
      <c r="AC366" s="199"/>
      <c r="AD366" s="308"/>
      <c r="AE366" s="308"/>
      <c r="AF366" s="308"/>
      <c r="AG366" s="308"/>
      <c r="AH366" s="308"/>
      <c r="AI366" s="308"/>
      <c r="AJ366" s="308"/>
      <c r="AK366" s="308"/>
      <c r="AL366" s="308"/>
      <c r="AM366" s="308"/>
      <c r="AN366" s="308"/>
      <c r="AO366" s="308"/>
    </row>
    <row r="367" spans="1:41" s="127" customFormat="1" x14ac:dyDescent="0.2">
      <c r="A367" s="119" t="s">
        <v>95</v>
      </c>
      <c r="B367" s="228"/>
      <c r="C367" s="228"/>
      <c r="D367" s="228"/>
      <c r="E367" s="228"/>
      <c r="F367" s="120"/>
      <c r="G367" s="217"/>
      <c r="H367" s="277"/>
      <c r="J367" s="131" t="str">
        <f t="shared" si="224"/>
        <v>Pokoj dodatno</v>
      </c>
      <c r="K367" s="119"/>
      <c r="L367" s="133"/>
      <c r="M367" s="365"/>
      <c r="N367" s="133"/>
      <c r="O367" s="272">
        <v>222.60201021493401</v>
      </c>
      <c r="P367" s="366"/>
      <c r="Q367" s="272">
        <v>237.57697373514432</v>
      </c>
      <c r="R367" s="272">
        <v>230.14250773360476</v>
      </c>
      <c r="S367" s="272">
        <v>222.60201021493401</v>
      </c>
      <c r="T367" s="272">
        <v>218.86986164519149</v>
      </c>
      <c r="U367" s="272">
        <v>254.46121997999524</v>
      </c>
      <c r="V367" s="272">
        <v>250.1871876592825</v>
      </c>
      <c r="W367" s="346"/>
      <c r="X367" s="284"/>
      <c r="Y367" s="284"/>
      <c r="Z367" s="284"/>
      <c r="AA367" s="284"/>
      <c r="AB367" s="284"/>
      <c r="AC367" s="199"/>
      <c r="AD367" s="308"/>
      <c r="AE367" s="308"/>
      <c r="AF367" s="308"/>
      <c r="AG367" s="308"/>
      <c r="AH367" s="308"/>
      <c r="AI367" s="308"/>
      <c r="AJ367" s="308"/>
      <c r="AK367" s="308"/>
      <c r="AL367" s="308"/>
      <c r="AM367" s="308"/>
      <c r="AN367" s="308"/>
      <c r="AO367" s="308"/>
    </row>
    <row r="368" spans="1:41" s="127" customFormat="1" x14ac:dyDescent="0.2">
      <c r="A368" s="119" t="s">
        <v>94</v>
      </c>
      <c r="B368" s="228"/>
      <c r="C368" s="228"/>
      <c r="D368" s="228"/>
      <c r="E368" s="228"/>
      <c r="F368" s="120"/>
      <c r="G368" s="217"/>
      <c r="H368" s="277"/>
      <c r="J368" s="131" t="str">
        <f t="shared" si="224"/>
        <v>Zdrav dodatno</v>
      </c>
      <c r="K368" s="119"/>
      <c r="L368" s="132"/>
      <c r="M368" s="371"/>
      <c r="N368" s="132"/>
      <c r="O368" s="272">
        <v>101.82246789831498</v>
      </c>
      <c r="P368" s="132"/>
      <c r="Q368" s="272">
        <v>108.67230605046278</v>
      </c>
      <c r="R368" s="272">
        <v>105.27163740846825</v>
      </c>
      <c r="S368" s="272">
        <v>101.82246789831498</v>
      </c>
      <c r="T368" s="272">
        <v>100.11531090738112</v>
      </c>
      <c r="U368" s="272">
        <v>116.39548707472042</v>
      </c>
      <c r="V368" s="272">
        <v>114.44046196802022</v>
      </c>
      <c r="W368" s="269"/>
      <c r="X368" s="284"/>
      <c r="Y368" s="284"/>
      <c r="Z368" s="284"/>
      <c r="AA368" s="284"/>
      <c r="AB368" s="284"/>
      <c r="AC368" s="199"/>
      <c r="AD368" s="308"/>
      <c r="AE368" s="308"/>
      <c r="AF368" s="308"/>
      <c r="AG368" s="308"/>
      <c r="AH368" s="308"/>
      <c r="AI368" s="308"/>
      <c r="AJ368" s="308"/>
      <c r="AK368" s="308"/>
      <c r="AL368" s="308"/>
      <c r="AM368" s="308"/>
      <c r="AN368" s="308"/>
      <c r="AO368" s="308"/>
    </row>
    <row r="369" spans="1:42" s="127" customFormat="1" x14ac:dyDescent="0.2">
      <c r="A369" s="119" t="s">
        <v>93</v>
      </c>
      <c r="B369" s="228"/>
      <c r="C369" s="228"/>
      <c r="D369" s="228"/>
      <c r="E369" s="228"/>
      <c r="F369" s="120"/>
      <c r="G369" s="217"/>
      <c r="H369" s="277"/>
      <c r="J369" s="131" t="str">
        <f t="shared" si="224"/>
        <v>Regresi</v>
      </c>
      <c r="K369" s="119"/>
      <c r="L369" s="133"/>
      <c r="M369" s="365"/>
      <c r="N369" s="133"/>
      <c r="O369" s="272">
        <v>663.61249771096232</v>
      </c>
      <c r="P369" s="366"/>
      <c r="Q369" s="272">
        <v>708.25527939645576</v>
      </c>
      <c r="R369" s="272">
        <v>686.09193708132921</v>
      </c>
      <c r="S369" s="272">
        <v>663.61249771096232</v>
      </c>
      <c r="T369" s="272">
        <v>652.48636083643942</v>
      </c>
      <c r="U369" s="272">
        <v>758.58994084759843</v>
      </c>
      <c r="V369" s="272">
        <v>745.84836110666549</v>
      </c>
      <c r="W369" s="346"/>
      <c r="X369" s="284"/>
      <c r="Y369" s="284"/>
      <c r="Z369" s="284"/>
      <c r="AA369" s="284"/>
      <c r="AB369" s="284"/>
      <c r="AC369" s="199"/>
      <c r="AD369" s="308"/>
      <c r="AE369" s="308"/>
      <c r="AF369" s="308"/>
      <c r="AG369" s="308"/>
      <c r="AH369" s="308"/>
      <c r="AI369" s="308"/>
      <c r="AJ369" s="308"/>
      <c r="AK369" s="308"/>
      <c r="AL369" s="308"/>
      <c r="AM369" s="308"/>
      <c r="AN369" s="308"/>
      <c r="AO369" s="308"/>
    </row>
    <row r="370" spans="1:42" s="127" customFormat="1" x14ac:dyDescent="0.2">
      <c r="A370" s="228" t="s">
        <v>13</v>
      </c>
      <c r="B370" s="228"/>
      <c r="C370" s="228"/>
      <c r="D370" s="228"/>
      <c r="E370" s="228"/>
      <c r="F370" s="120"/>
      <c r="G370" s="217"/>
      <c r="H370" s="277"/>
      <c r="J370" s="131" t="str">
        <f t="shared" si="224"/>
        <v>SUM element</v>
      </c>
      <c r="K370" s="119"/>
      <c r="L370" s="292"/>
      <c r="M370" s="310"/>
      <c r="N370" s="292"/>
      <c r="O370" s="301">
        <v>8765.1433870800593</v>
      </c>
      <c r="P370" s="313"/>
      <c r="Q370" s="301">
        <v>9427.856731608641</v>
      </c>
      <c r="R370" s="301">
        <v>9137.7226446733621</v>
      </c>
      <c r="S370" s="301">
        <v>8765.1433870800593</v>
      </c>
      <c r="T370" s="301">
        <v>8567.4576226291665</v>
      </c>
      <c r="U370" s="301">
        <v>9761.7487124925974</v>
      </c>
      <c r="V370" s="301">
        <v>9568.0204339603242</v>
      </c>
      <c r="W370" s="346"/>
      <c r="X370" s="284"/>
      <c r="Y370" s="287" t="s">
        <v>197</v>
      </c>
      <c r="Z370" s="287" t="s">
        <v>115</v>
      </c>
      <c r="AA370" s="284"/>
      <c r="AB370" s="284"/>
      <c r="AC370" s="199"/>
      <c r="AD370" s="308"/>
      <c r="AE370" s="308"/>
      <c r="AF370" s="308"/>
      <c r="AG370" s="308"/>
      <c r="AH370" s="308"/>
      <c r="AI370" s="308"/>
      <c r="AJ370" s="308"/>
      <c r="AK370" s="308"/>
      <c r="AL370" s="308"/>
      <c r="AM370" s="308"/>
      <c r="AN370" s="308"/>
      <c r="AO370" s="308"/>
    </row>
    <row r="371" spans="1:42" s="127" customFormat="1" x14ac:dyDescent="0.2">
      <c r="A371" s="228" t="s">
        <v>3</v>
      </c>
      <c r="B371" s="228" t="s">
        <v>0</v>
      </c>
      <c r="C371" s="228" t="s">
        <v>2</v>
      </c>
      <c r="D371" s="228" t="s">
        <v>1</v>
      </c>
      <c r="E371" s="228" t="s">
        <v>0</v>
      </c>
      <c r="F371" s="120"/>
      <c r="G371" s="120"/>
      <c r="H371" s="277"/>
      <c r="J371" s="202" t="str">
        <f t="shared" ref="J371" si="225">+J334</f>
        <v>Subvencije</v>
      </c>
      <c r="K371" s="119"/>
      <c r="L371" s="292"/>
      <c r="M371" s="310"/>
      <c r="N371" s="292"/>
      <c r="O371" s="381">
        <v>254.44573987349904</v>
      </c>
      <c r="P371" s="358"/>
      <c r="Q371" s="381">
        <v>262.00242055921331</v>
      </c>
      <c r="R371" s="381">
        <v>258.3128461709349</v>
      </c>
      <c r="S371" s="381">
        <v>254.44573987349904</v>
      </c>
      <c r="T371" s="381">
        <v>252.57567466324264</v>
      </c>
      <c r="U371" s="381">
        <v>264.53715499999998</v>
      </c>
      <c r="V371" s="364">
        <v>264.53715499999998</v>
      </c>
      <c r="W371" s="346"/>
      <c r="X371" s="284"/>
      <c r="Y371" s="284"/>
      <c r="Z371" s="284"/>
      <c r="AA371" s="284"/>
      <c r="AB371" s="284"/>
      <c r="AC371" s="199"/>
      <c r="AD371" s="308"/>
      <c r="AE371" s="308"/>
      <c r="AF371" s="308"/>
      <c r="AG371" s="308"/>
      <c r="AH371" s="308"/>
      <c r="AI371" s="308"/>
      <c r="AJ371" s="308"/>
      <c r="AK371" s="308"/>
      <c r="AL371" s="308"/>
      <c r="AM371" s="308"/>
      <c r="AN371" s="308"/>
      <c r="AO371" s="308"/>
    </row>
    <row r="372" spans="1:42" s="127" customFormat="1" ht="39" customHeight="1" x14ac:dyDescent="0.2">
      <c r="A372" s="230" t="s">
        <v>14</v>
      </c>
      <c r="B372" s="228"/>
      <c r="C372" s="228"/>
      <c r="D372" s="228"/>
      <c r="E372" s="228"/>
      <c r="F372" s="120"/>
      <c r="G372" s="120"/>
      <c r="H372" s="277"/>
      <c r="J372" s="343" t="str">
        <f>+J335</f>
        <v>Vrednost pridelave_tržna</v>
      </c>
      <c r="K372" s="119"/>
      <c r="L372" s="292"/>
      <c r="M372" s="310"/>
      <c r="N372" s="292"/>
      <c r="O372" s="381">
        <v>4536.0000000000009</v>
      </c>
      <c r="P372" s="358"/>
      <c r="Q372" s="381">
        <v>6804.0000000000009</v>
      </c>
      <c r="R372" s="381">
        <v>5670.0000000000009</v>
      </c>
      <c r="S372" s="381">
        <v>4536.0000000000009</v>
      </c>
      <c r="T372" s="381">
        <v>3969.0000000000005</v>
      </c>
      <c r="U372" s="381">
        <v>5740.8750000000009</v>
      </c>
      <c r="V372" s="357">
        <v>5103.0000000000009</v>
      </c>
      <c r="W372" s="346"/>
      <c r="X372" s="284"/>
      <c r="Y372" s="284"/>
      <c r="Z372" s="284"/>
      <c r="AA372" s="284"/>
      <c r="AB372" s="284"/>
      <c r="AC372" s="199"/>
      <c r="AD372" s="308"/>
      <c r="AE372" s="308"/>
      <c r="AF372" s="308"/>
      <c r="AG372" s="308"/>
      <c r="AH372" s="308"/>
      <c r="AI372" s="308"/>
      <c r="AJ372" s="308"/>
      <c r="AK372" s="308"/>
      <c r="AL372" s="308"/>
      <c r="AM372" s="308"/>
      <c r="AN372" s="308"/>
      <c r="AO372" s="308"/>
    </row>
    <row r="373" spans="1:42" s="127" customFormat="1" x14ac:dyDescent="0.2">
      <c r="A373" s="228"/>
      <c r="B373" s="228"/>
      <c r="C373" s="228"/>
      <c r="D373" s="228"/>
      <c r="E373" s="228"/>
      <c r="F373" s="120"/>
      <c r="G373" s="138"/>
      <c r="H373" s="277"/>
      <c r="J373" s="136"/>
      <c r="K373" s="232"/>
      <c r="L373" s="329"/>
      <c r="M373" s="330"/>
      <c r="N373" s="323"/>
      <c r="O373" s="331">
        <f>+O358-O371-O359</f>
        <v>8510.6976472065599</v>
      </c>
      <c r="P373" s="359" t="s">
        <v>92</v>
      </c>
      <c r="Q373" s="331">
        <f t="shared" ref="Q373:T373" si="226">+Q358-Q371-Q359</f>
        <v>9165.8543110494284</v>
      </c>
      <c r="R373" s="331">
        <f t="shared" si="226"/>
        <v>8879.4097985024273</v>
      </c>
      <c r="S373" s="331">
        <f t="shared" si="226"/>
        <v>8510.6976472065599</v>
      </c>
      <c r="T373" s="331">
        <f t="shared" si="226"/>
        <v>8314.8819479659232</v>
      </c>
      <c r="U373" s="331">
        <f t="shared" ref="U373:V373" si="227">+U358-U371-U359</f>
        <v>9497.2115574925974</v>
      </c>
      <c r="V373" s="331">
        <f t="shared" si="227"/>
        <v>9303.4832789603261</v>
      </c>
      <c r="W373" s="346"/>
      <c r="X373" s="284"/>
      <c r="Y373" s="284"/>
      <c r="Z373" s="284"/>
      <c r="AA373" s="284"/>
      <c r="AB373" s="356"/>
      <c r="AC373" s="199"/>
      <c r="AD373" s="308"/>
      <c r="AE373" s="308"/>
      <c r="AF373" s="308"/>
      <c r="AG373" s="308"/>
      <c r="AH373" s="308"/>
      <c r="AI373" s="308"/>
      <c r="AJ373" s="308"/>
      <c r="AK373" s="308"/>
      <c r="AL373" s="308"/>
      <c r="AM373" s="308"/>
      <c r="AN373" s="308"/>
      <c r="AO373" s="308"/>
      <c r="AP373" s="72"/>
    </row>
    <row r="374" spans="1:42" s="127" customFormat="1" x14ac:dyDescent="0.2">
      <c r="A374" s="228"/>
      <c r="B374" s="228"/>
      <c r="C374" s="228"/>
      <c r="D374" s="228"/>
      <c r="E374" s="228"/>
      <c r="F374" s="120"/>
      <c r="G374" s="211"/>
      <c r="H374" s="277"/>
      <c r="J374" s="136"/>
      <c r="K374" s="232"/>
      <c r="L374" s="329"/>
      <c r="M374" s="330"/>
      <c r="N374" s="323"/>
      <c r="O374" s="331">
        <f>O373-O365-O366</f>
        <v>8098.450667050879</v>
      </c>
      <c r="P374" s="359" t="s">
        <v>91</v>
      </c>
      <c r="Q374" s="331">
        <f t="shared" ref="Q374:T374" si="228">Q373-Q365-Q366</f>
        <v>8725.8745018721784</v>
      </c>
      <c r="R374" s="331">
        <f t="shared" si="228"/>
        <v>8453.1982214954332</v>
      </c>
      <c r="S374" s="331">
        <f t="shared" si="228"/>
        <v>8098.450667050879</v>
      </c>
      <c r="T374" s="331">
        <f t="shared" si="228"/>
        <v>7909.5467067288764</v>
      </c>
      <c r="U374" s="331">
        <f t="shared" ref="U374" si="229">U373-U365-U366</f>
        <v>9025.963030122175</v>
      </c>
      <c r="V374" s="331">
        <f t="shared" ref="V374" si="230">V373-V365-V366</f>
        <v>8840.1500301428714</v>
      </c>
      <c r="W374" s="360"/>
      <c r="X374" s="323"/>
      <c r="Y374" s="323"/>
      <c r="Z374" s="323"/>
      <c r="AA374" s="323"/>
      <c r="AB374" s="356"/>
      <c r="AC374" s="199"/>
      <c r="AD374" s="308"/>
      <c r="AE374" s="308"/>
      <c r="AF374" s="308"/>
      <c r="AG374" s="308"/>
      <c r="AH374" s="308"/>
      <c r="AI374" s="308"/>
      <c r="AJ374" s="308"/>
      <c r="AK374" s="308"/>
      <c r="AL374" s="308"/>
      <c r="AM374" s="308"/>
      <c r="AN374" s="308"/>
      <c r="AO374" s="308"/>
      <c r="AP374" s="43"/>
    </row>
    <row r="375" spans="1:42" s="127" customFormat="1" x14ac:dyDescent="0.2">
      <c r="A375" s="228"/>
      <c r="B375" s="228"/>
      <c r="C375" s="228"/>
      <c r="D375" s="228"/>
      <c r="E375" s="228"/>
      <c r="F375" s="120"/>
      <c r="G375" s="42"/>
      <c r="H375" s="277"/>
      <c r="J375" s="131"/>
      <c r="K375" s="119"/>
      <c r="L375" s="306"/>
      <c r="M375" s="307"/>
      <c r="N375" s="323"/>
      <c r="O375" s="331">
        <f>O374-O367-O368-O369</f>
        <v>7110.4136912266677</v>
      </c>
      <c r="P375" s="359" t="s">
        <v>90</v>
      </c>
      <c r="Q375" s="331">
        <f t="shared" ref="Q375:T375" si="231">Q374-Q367-Q368-Q369</f>
        <v>7671.3699426901157</v>
      </c>
      <c r="R375" s="331">
        <f t="shared" si="231"/>
        <v>7431.6921392720315</v>
      </c>
      <c r="S375" s="331">
        <f t="shared" si="231"/>
        <v>7110.4136912266677</v>
      </c>
      <c r="T375" s="331">
        <f t="shared" si="231"/>
        <v>6938.0751733398647</v>
      </c>
      <c r="U375" s="331">
        <f t="shared" ref="U375" si="232">U374-U367-U368-U369</f>
        <v>7896.516382219861</v>
      </c>
      <c r="V375" s="331">
        <f t="shared" ref="V375" si="233">V374-V367-V368-V369</f>
        <v>7729.6740194089016</v>
      </c>
      <c r="W375" s="360"/>
      <c r="X375" s="323"/>
      <c r="Y375" s="323"/>
      <c r="Z375" s="323"/>
      <c r="AA375" s="323"/>
      <c r="AB375" s="379"/>
      <c r="AC375" s="199"/>
      <c r="AD375" s="308"/>
      <c r="AE375" s="308"/>
      <c r="AF375" s="308"/>
      <c r="AG375" s="308"/>
      <c r="AH375" s="308"/>
      <c r="AI375" s="308"/>
      <c r="AJ375" s="308"/>
      <c r="AK375" s="308"/>
      <c r="AL375" s="308"/>
      <c r="AM375" s="308"/>
      <c r="AN375" s="308"/>
      <c r="AO375" s="308"/>
      <c r="AP375" s="43"/>
    </row>
    <row r="376" spans="1:42" s="127" customFormat="1" x14ac:dyDescent="0.2">
      <c r="A376" s="228"/>
      <c r="B376" s="228"/>
      <c r="C376" s="228"/>
      <c r="D376" s="228"/>
      <c r="E376" s="228"/>
      <c r="F376" s="120"/>
      <c r="G376" s="120"/>
      <c r="H376" s="277"/>
      <c r="J376" s="119"/>
      <c r="K376" s="119"/>
      <c r="L376" s="292"/>
      <c r="M376" s="310"/>
      <c r="N376" s="292"/>
      <c r="O376" s="333"/>
      <c r="P376" s="328"/>
      <c r="Q376" s="333"/>
      <c r="R376" s="333"/>
      <c r="S376" s="333"/>
      <c r="T376" s="333"/>
      <c r="U376" s="333"/>
      <c r="V376" s="333"/>
      <c r="W376" s="360"/>
      <c r="X376" s="306"/>
      <c r="Y376" s="306"/>
      <c r="Z376" s="306"/>
      <c r="AA376" s="306"/>
      <c r="AB376" s="309"/>
      <c r="AC376" s="199"/>
      <c r="AD376" s="308"/>
      <c r="AE376" s="308"/>
      <c r="AF376" s="308"/>
      <c r="AG376" s="308"/>
      <c r="AH376" s="308"/>
      <c r="AI376" s="308"/>
      <c r="AJ376" s="308"/>
      <c r="AK376" s="308"/>
      <c r="AL376" s="308"/>
      <c r="AM376" s="308"/>
      <c r="AN376" s="308"/>
      <c r="AO376" s="308"/>
      <c r="AP376" s="43"/>
    </row>
    <row r="377" spans="1:42" s="127" customFormat="1" x14ac:dyDescent="0.2">
      <c r="A377" s="228"/>
      <c r="B377" s="228"/>
      <c r="C377" s="228"/>
      <c r="D377" s="228"/>
      <c r="E377" s="228"/>
      <c r="F377" s="120"/>
      <c r="G377" s="120"/>
      <c r="H377" s="277"/>
      <c r="J377" s="131"/>
      <c r="K377" s="119"/>
      <c r="L377" s="292"/>
      <c r="M377" s="310"/>
      <c r="N377" s="292"/>
      <c r="O377" s="336" t="str">
        <f>O356&amp;";"&amp;O355</f>
        <v>4000;2</v>
      </c>
      <c r="P377" s="361"/>
      <c r="Q377" s="336" t="str">
        <f>Q356&amp;";"&amp;Q355</f>
        <v>4000;3</v>
      </c>
      <c r="R377" s="336" t="str">
        <f t="shared" ref="R377:T377" si="234">R356&amp;";"&amp;R355</f>
        <v>4000;2,5</v>
      </c>
      <c r="S377" s="336" t="str">
        <f t="shared" si="234"/>
        <v>4000;2</v>
      </c>
      <c r="T377" s="336" t="str">
        <f t="shared" si="234"/>
        <v>4000;1,75</v>
      </c>
      <c r="U377" s="336" t="str">
        <f t="shared" ref="U377:V377" si="235">U356&amp;";"&amp;U355</f>
        <v>4500;2,25</v>
      </c>
      <c r="V377" s="336" t="str">
        <f t="shared" si="235"/>
        <v>4500;2</v>
      </c>
      <c r="W377" s="269"/>
      <c r="X377" s="292"/>
      <c r="Y377" s="292"/>
      <c r="Z377" s="292"/>
      <c r="AA377" s="292"/>
      <c r="AB377" s="309"/>
      <c r="AC377" s="199"/>
      <c r="AD377" s="308"/>
      <c r="AE377" s="308"/>
      <c r="AF377" s="308"/>
      <c r="AG377" s="308"/>
      <c r="AH377" s="308"/>
      <c r="AI377" s="308"/>
      <c r="AJ377" s="308"/>
      <c r="AK377" s="308"/>
      <c r="AL377" s="308"/>
      <c r="AM377" s="308"/>
      <c r="AN377" s="308"/>
      <c r="AO377" s="308"/>
      <c r="AP377" s="43"/>
    </row>
    <row r="378" spans="1:42" s="127" customFormat="1" x14ac:dyDescent="0.2">
      <c r="A378" s="228"/>
      <c r="B378" s="228"/>
      <c r="C378" s="228"/>
      <c r="D378" s="228"/>
      <c r="E378" s="228"/>
      <c r="F378" s="120"/>
      <c r="G378" s="120"/>
      <c r="H378" s="277"/>
      <c r="J378" s="119"/>
      <c r="K378" s="119"/>
      <c r="L378" s="292"/>
      <c r="M378" s="310"/>
      <c r="N378" s="292"/>
      <c r="O378" s="339">
        <f>+O373/O354*1000</f>
        <v>1063.83720590082</v>
      </c>
      <c r="P378" s="338" t="s">
        <v>89</v>
      </c>
      <c r="Q378" s="339">
        <f t="shared" ref="Q378:T378" si="236">+Q373/Q354*1000</f>
        <v>763.8211925874524</v>
      </c>
      <c r="R378" s="339">
        <f t="shared" si="236"/>
        <v>887.9409798502428</v>
      </c>
      <c r="S378" s="339">
        <f t="shared" si="236"/>
        <v>1063.83720590082</v>
      </c>
      <c r="T378" s="339">
        <f t="shared" si="236"/>
        <v>1187.8402782808462</v>
      </c>
      <c r="U378" s="339">
        <f t="shared" ref="U378:V378" si="237">+U373/U354*1000</f>
        <v>937.99620320914551</v>
      </c>
      <c r="V378" s="339">
        <f t="shared" si="237"/>
        <v>1033.7203643289251</v>
      </c>
      <c r="W378" s="269"/>
      <c r="X378" s="292"/>
      <c r="Y378" s="292"/>
      <c r="Z378" s="292"/>
      <c r="AA378" s="292"/>
      <c r="AB378" s="309"/>
      <c r="AC378" s="199"/>
      <c r="AD378" s="308"/>
      <c r="AE378" s="308"/>
      <c r="AF378" s="308"/>
      <c r="AG378" s="308"/>
      <c r="AH378" s="308"/>
      <c r="AI378" s="308"/>
      <c r="AJ378" s="308"/>
      <c r="AK378" s="308"/>
      <c r="AL378" s="308"/>
      <c r="AM378" s="308"/>
      <c r="AN378" s="308"/>
      <c r="AO378" s="308"/>
      <c r="AP378" s="43"/>
    </row>
    <row r="379" spans="1:42" s="127" customFormat="1" x14ac:dyDescent="0.2">
      <c r="A379" s="228"/>
      <c r="B379" s="228"/>
      <c r="C379" s="228"/>
      <c r="D379" s="228"/>
      <c r="E379" s="228"/>
      <c r="F379" s="120"/>
      <c r="G379" s="120"/>
      <c r="H379" s="277"/>
      <c r="J379" s="119"/>
      <c r="K379" s="119"/>
      <c r="L379" s="292"/>
      <c r="M379" s="310"/>
      <c r="N379" s="292"/>
      <c r="O379" s="339">
        <f>+O378*O374/O373</f>
        <v>1012.3063333813598</v>
      </c>
      <c r="P379" s="338" t="s">
        <v>88</v>
      </c>
      <c r="Q379" s="339">
        <f t="shared" ref="Q379:T379" si="238">+Q378*Q374/Q373</f>
        <v>727.15620848934827</v>
      </c>
      <c r="R379" s="339">
        <f t="shared" si="238"/>
        <v>845.31982214954337</v>
      </c>
      <c r="S379" s="339">
        <f t="shared" si="238"/>
        <v>1012.3063333813598</v>
      </c>
      <c r="T379" s="339">
        <f t="shared" si="238"/>
        <v>1129.935243818411</v>
      </c>
      <c r="U379" s="339">
        <f t="shared" ref="U379" si="239">+U378*U374/U373</f>
        <v>891.45313877749891</v>
      </c>
      <c r="V379" s="339">
        <f t="shared" ref="V379" si="240">+V378*V374/V373</f>
        <v>982.23889223809681</v>
      </c>
      <c r="W379" s="269"/>
      <c r="X379" s="292"/>
      <c r="Y379" s="292"/>
      <c r="Z379" s="292"/>
      <c r="AA379" s="292"/>
      <c r="AB379" s="309"/>
      <c r="AC379" s="199"/>
      <c r="AD379" s="308"/>
      <c r="AE379" s="308"/>
      <c r="AF379" s="308"/>
      <c r="AG379" s="308"/>
      <c r="AH379" s="308"/>
      <c r="AI379" s="308"/>
      <c r="AJ379" s="308"/>
      <c r="AK379" s="308"/>
      <c r="AL379" s="308"/>
      <c r="AM379" s="308"/>
      <c r="AN379" s="308"/>
      <c r="AO379" s="308"/>
      <c r="AP379" s="43"/>
    </row>
    <row r="380" spans="1:42" s="127" customFormat="1" x14ac:dyDescent="0.2">
      <c r="A380" s="228"/>
      <c r="B380" s="228"/>
      <c r="C380" s="228"/>
      <c r="D380" s="228"/>
      <c r="E380" s="228"/>
      <c r="F380" s="120"/>
      <c r="G380" s="120"/>
      <c r="H380" s="277"/>
      <c r="J380" s="119"/>
      <c r="K380" s="119"/>
      <c r="L380" s="292"/>
      <c r="M380" s="310"/>
      <c r="N380" s="292"/>
      <c r="O380" s="339">
        <f>+O378*O375/O373</f>
        <v>888.80171140333346</v>
      </c>
      <c r="P380" s="338" t="s">
        <v>87</v>
      </c>
      <c r="Q380" s="339">
        <f t="shared" ref="Q380:T380" si="241">+Q378*Q375/Q373</f>
        <v>639.28082855750961</v>
      </c>
      <c r="R380" s="339">
        <f t="shared" si="241"/>
        <v>743.16921392720315</v>
      </c>
      <c r="S380" s="339">
        <f t="shared" si="241"/>
        <v>888.80171140333346</v>
      </c>
      <c r="T380" s="339">
        <f t="shared" si="241"/>
        <v>991.15359619140929</v>
      </c>
      <c r="U380" s="339">
        <f t="shared" ref="U380:V380" si="242">+U378*U375/U373</f>
        <v>779.90285256492461</v>
      </c>
      <c r="V380" s="339">
        <f t="shared" si="242"/>
        <v>858.85266882321127</v>
      </c>
      <c r="W380" s="269"/>
      <c r="X380" s="292"/>
      <c r="Y380" s="292"/>
      <c r="Z380" s="292"/>
      <c r="AA380" s="292"/>
      <c r="AB380" s="309"/>
      <c r="AC380" s="199"/>
      <c r="AD380" s="308"/>
      <c r="AE380" s="308"/>
      <c r="AF380" s="308"/>
      <c r="AG380" s="308"/>
      <c r="AH380" s="308"/>
      <c r="AI380" s="308"/>
      <c r="AJ380" s="308"/>
      <c r="AK380" s="308"/>
      <c r="AL380" s="308"/>
      <c r="AM380" s="308"/>
      <c r="AN380" s="308"/>
      <c r="AO380" s="308"/>
      <c r="AP380" s="43"/>
    </row>
    <row r="381" spans="1:42" s="127" customFormat="1" x14ac:dyDescent="0.2">
      <c r="A381" s="228"/>
      <c r="B381" s="228"/>
      <c r="C381" s="228"/>
      <c r="D381" s="228"/>
      <c r="E381" s="228"/>
      <c r="F381" s="120"/>
      <c r="G381" s="120"/>
      <c r="H381" s="277"/>
      <c r="J381" s="119"/>
      <c r="K381" s="119"/>
      <c r="L381" s="292"/>
      <c r="M381" s="310"/>
      <c r="N381" s="292"/>
      <c r="O381" s="339">
        <f>+O378-O380</f>
        <v>175.03549449748652</v>
      </c>
      <c r="P381" s="338" t="s">
        <v>86</v>
      </c>
      <c r="Q381" s="339">
        <f t="shared" ref="Q381:T381" si="243">+Q378-Q380</f>
        <v>124.54036402994279</v>
      </c>
      <c r="R381" s="339">
        <f t="shared" si="243"/>
        <v>144.77176592303965</v>
      </c>
      <c r="S381" s="339">
        <f t="shared" si="243"/>
        <v>175.03549449748652</v>
      </c>
      <c r="T381" s="339">
        <f t="shared" si="243"/>
        <v>196.68668208943689</v>
      </c>
      <c r="U381" s="339">
        <f t="shared" ref="U381" si="244">+U378-U380</f>
        <v>158.09335064422089</v>
      </c>
      <c r="V381" s="339">
        <f t="shared" ref="V381" si="245">+V378-V380</f>
        <v>174.86769550571387</v>
      </c>
      <c r="W381" s="269"/>
      <c r="X381" s="292"/>
      <c r="Y381" s="292"/>
      <c r="Z381" s="292"/>
      <c r="AA381" s="292"/>
      <c r="AB381" s="309"/>
      <c r="AC381" s="199"/>
      <c r="AD381" s="308"/>
      <c r="AE381" s="308"/>
      <c r="AF381" s="308"/>
      <c r="AG381" s="308"/>
      <c r="AH381" s="308"/>
      <c r="AI381" s="308"/>
      <c r="AJ381" s="308"/>
      <c r="AK381" s="308"/>
      <c r="AL381" s="308"/>
      <c r="AM381" s="308"/>
      <c r="AN381" s="308"/>
      <c r="AO381" s="308"/>
      <c r="AP381" s="43"/>
    </row>
    <row r="382" spans="1:42" s="127" customFormat="1" x14ac:dyDescent="0.2">
      <c r="A382" s="228"/>
      <c r="B382" s="228"/>
      <c r="C382" s="228"/>
      <c r="D382" s="228"/>
      <c r="E382" s="228"/>
      <c r="F382" s="120"/>
      <c r="G382" s="42"/>
      <c r="H382" s="277"/>
      <c r="J382" s="246"/>
      <c r="K382" s="246"/>
      <c r="L382" s="246"/>
      <c r="M382" s="246"/>
      <c r="N382" s="246"/>
      <c r="O382" s="246"/>
      <c r="P382" s="246"/>
      <c r="Q382" s="246"/>
      <c r="R382" s="246"/>
      <c r="S382" s="246"/>
      <c r="T382" s="246"/>
      <c r="U382" s="246"/>
      <c r="V382" s="246"/>
      <c r="W382" s="269"/>
      <c r="X382" s="292"/>
      <c r="Y382" s="292"/>
      <c r="Z382" s="292"/>
      <c r="AA382" s="292"/>
      <c r="AB382" s="379"/>
      <c r="AC382" s="199"/>
      <c r="AD382" s="308"/>
      <c r="AE382" s="308"/>
      <c r="AF382" s="308"/>
      <c r="AG382" s="308"/>
      <c r="AH382" s="308"/>
      <c r="AI382" s="308"/>
      <c r="AJ382" s="308"/>
      <c r="AK382" s="308"/>
      <c r="AL382" s="308"/>
      <c r="AM382" s="308"/>
      <c r="AN382" s="308"/>
      <c r="AO382" s="308"/>
      <c r="AP382" s="45"/>
    </row>
    <row r="383" spans="1:42" s="127" customFormat="1" x14ac:dyDescent="0.2">
      <c r="A383" s="228" t="s">
        <v>15</v>
      </c>
      <c r="B383" s="228"/>
      <c r="C383" s="228"/>
      <c r="D383" s="228"/>
      <c r="E383" s="228"/>
      <c r="F383" s="120">
        <v>1000</v>
      </c>
      <c r="G383" s="120"/>
      <c r="H383" s="277"/>
      <c r="J383" s="341" t="s">
        <v>219</v>
      </c>
      <c r="K383" s="119"/>
      <c r="L383" s="292"/>
      <c r="M383" s="310"/>
      <c r="N383" s="362"/>
      <c r="O383" s="342">
        <v>567.00000000000011</v>
      </c>
      <c r="P383" s="341" t="str">
        <f>J383</f>
        <v>Odkupna cena; ocena KIS</v>
      </c>
      <c r="Q383" s="342">
        <v>567.00000000000011</v>
      </c>
      <c r="R383" s="342">
        <v>567.00000000000011</v>
      </c>
      <c r="S383" s="342">
        <v>567.00000000000011</v>
      </c>
      <c r="T383" s="342">
        <v>567.00000000000011</v>
      </c>
      <c r="U383" s="342">
        <v>567.00000000000011</v>
      </c>
      <c r="V383" s="342">
        <v>567.00000000000011</v>
      </c>
      <c r="W383" s="346"/>
      <c r="X383" s="306"/>
      <c r="Y383" s="306"/>
      <c r="Z383" s="306"/>
      <c r="AA383" s="306"/>
      <c r="AB383" s="309"/>
      <c r="AC383" s="199"/>
      <c r="AD383" s="308"/>
      <c r="AE383" s="308"/>
      <c r="AF383" s="308"/>
      <c r="AG383" s="308"/>
      <c r="AH383" s="308"/>
      <c r="AI383" s="308"/>
      <c r="AJ383" s="308"/>
      <c r="AK383" s="308"/>
      <c r="AL383" s="308"/>
      <c r="AM383" s="308"/>
      <c r="AN383" s="308"/>
      <c r="AO383" s="308"/>
    </row>
    <row r="384" spans="1:42" s="127" customFormat="1" x14ac:dyDescent="0.2">
      <c r="A384" s="228"/>
      <c r="B384" s="228"/>
      <c r="C384" s="228"/>
      <c r="D384" s="228"/>
      <c r="E384" s="228"/>
      <c r="F384" s="120"/>
      <c r="G384" s="42"/>
      <c r="H384" s="277"/>
      <c r="J384" s="343" t="str">
        <f>+J347</f>
        <v>Bruto dodana vrednost</v>
      </c>
      <c r="K384" s="119"/>
      <c r="L384" s="306"/>
      <c r="M384" s="307"/>
      <c r="N384" s="306"/>
      <c r="O384" s="344">
        <f>O372+O371+O359-O357</f>
        <v>1431.7244691589558</v>
      </c>
      <c r="P384" s="340"/>
      <c r="Q384" s="344">
        <f t="shared" ref="Q384:T384" si="246">Q372+Q371+Q359-Q357</f>
        <v>3305.1398247871857</v>
      </c>
      <c r="R384" s="344">
        <f t="shared" si="246"/>
        <v>2328.898667199699</v>
      </c>
      <c r="S384" s="344">
        <f t="shared" si="246"/>
        <v>1431.7244691589558</v>
      </c>
      <c r="T384" s="344">
        <f t="shared" si="246"/>
        <v>995.22742699344872</v>
      </c>
      <c r="U384" s="344">
        <f t="shared" ref="U384:V384" si="247">U372+U371+U359-U357</f>
        <v>2268.6717563959401</v>
      </c>
      <c r="V384" s="344">
        <f t="shared" si="247"/>
        <v>1749.880220135793</v>
      </c>
      <c r="W384" s="269"/>
      <c r="X384" s="292"/>
      <c r="Y384" s="292"/>
      <c r="Z384" s="292"/>
      <c r="AA384" s="292"/>
      <c r="AB384" s="379"/>
      <c r="AC384" s="199"/>
      <c r="AD384" s="308"/>
      <c r="AE384" s="308"/>
      <c r="AF384" s="308"/>
      <c r="AG384" s="308"/>
      <c r="AH384" s="308"/>
      <c r="AI384" s="308"/>
      <c r="AJ384" s="308"/>
      <c r="AK384" s="308"/>
      <c r="AL384" s="308"/>
      <c r="AM384" s="308"/>
      <c r="AN384" s="308"/>
      <c r="AO384" s="308"/>
    </row>
    <row r="385" spans="1:41" s="127" customFormat="1" x14ac:dyDescent="0.2">
      <c r="A385" s="210" t="s">
        <v>11</v>
      </c>
      <c r="B385" s="207"/>
      <c r="C385" s="207"/>
      <c r="D385" s="207"/>
      <c r="E385" s="207"/>
      <c r="F385" s="120"/>
      <c r="G385" s="214"/>
      <c r="H385" s="124"/>
      <c r="J385" s="326" t="s">
        <v>11</v>
      </c>
      <c r="K385" s="232"/>
      <c r="L385" s="292"/>
      <c r="M385" s="310"/>
      <c r="N385" s="292"/>
      <c r="O385" s="272">
        <v>1603.5602397102998</v>
      </c>
      <c r="P385" s="132"/>
      <c r="Q385" s="272">
        <v>1643.6040443211898</v>
      </c>
      <c r="R385" s="272">
        <v>1623.8713629342571</v>
      </c>
      <c r="S385" s="272">
        <v>1603.5602397102998</v>
      </c>
      <c r="T385" s="272">
        <v>1593.6069197807337</v>
      </c>
      <c r="U385" s="272">
        <v>1727.4343380242983</v>
      </c>
      <c r="V385" s="364">
        <v>1715.8372401535664</v>
      </c>
      <c r="W385" s="346"/>
      <c r="X385" s="306"/>
      <c r="Y385" s="306"/>
      <c r="Z385" s="306"/>
      <c r="AA385" s="306"/>
      <c r="AB385" s="309"/>
      <c r="AC385" s="199"/>
      <c r="AD385" s="308"/>
      <c r="AE385" s="308"/>
      <c r="AF385" s="308"/>
      <c r="AG385" s="308"/>
      <c r="AH385" s="308"/>
      <c r="AI385" s="308"/>
      <c r="AJ385" s="308"/>
      <c r="AK385" s="308"/>
      <c r="AL385" s="308"/>
      <c r="AM385" s="308"/>
      <c r="AN385" s="308"/>
      <c r="AO385" s="308"/>
    </row>
    <row r="386" spans="1:41" s="127" customFormat="1" x14ac:dyDescent="0.2">
      <c r="A386" s="207"/>
      <c r="B386" s="207"/>
      <c r="C386" s="207"/>
      <c r="D386" s="207"/>
      <c r="E386" s="207"/>
      <c r="F386" s="216"/>
      <c r="G386" s="222"/>
      <c r="H386" s="124"/>
      <c r="J386" s="119" t="s">
        <v>173</v>
      </c>
      <c r="K386" s="232"/>
      <c r="L386" s="292"/>
      <c r="M386" s="310"/>
      <c r="N386" s="292"/>
      <c r="O386" s="372">
        <f>+O384-O385</f>
        <v>-171.83577055134401</v>
      </c>
      <c r="P386" s="132"/>
      <c r="Q386" s="372">
        <f t="shared" ref="Q386:T386" si="248">+Q384-Q385</f>
        <v>1661.5357804659959</v>
      </c>
      <c r="R386" s="372">
        <f t="shared" si="248"/>
        <v>705.0273042654419</v>
      </c>
      <c r="S386" s="372">
        <f t="shared" si="248"/>
        <v>-171.83577055134401</v>
      </c>
      <c r="T386" s="372">
        <f t="shared" si="248"/>
        <v>-598.37949278728502</v>
      </c>
      <c r="U386" s="372">
        <f t="shared" ref="U386" si="249">+U384-U385</f>
        <v>541.23741837164175</v>
      </c>
      <c r="V386" s="364">
        <f t="shared" ref="V386" si="250">+V384-V385</f>
        <v>34.042979982226598</v>
      </c>
      <c r="W386" s="346"/>
      <c r="X386" s="306"/>
      <c r="Y386" s="306"/>
      <c r="Z386" s="306"/>
      <c r="AA386" s="306"/>
      <c r="AB386" s="309"/>
      <c r="AC386" s="199"/>
      <c r="AD386" s="308"/>
      <c r="AE386" s="308"/>
      <c r="AF386" s="308"/>
      <c r="AG386" s="308"/>
      <c r="AH386" s="308"/>
      <c r="AI386" s="308"/>
      <c r="AJ386" s="308"/>
      <c r="AK386" s="308"/>
      <c r="AL386" s="308"/>
      <c r="AM386" s="308"/>
      <c r="AN386" s="308"/>
      <c r="AO386" s="308"/>
    </row>
    <row r="387" spans="1:41" s="127" customFormat="1" x14ac:dyDescent="0.2">
      <c r="A387" s="207"/>
      <c r="B387" s="207"/>
      <c r="C387" s="207"/>
      <c r="D387" s="207"/>
      <c r="E387" s="207"/>
      <c r="F387" s="216"/>
      <c r="G387" s="215"/>
      <c r="H387" s="152"/>
      <c r="I387" s="152" t="str">
        <f>+J389</f>
        <v>Grozdje-terase primorska</v>
      </c>
      <c r="J387" s="151" t="s">
        <v>10</v>
      </c>
      <c r="K387" s="281"/>
      <c r="L387" s="281"/>
      <c r="M387" s="281"/>
      <c r="N387" s="281"/>
      <c r="O387" s="282">
        <f>O395-O407+O400-'2019'!E368</f>
        <v>-9.0949470177292824E-13</v>
      </c>
      <c r="P387" s="281"/>
      <c r="Q387" s="282">
        <f>Q395-Q407+Q400-'2019'!G368</f>
        <v>0.64445542164966996</v>
      </c>
      <c r="R387" s="282">
        <f>R395-R407+R400-'2019'!H368</f>
        <v>0.10360582088673598</v>
      </c>
      <c r="S387" s="282">
        <f>S395-S407+S400-'2019'!I368</f>
        <v>6.7744406395332968E-2</v>
      </c>
      <c r="T387" s="282">
        <f>T395-T407+T400-'2019'!J368</f>
        <v>8.4591461863596007E-2</v>
      </c>
      <c r="U387" s="282">
        <f>U395-U407+U400-'2019'!L368</f>
        <v>9.0949470177292824E-13</v>
      </c>
      <c r="V387" s="282">
        <f>V395-V407+V400-'2019'!M368</f>
        <v>0</v>
      </c>
      <c r="W387" s="281"/>
      <c r="X387" s="281" t="e">
        <f>X395-X407+X400-#REF!</f>
        <v>#REF!</v>
      </c>
      <c r="Y387" s="281"/>
      <c r="Z387" s="281"/>
      <c r="AA387" s="281"/>
      <c r="AB387" s="378"/>
      <c r="AC387" s="378"/>
      <c r="AD387" s="308"/>
      <c r="AE387" s="308"/>
      <c r="AF387" s="308"/>
      <c r="AG387" s="308"/>
      <c r="AH387" s="308"/>
      <c r="AI387" s="308"/>
      <c r="AJ387" s="308"/>
      <c r="AK387" s="308"/>
      <c r="AL387" s="308"/>
      <c r="AM387" s="308"/>
      <c r="AN387" s="308"/>
      <c r="AO387" s="308"/>
    </row>
    <row r="388" spans="1:41" s="127" customFormat="1" x14ac:dyDescent="0.2">
      <c r="A388" s="207"/>
      <c r="B388" s="207"/>
      <c r="C388" s="207"/>
      <c r="D388" s="207"/>
      <c r="E388" s="207"/>
      <c r="F388" s="216"/>
      <c r="G388" s="217"/>
      <c r="H388" s="385"/>
      <c r="I388" s="127" t="str">
        <f t="shared" ref="I388:I409" si="251">+I387</f>
        <v>Grozdje-terase primorska</v>
      </c>
      <c r="J388" s="126" t="s">
        <v>132</v>
      </c>
      <c r="K388" s="285"/>
      <c r="L388" s="285"/>
      <c r="M388" s="286"/>
      <c r="N388" s="285"/>
      <c r="O388" s="350" t="e">
        <f>#REF!</f>
        <v>#REF!</v>
      </c>
      <c r="P388" s="350"/>
      <c r="Q388" s="287" t="e">
        <f>#REF!</f>
        <v>#REF!</v>
      </c>
      <c r="R388" s="287" t="e">
        <f>#REF!</f>
        <v>#REF!</v>
      </c>
      <c r="S388" s="287" t="e">
        <f>#REF!</f>
        <v>#REF!</v>
      </c>
      <c r="T388" s="287" t="e">
        <f>#REF!</f>
        <v>#REF!</v>
      </c>
      <c r="U388" s="287" t="e">
        <f>#REF!</f>
        <v>#REF!</v>
      </c>
      <c r="V388" s="285" t="e">
        <f>#REF!</f>
        <v>#REF!</v>
      </c>
      <c r="W388" s="285"/>
      <c r="X388" s="287" t="e">
        <f>#REF!</f>
        <v>#REF!</v>
      </c>
      <c r="Y388" s="287"/>
      <c r="Z388" s="285"/>
      <c r="AA388" s="285"/>
      <c r="AB388" s="378"/>
      <c r="AC388" s="378"/>
      <c r="AD388" s="308"/>
      <c r="AE388" s="308"/>
      <c r="AF388" s="308"/>
      <c r="AG388" s="308"/>
      <c r="AH388" s="308"/>
      <c r="AI388" s="308"/>
      <c r="AJ388" s="308"/>
      <c r="AK388" s="308"/>
      <c r="AL388" s="308"/>
      <c r="AM388" s="308"/>
      <c r="AN388" s="308"/>
      <c r="AO388" s="308"/>
    </row>
    <row r="389" spans="1:41" s="127" customFormat="1" x14ac:dyDescent="0.2">
      <c r="A389" s="228"/>
      <c r="B389" s="228"/>
      <c r="C389" s="228"/>
      <c r="D389" s="228"/>
      <c r="E389" s="228"/>
      <c r="F389" s="216" t="e">
        <f>#REF!</f>
        <v>#REF!</v>
      </c>
      <c r="G389" s="217"/>
      <c r="H389" s="385"/>
      <c r="I389" s="127" t="str">
        <f t="shared" si="251"/>
        <v>Grozdje-terase primorska</v>
      </c>
      <c r="J389" s="129" t="s">
        <v>232</v>
      </c>
      <c r="K389" s="119" t="str">
        <f>+K$56</f>
        <v>Enota</v>
      </c>
      <c r="L389" s="290"/>
      <c r="M389" s="291"/>
      <c r="N389" s="280"/>
      <c r="O389" s="351"/>
      <c r="P389" s="351"/>
      <c r="Q389" s="121"/>
      <c r="R389" s="121"/>
      <c r="S389" s="351"/>
      <c r="T389" s="121"/>
      <c r="U389" s="351"/>
      <c r="V389" s="199"/>
      <c r="W389" s="199"/>
      <c r="X389" s="199"/>
      <c r="Y389" s="199"/>
      <c r="Z389" s="199"/>
      <c r="AA389" s="199"/>
      <c r="AB389" s="386"/>
      <c r="AC389" s="386"/>
      <c r="AD389" s="308"/>
      <c r="AE389" s="308"/>
      <c r="AF389" s="308"/>
      <c r="AG389" s="308"/>
      <c r="AH389" s="308"/>
      <c r="AI389" s="308"/>
      <c r="AJ389" s="308"/>
      <c r="AK389" s="308"/>
      <c r="AL389" s="308"/>
      <c r="AM389" s="308"/>
      <c r="AN389" s="308"/>
      <c r="AO389" s="308"/>
    </row>
    <row r="390" spans="1:41" s="127" customFormat="1" x14ac:dyDescent="0.2">
      <c r="A390" s="228"/>
      <c r="B390" s="228"/>
      <c r="C390" s="228"/>
      <c r="D390" s="228"/>
      <c r="E390" s="228"/>
      <c r="F390" s="216"/>
      <c r="G390" s="217"/>
      <c r="H390" s="385"/>
      <c r="I390" s="127" t="str">
        <f t="shared" si="251"/>
        <v>Grozdje-terase primorska</v>
      </c>
      <c r="J390" s="131" t="s">
        <v>68</v>
      </c>
      <c r="K390" s="121"/>
      <c r="L390" s="290"/>
      <c r="M390" s="291"/>
      <c r="N390" s="280"/>
      <c r="O390" s="351"/>
      <c r="P390" s="351"/>
      <c r="Q390" s="290"/>
      <c r="R390" s="290"/>
      <c r="S390" s="290"/>
      <c r="T390" s="290"/>
      <c r="U390" s="290"/>
      <c r="V390" s="290"/>
      <c r="W390" s="196"/>
      <c r="X390" s="280"/>
      <c r="Y390" s="196"/>
      <c r="Z390" s="196"/>
      <c r="AA390" s="196"/>
      <c r="AB390" s="387"/>
      <c r="AC390" s="387"/>
      <c r="AD390" s="308"/>
      <c r="AE390" s="308"/>
      <c r="AF390" s="308"/>
      <c r="AG390" s="308"/>
      <c r="AH390" s="308"/>
      <c r="AI390" s="308"/>
      <c r="AJ390" s="308"/>
      <c r="AK390" s="308"/>
      <c r="AL390" s="308"/>
      <c r="AM390" s="308"/>
      <c r="AN390" s="308"/>
      <c r="AO390" s="308"/>
    </row>
    <row r="391" spans="1:41" s="127" customFormat="1" x14ac:dyDescent="0.2">
      <c r="A391" s="228" t="s">
        <v>9</v>
      </c>
      <c r="B391" s="228"/>
      <c r="C391" s="228"/>
      <c r="D391" s="228"/>
      <c r="E391" s="228"/>
      <c r="F391" s="120"/>
      <c r="G391" s="217"/>
      <c r="H391" s="385"/>
      <c r="I391" s="127" t="str">
        <f t="shared" si="251"/>
        <v>Grozdje-terase primorska</v>
      </c>
      <c r="J391" s="131" t="s">
        <v>8</v>
      </c>
      <c r="K391" s="119" t="s">
        <v>60</v>
      </c>
      <c r="L391" s="352"/>
      <c r="M391" s="353"/>
      <c r="N391" s="295"/>
      <c r="O391" s="364">
        <v>9000</v>
      </c>
      <c r="P391" s="119"/>
      <c r="Q391" s="364">
        <v>12000</v>
      </c>
      <c r="R391" s="364">
        <v>10000</v>
      </c>
      <c r="S391" s="364">
        <v>9000</v>
      </c>
      <c r="T391" s="364">
        <v>8000</v>
      </c>
      <c r="U391" s="364">
        <v>9000</v>
      </c>
      <c r="V391" s="364">
        <v>9000</v>
      </c>
      <c r="W391" s="196"/>
      <c r="X391" s="284"/>
      <c r="Y391" s="284"/>
      <c r="Z391" s="284"/>
      <c r="AA391" s="284"/>
      <c r="AB391" s="379"/>
      <c r="AC391" s="379"/>
      <c r="AD391" s="308"/>
      <c r="AE391" s="308"/>
      <c r="AF391" s="308"/>
      <c r="AG391" s="308"/>
      <c r="AH391" s="308"/>
      <c r="AI391" s="308"/>
      <c r="AJ391" s="308"/>
      <c r="AK391" s="308"/>
      <c r="AL391" s="308"/>
      <c r="AM391" s="308"/>
      <c r="AN391" s="308"/>
      <c r="AO391" s="308"/>
    </row>
    <row r="392" spans="1:41" s="127" customFormat="1" x14ac:dyDescent="0.2">
      <c r="A392" s="228" t="s">
        <v>79</v>
      </c>
      <c r="B392" s="228"/>
      <c r="C392" s="228"/>
      <c r="D392" s="228"/>
      <c r="E392" s="228"/>
      <c r="F392" s="120"/>
      <c r="G392" s="217"/>
      <c r="H392" s="385"/>
      <c r="I392" s="127" t="str">
        <f t="shared" si="251"/>
        <v>Grozdje-terase primorska</v>
      </c>
      <c r="J392" s="131"/>
      <c r="K392" s="119" t="s">
        <v>59</v>
      </c>
      <c r="L392" s="352"/>
      <c r="M392" s="353"/>
      <c r="N392" s="295"/>
      <c r="O392" s="383">
        <f>O391/O393</f>
        <v>2.25</v>
      </c>
      <c r="P392" s="388"/>
      <c r="Q392" s="383">
        <f t="shared" ref="Q392:V392" si="252">ROUND(Q391/Q393,2)</f>
        <v>3</v>
      </c>
      <c r="R392" s="383">
        <f t="shared" si="252"/>
        <v>2.5</v>
      </c>
      <c r="S392" s="383">
        <f t="shared" si="252"/>
        <v>2.25</v>
      </c>
      <c r="T392" s="383">
        <f t="shared" si="252"/>
        <v>2</v>
      </c>
      <c r="U392" s="383">
        <f t="shared" si="252"/>
        <v>2</v>
      </c>
      <c r="V392" s="383">
        <f t="shared" si="252"/>
        <v>2.57</v>
      </c>
      <c r="W392" s="196"/>
      <c r="X392" s="290"/>
      <c r="Y392" s="290"/>
      <c r="Z392" s="290"/>
      <c r="AA392" s="290"/>
      <c r="AB392" s="309"/>
      <c r="AC392" s="309"/>
      <c r="AD392" s="308"/>
      <c r="AE392" s="308"/>
      <c r="AF392" s="308"/>
      <c r="AG392" s="308"/>
      <c r="AH392" s="308"/>
      <c r="AI392" s="308"/>
      <c r="AJ392" s="308"/>
      <c r="AK392" s="308"/>
      <c r="AL392" s="308"/>
      <c r="AM392" s="308"/>
      <c r="AN392" s="308"/>
      <c r="AO392" s="308"/>
    </row>
    <row r="393" spans="1:41" s="127" customFormat="1" x14ac:dyDescent="0.2">
      <c r="A393" s="228" t="s">
        <v>182</v>
      </c>
      <c r="B393" s="228"/>
      <c r="C393" s="228"/>
      <c r="D393" s="228"/>
      <c r="E393" s="228"/>
      <c r="F393" s="120"/>
      <c r="G393" s="217"/>
      <c r="H393" s="385"/>
      <c r="I393" s="127" t="str">
        <f t="shared" si="251"/>
        <v>Grozdje-terase primorska</v>
      </c>
      <c r="J393" s="131" t="s">
        <v>58</v>
      </c>
      <c r="K393" s="119" t="s">
        <v>57</v>
      </c>
      <c r="L393" s="290"/>
      <c r="M393" s="291">
        <v>4000</v>
      </c>
      <c r="N393" s="280"/>
      <c r="O393" s="364">
        <v>4000</v>
      </c>
      <c r="P393" s="132"/>
      <c r="Q393" s="364">
        <v>4000</v>
      </c>
      <c r="R393" s="364">
        <v>4000</v>
      </c>
      <c r="S393" s="364">
        <v>4000</v>
      </c>
      <c r="T393" s="364">
        <v>4000</v>
      </c>
      <c r="U393" s="364">
        <v>4500</v>
      </c>
      <c r="V393" s="364">
        <v>3500</v>
      </c>
      <c r="W393" s="196"/>
      <c r="X393" s="284"/>
      <c r="Y393" s="284"/>
      <c r="Z393" s="284"/>
      <c r="AA393" s="284"/>
      <c r="AB393" s="309"/>
      <c r="AC393" s="309"/>
      <c r="AD393" s="308"/>
      <c r="AE393" s="308"/>
      <c r="AF393" s="308"/>
      <c r="AG393" s="308"/>
      <c r="AH393" s="308"/>
      <c r="AI393" s="308"/>
      <c r="AJ393" s="308"/>
      <c r="AK393" s="308"/>
      <c r="AL393" s="308"/>
      <c r="AM393" s="308"/>
      <c r="AN393" s="308"/>
      <c r="AO393" s="308"/>
    </row>
    <row r="394" spans="1:41" s="127" customFormat="1" x14ac:dyDescent="0.2">
      <c r="A394" s="230" t="s">
        <v>12</v>
      </c>
      <c r="B394" s="228"/>
      <c r="C394" s="228"/>
      <c r="D394" s="228"/>
      <c r="E394" s="228"/>
      <c r="F394" s="120"/>
      <c r="G394" s="217"/>
      <c r="H394" s="385"/>
      <c r="I394" s="127" t="str">
        <f t="shared" si="251"/>
        <v>Grozdje-terase primorska</v>
      </c>
      <c r="J394" s="131" t="str">
        <f>+J$61</f>
        <v>Kupljen material in storitve</v>
      </c>
      <c r="K394" s="119"/>
      <c r="L394" s="121"/>
      <c r="M394" s="267"/>
      <c r="N394" s="119"/>
      <c r="O394" s="364">
        <v>3076.7546228231481</v>
      </c>
      <c r="P394" s="132"/>
      <c r="Q394" s="364">
        <v>3314.8590176982648</v>
      </c>
      <c r="R394" s="364">
        <v>3162.8534723225494</v>
      </c>
      <c r="S394" s="364">
        <v>3076.7546228231481</v>
      </c>
      <c r="T394" s="364">
        <v>2988.4771354909353</v>
      </c>
      <c r="U394" s="364">
        <v>3123.1612144370779</v>
      </c>
      <c r="V394" s="364">
        <v>3030.3480312092165</v>
      </c>
      <c r="W394" s="293"/>
      <c r="X394" s="284"/>
      <c r="Y394" s="284"/>
      <c r="Z394" s="284"/>
      <c r="AA394" s="284"/>
      <c r="AB394" s="309"/>
      <c r="AC394" s="309"/>
      <c r="AD394" s="308"/>
      <c r="AE394" s="308"/>
      <c r="AF394" s="308"/>
      <c r="AG394" s="308"/>
      <c r="AH394" s="308"/>
      <c r="AI394" s="308"/>
      <c r="AJ394" s="308"/>
      <c r="AK394" s="308"/>
      <c r="AL394" s="308"/>
      <c r="AM394" s="308"/>
      <c r="AN394" s="308"/>
      <c r="AO394" s="308"/>
    </row>
    <row r="395" spans="1:41" s="127" customFormat="1" x14ac:dyDescent="0.2">
      <c r="A395" s="228" t="s">
        <v>5</v>
      </c>
      <c r="B395" s="228"/>
      <c r="C395" s="228"/>
      <c r="D395" s="228"/>
      <c r="E395" s="228"/>
      <c r="F395" s="120"/>
      <c r="G395" s="217"/>
      <c r="H395" s="385"/>
      <c r="I395" s="127" t="str">
        <f t="shared" si="251"/>
        <v>Grozdje-terase primorska</v>
      </c>
      <c r="J395" s="131" t="str">
        <f>+J$62</f>
        <v>Stroški skupaj</v>
      </c>
      <c r="K395" s="119" t="str">
        <f>+K$62</f>
        <v>EUR/ha</v>
      </c>
      <c r="L395" s="133"/>
      <c r="M395" s="365"/>
      <c r="N395" s="132"/>
      <c r="O395" s="364">
        <v>7579.0234606408349</v>
      </c>
      <c r="P395" s="132"/>
      <c r="Q395" s="364">
        <v>7975.9242955103118</v>
      </c>
      <c r="R395" s="364">
        <v>7719.3820866991482</v>
      </c>
      <c r="S395" s="364">
        <v>7579.0234606408349</v>
      </c>
      <c r="T395" s="364">
        <v>7438.0794414057891</v>
      </c>
      <c r="U395" s="364">
        <v>7868.588561288293</v>
      </c>
      <c r="V395" s="364">
        <v>7289.4583599933758</v>
      </c>
      <c r="W395" s="298"/>
      <c r="X395" s="284"/>
      <c r="Y395" s="284"/>
      <c r="Z395" s="284"/>
      <c r="AA395" s="284"/>
      <c r="AB395" s="379"/>
      <c r="AC395" s="379"/>
      <c r="AD395" s="308"/>
      <c r="AE395" s="308"/>
      <c r="AF395" s="308"/>
      <c r="AG395" s="308"/>
      <c r="AH395" s="308"/>
      <c r="AI395" s="308"/>
      <c r="AJ395" s="308"/>
      <c r="AK395" s="308"/>
      <c r="AL395" s="308"/>
      <c r="AM395" s="308"/>
      <c r="AN395" s="308"/>
      <c r="AO395" s="308"/>
    </row>
    <row r="396" spans="1:41" s="127" customFormat="1" x14ac:dyDescent="0.2">
      <c r="A396" s="228" t="s">
        <v>4</v>
      </c>
      <c r="B396" s="228"/>
      <c r="C396" s="228"/>
      <c r="D396" s="228"/>
      <c r="E396" s="228"/>
      <c r="F396" s="120"/>
      <c r="G396" s="217"/>
      <c r="H396" s="385"/>
      <c r="I396" s="127" t="str">
        <f t="shared" si="251"/>
        <v>Grozdje-terase primorska</v>
      </c>
      <c r="J396" s="131" t="str">
        <f>+J$63</f>
        <v>Stranski pridelki</v>
      </c>
      <c r="K396" s="119" t="str">
        <f>+K$63</f>
        <v>EUR/ha</v>
      </c>
      <c r="L396" s="133"/>
      <c r="M396" s="365"/>
      <c r="N396" s="133"/>
      <c r="O396" s="364">
        <v>0</v>
      </c>
      <c r="P396" s="366"/>
      <c r="Q396" s="364">
        <v>0</v>
      </c>
      <c r="R396" s="364">
        <v>0</v>
      </c>
      <c r="S396" s="364">
        <v>0</v>
      </c>
      <c r="T396" s="364">
        <v>0</v>
      </c>
      <c r="U396" s="364">
        <v>0</v>
      </c>
      <c r="V396" s="364">
        <v>0</v>
      </c>
      <c r="W396" s="346"/>
      <c r="X396" s="284"/>
      <c r="Y396" s="284"/>
      <c r="Z396" s="284"/>
      <c r="AA396" s="284"/>
      <c r="AB396" s="309"/>
      <c r="AC396" s="309"/>
      <c r="AD396" s="308"/>
      <c r="AE396" s="308"/>
      <c r="AF396" s="308"/>
      <c r="AG396" s="308"/>
      <c r="AH396" s="308"/>
      <c r="AI396" s="308"/>
      <c r="AJ396" s="308"/>
      <c r="AK396" s="308"/>
      <c r="AL396" s="308"/>
      <c r="AM396" s="308"/>
      <c r="AN396" s="308"/>
      <c r="AO396" s="308"/>
    </row>
    <row r="397" spans="1:41" s="127" customFormat="1" x14ac:dyDescent="0.2">
      <c r="A397" s="228"/>
      <c r="B397" s="228"/>
      <c r="C397" s="228"/>
      <c r="D397" s="228"/>
      <c r="E397" s="228"/>
      <c r="F397" s="120"/>
      <c r="G397" s="217"/>
      <c r="H397" s="385"/>
      <c r="I397" s="127" t="str">
        <f t="shared" si="251"/>
        <v>Grozdje-terase primorska</v>
      </c>
      <c r="J397" s="131" t="str">
        <f>+J$64</f>
        <v>Stroški glavnega pridelka</v>
      </c>
      <c r="K397" s="119" t="str">
        <f>+K$64</f>
        <v>EUR/ha</v>
      </c>
      <c r="L397" s="367"/>
      <c r="M397" s="365"/>
      <c r="N397" s="367"/>
      <c r="O397" s="312">
        <f>+O395-O396</f>
        <v>7579.0234606408349</v>
      </c>
      <c r="P397" s="366"/>
      <c r="Q397" s="312">
        <f t="shared" ref="Q397:V397" si="253">+Q395-Q396</f>
        <v>7975.9242955103118</v>
      </c>
      <c r="R397" s="312">
        <f t="shared" si="253"/>
        <v>7719.3820866991482</v>
      </c>
      <c r="S397" s="312">
        <f t="shared" si="253"/>
        <v>7579.0234606408349</v>
      </c>
      <c r="T397" s="312">
        <f t="shared" si="253"/>
        <v>7438.0794414057891</v>
      </c>
      <c r="U397" s="312">
        <f t="shared" si="253"/>
        <v>7868.588561288293</v>
      </c>
      <c r="V397" s="312">
        <f t="shared" si="253"/>
        <v>7289.4583599933758</v>
      </c>
      <c r="W397" s="269"/>
      <c r="X397" s="284"/>
      <c r="Y397" s="284"/>
      <c r="Z397" s="284"/>
      <c r="AA397" s="284"/>
      <c r="AB397" s="309"/>
      <c r="AC397" s="309"/>
      <c r="AD397" s="308"/>
      <c r="AE397" s="308"/>
      <c r="AF397" s="308"/>
      <c r="AG397" s="308"/>
      <c r="AH397" s="308"/>
      <c r="AI397" s="308"/>
      <c r="AJ397" s="308"/>
      <c r="AK397" s="308"/>
      <c r="AL397" s="308"/>
      <c r="AM397" s="308"/>
      <c r="AN397" s="308"/>
      <c r="AO397" s="308"/>
    </row>
    <row r="398" spans="1:41" s="127" customFormat="1" x14ac:dyDescent="0.2">
      <c r="A398" s="228" t="s">
        <v>3</v>
      </c>
      <c r="B398" s="228" t="s">
        <v>0</v>
      </c>
      <c r="C398" s="228" t="s">
        <v>2</v>
      </c>
      <c r="D398" s="228" t="s">
        <v>1</v>
      </c>
      <c r="E398" s="228" t="s">
        <v>0</v>
      </c>
      <c r="F398" s="120"/>
      <c r="G398" s="217"/>
      <c r="H398" s="385"/>
      <c r="I398" s="127" t="str">
        <f t="shared" si="251"/>
        <v>Grozdje-terase primorska</v>
      </c>
      <c r="J398" s="131" t="str">
        <f>+J$65</f>
        <v>Subvencije</v>
      </c>
      <c r="K398" s="119" t="str">
        <f>+K$65</f>
        <v>EUR/ha</v>
      </c>
      <c r="L398" s="133"/>
      <c r="M398" s="365"/>
      <c r="N398" s="133"/>
      <c r="O398" s="364">
        <v>236.77262023881428</v>
      </c>
      <c r="P398" s="366"/>
      <c r="Q398" s="364">
        <v>242.45923571427215</v>
      </c>
      <c r="R398" s="364">
        <v>238.76966132599375</v>
      </c>
      <c r="S398" s="364">
        <v>236.77262023881428</v>
      </c>
      <c r="T398" s="364">
        <v>234.90255502855786</v>
      </c>
      <c r="U398" s="364">
        <v>236.77262023881428</v>
      </c>
      <c r="V398" s="364">
        <v>236.77262023881428</v>
      </c>
      <c r="W398" s="269"/>
      <c r="X398" s="284"/>
      <c r="Y398" s="284"/>
      <c r="Z398" s="284"/>
      <c r="AA398" s="284"/>
      <c r="AB398" s="309"/>
      <c r="AC398" s="309"/>
      <c r="AD398" s="308"/>
      <c r="AE398" s="308"/>
      <c r="AF398" s="308"/>
      <c r="AG398" s="308"/>
      <c r="AH398" s="308"/>
      <c r="AI398" s="308"/>
      <c r="AJ398" s="308"/>
      <c r="AK398" s="308"/>
      <c r="AL398" s="308"/>
      <c r="AM398" s="308"/>
      <c r="AN398" s="308"/>
      <c r="AO398" s="308"/>
    </row>
    <row r="399" spans="1:41" s="127" customFormat="1" x14ac:dyDescent="0.2">
      <c r="A399" s="228"/>
      <c r="B399" s="228"/>
      <c r="C399" s="228" t="s">
        <v>6</v>
      </c>
      <c r="D399" s="228"/>
      <c r="E399" s="228"/>
      <c r="F399" s="120"/>
      <c r="G399" s="217"/>
      <c r="H399" s="385"/>
      <c r="I399" s="127" t="str">
        <f t="shared" si="251"/>
        <v>Grozdje-terase primorska</v>
      </c>
      <c r="J399" s="131" t="str">
        <f>+J$66</f>
        <v>Stroški, zmanjšani za subvencije</v>
      </c>
      <c r="K399" s="119" t="str">
        <f>+K$66</f>
        <v>EUR/ha</v>
      </c>
      <c r="L399" s="367"/>
      <c r="M399" s="365"/>
      <c r="N399" s="367"/>
      <c r="O399" s="314">
        <f>+O397-O398</f>
        <v>7342.2508404020209</v>
      </c>
      <c r="P399" s="366"/>
      <c r="Q399" s="314">
        <f t="shared" ref="Q399:V399" si="254">+Q397-Q398</f>
        <v>7733.4650597960399</v>
      </c>
      <c r="R399" s="314">
        <f t="shared" si="254"/>
        <v>7480.6124253731541</v>
      </c>
      <c r="S399" s="314">
        <f t="shared" si="254"/>
        <v>7342.2508404020209</v>
      </c>
      <c r="T399" s="314">
        <f t="shared" si="254"/>
        <v>7203.1768863772313</v>
      </c>
      <c r="U399" s="314">
        <f t="shared" si="254"/>
        <v>7631.8159410494791</v>
      </c>
      <c r="V399" s="314">
        <f t="shared" si="254"/>
        <v>7052.6857397545618</v>
      </c>
      <c r="W399" s="269"/>
      <c r="X399" s="284"/>
      <c r="Y399" s="284"/>
      <c r="Z399" s="284"/>
      <c r="AA399" s="284"/>
      <c r="AB399" s="309"/>
      <c r="AC399" s="309"/>
      <c r="AD399" s="308"/>
      <c r="AE399" s="308"/>
      <c r="AF399" s="308"/>
      <c r="AG399" s="308"/>
      <c r="AH399" s="308"/>
      <c r="AI399" s="308"/>
      <c r="AJ399" s="308"/>
      <c r="AK399" s="308"/>
      <c r="AL399" s="308"/>
      <c r="AM399" s="308"/>
      <c r="AN399" s="308"/>
      <c r="AO399" s="308"/>
    </row>
    <row r="400" spans="1:41" s="127" customFormat="1" x14ac:dyDescent="0.2">
      <c r="A400" s="228"/>
      <c r="B400" s="228"/>
      <c r="C400" s="228"/>
      <c r="D400" s="228"/>
      <c r="E400" s="228"/>
      <c r="F400" s="120"/>
      <c r="G400" s="217"/>
      <c r="H400" s="385"/>
      <c r="I400" s="127" t="str">
        <f t="shared" si="251"/>
        <v>Grozdje-terase primorska</v>
      </c>
      <c r="J400" s="131" t="str">
        <f>+J$67</f>
        <v>Stroški, zmanjšani za subvencije/kg</v>
      </c>
      <c r="K400" s="119" t="str">
        <f>+K$67</f>
        <v>EUR/kg</v>
      </c>
      <c r="L400" s="368"/>
      <c r="M400" s="369"/>
      <c r="N400" s="367"/>
      <c r="O400" s="320">
        <f>+O399/O391</f>
        <v>0.81580564893355789</v>
      </c>
      <c r="P400" s="370"/>
      <c r="Q400" s="320">
        <f t="shared" ref="Q400:V400" si="255">+Q399/Q391</f>
        <v>0.64445542164966996</v>
      </c>
      <c r="R400" s="320">
        <f t="shared" si="255"/>
        <v>0.74806124253731543</v>
      </c>
      <c r="S400" s="320">
        <f t="shared" si="255"/>
        <v>0.81580564893355789</v>
      </c>
      <c r="T400" s="320">
        <f t="shared" si="255"/>
        <v>0.9003971107971539</v>
      </c>
      <c r="U400" s="320">
        <f t="shared" si="255"/>
        <v>0.84797954900549766</v>
      </c>
      <c r="V400" s="320">
        <f t="shared" si="255"/>
        <v>0.78363174886161802</v>
      </c>
      <c r="W400" s="269"/>
      <c r="X400" s="284"/>
      <c r="Y400" s="284"/>
      <c r="Z400" s="284"/>
      <c r="AA400" s="284"/>
      <c r="AB400" s="309"/>
      <c r="AC400" s="309"/>
      <c r="AD400" s="308"/>
      <c r="AE400" s="308"/>
      <c r="AF400" s="308"/>
      <c r="AG400" s="308"/>
      <c r="AH400" s="308"/>
      <c r="AI400" s="308"/>
      <c r="AJ400" s="308"/>
      <c r="AK400" s="308"/>
      <c r="AL400" s="308"/>
      <c r="AM400" s="308"/>
      <c r="AN400" s="308"/>
      <c r="AO400" s="308"/>
    </row>
    <row r="401" spans="1:42" s="127" customFormat="1" x14ac:dyDescent="0.2">
      <c r="A401" s="228" t="s">
        <v>152</v>
      </c>
      <c r="B401" s="228"/>
      <c r="C401" s="228"/>
      <c r="D401" s="228"/>
      <c r="E401" s="228"/>
      <c r="F401" s="120"/>
      <c r="G401" s="217"/>
      <c r="H401" s="385"/>
      <c r="I401" s="127" t="str">
        <f t="shared" si="251"/>
        <v>Grozdje-terase primorska</v>
      </c>
      <c r="J401" s="131" t="str">
        <f t="shared" ref="J401" si="256">+J364</f>
        <v>davek_a</v>
      </c>
      <c r="K401" s="119"/>
      <c r="L401" s="133"/>
      <c r="M401" s="365"/>
      <c r="N401" s="133"/>
      <c r="O401" s="272">
        <v>0</v>
      </c>
      <c r="P401" s="366"/>
      <c r="Q401" s="272">
        <v>0</v>
      </c>
      <c r="R401" s="272">
        <v>0</v>
      </c>
      <c r="S401" s="272">
        <v>0</v>
      </c>
      <c r="T401" s="272">
        <v>0</v>
      </c>
      <c r="U401" s="272">
        <v>0</v>
      </c>
      <c r="V401" s="272">
        <v>0</v>
      </c>
      <c r="W401" s="375"/>
      <c r="X401" s="284"/>
      <c r="Y401" s="284"/>
      <c r="Z401" s="284"/>
      <c r="AA401" s="284"/>
      <c r="AB401" s="309"/>
      <c r="AC401" s="309"/>
      <c r="AD401" s="308"/>
      <c r="AE401" s="308"/>
      <c r="AF401" s="308"/>
      <c r="AG401" s="308"/>
      <c r="AH401" s="308"/>
      <c r="AI401" s="308"/>
      <c r="AJ401" s="308"/>
      <c r="AK401" s="308"/>
      <c r="AL401" s="308"/>
      <c r="AM401" s="308"/>
      <c r="AN401" s="308"/>
      <c r="AO401" s="308"/>
    </row>
    <row r="402" spans="1:42" s="127" customFormat="1" x14ac:dyDescent="0.2">
      <c r="A402" s="119" t="s">
        <v>97</v>
      </c>
      <c r="B402" s="228"/>
      <c r="C402" s="228"/>
      <c r="D402" s="228"/>
      <c r="E402" s="228"/>
      <c r="F402" s="120"/>
      <c r="G402" s="217"/>
      <c r="H402" s="385"/>
      <c r="I402" s="127" t="str">
        <f t="shared" si="251"/>
        <v>Grozdje-terase primorska</v>
      </c>
      <c r="J402" s="131" t="str">
        <f t="shared" ref="J402:J407" si="257">+A402</f>
        <v>Pokoj obvezno</v>
      </c>
      <c r="K402" s="119"/>
      <c r="L402" s="133"/>
      <c r="M402" s="365"/>
      <c r="N402" s="133"/>
      <c r="O402" s="272">
        <v>209.36482912175794</v>
      </c>
      <c r="P402" s="366"/>
      <c r="Q402" s="272">
        <v>220.20859646971695</v>
      </c>
      <c r="R402" s="272">
        <v>213.0566057436331</v>
      </c>
      <c r="S402" s="272">
        <v>209.36482912175794</v>
      </c>
      <c r="T402" s="272">
        <v>205.76988050863412</v>
      </c>
      <c r="U402" s="272">
        <v>224.71886590934955</v>
      </c>
      <c r="V402" s="272">
        <v>194.0107923341663</v>
      </c>
      <c r="W402" s="269"/>
      <c r="X402" s="284"/>
      <c r="Y402" s="284"/>
      <c r="Z402" s="284"/>
      <c r="AA402" s="284"/>
      <c r="AB402" s="309"/>
      <c r="AC402" s="309"/>
      <c r="AD402" s="308"/>
      <c r="AE402" s="308"/>
      <c r="AF402" s="308"/>
      <c r="AG402" s="308"/>
      <c r="AH402" s="308"/>
      <c r="AI402" s="308"/>
      <c r="AJ402" s="308"/>
      <c r="AK402" s="308"/>
      <c r="AL402" s="308"/>
      <c r="AM402" s="308"/>
      <c r="AN402" s="308"/>
      <c r="AO402" s="308"/>
    </row>
    <row r="403" spans="1:42" s="127" customFormat="1" x14ac:dyDescent="0.2">
      <c r="A403" s="119" t="s">
        <v>96</v>
      </c>
      <c r="B403" s="228"/>
      <c r="C403" s="228"/>
      <c r="D403" s="228"/>
      <c r="E403" s="228"/>
      <c r="F403" s="120"/>
      <c r="G403" s="217"/>
      <c r="H403" s="385"/>
      <c r="I403" s="127" t="str">
        <f t="shared" si="251"/>
        <v>Grozdje-terase primorska</v>
      </c>
      <c r="J403" s="131" t="str">
        <f t="shared" si="257"/>
        <v>Zdrav obvezno</v>
      </c>
      <c r="K403" s="119"/>
      <c r="L403" s="132"/>
      <c r="M403" s="371"/>
      <c r="N403" s="132"/>
      <c r="O403" s="272">
        <v>95.767525062791179</v>
      </c>
      <c r="P403" s="132"/>
      <c r="Q403" s="272">
        <v>100.72767412711568</v>
      </c>
      <c r="R403" s="272">
        <v>97.456215143377975</v>
      </c>
      <c r="S403" s="272">
        <v>95.767525062791179</v>
      </c>
      <c r="T403" s="272">
        <v>94.123125987497787</v>
      </c>
      <c r="U403" s="272">
        <v>102.79075866434115</v>
      </c>
      <c r="V403" s="272">
        <v>88.74429146124119</v>
      </c>
      <c r="W403" s="269"/>
      <c r="X403" s="284"/>
      <c r="Y403" s="284"/>
      <c r="Z403" s="284"/>
      <c r="AA403" s="284"/>
      <c r="AB403" s="379"/>
      <c r="AC403" s="379"/>
      <c r="AD403" s="308"/>
      <c r="AE403" s="308"/>
      <c r="AF403" s="308"/>
      <c r="AG403" s="308"/>
      <c r="AH403" s="308"/>
      <c r="AI403" s="308"/>
      <c r="AJ403" s="308"/>
      <c r="AK403" s="308"/>
      <c r="AL403" s="308"/>
      <c r="AM403" s="308"/>
      <c r="AN403" s="308"/>
      <c r="AO403" s="308"/>
    </row>
    <row r="404" spans="1:42" s="127" customFormat="1" x14ac:dyDescent="0.2">
      <c r="A404" s="119" t="s">
        <v>95</v>
      </c>
      <c r="B404" s="228"/>
      <c r="C404" s="228"/>
      <c r="D404" s="228"/>
      <c r="E404" s="228"/>
      <c r="F404" s="120"/>
      <c r="G404" s="217"/>
      <c r="H404" s="385"/>
      <c r="I404" s="127" t="str">
        <f t="shared" si="251"/>
        <v>Grozdje-terase primorska</v>
      </c>
      <c r="J404" s="131" t="str">
        <f t="shared" si="257"/>
        <v>Pokoj dodatno</v>
      </c>
      <c r="K404" s="119"/>
      <c r="L404" s="133"/>
      <c r="M404" s="365"/>
      <c r="N404" s="133"/>
      <c r="O404" s="272">
        <v>164.76306363104339</v>
      </c>
      <c r="P404" s="366"/>
      <c r="Q404" s="272">
        <v>173.29674303195634</v>
      </c>
      <c r="R404" s="272">
        <v>167.66836739678661</v>
      </c>
      <c r="S404" s="272">
        <v>164.76306363104339</v>
      </c>
      <c r="T404" s="272">
        <v>161.93396024448563</v>
      </c>
      <c r="U404" s="272">
        <v>176.84617305701158</v>
      </c>
      <c r="V404" s="272">
        <v>152.67995420507518</v>
      </c>
      <c r="W404" s="346"/>
      <c r="X404" s="284"/>
      <c r="Y404" s="284"/>
      <c r="Z404" s="284"/>
      <c r="AA404" s="284"/>
      <c r="AB404" s="309"/>
      <c r="AC404" s="309"/>
      <c r="AD404" s="308"/>
      <c r="AE404" s="308"/>
      <c r="AF404" s="308"/>
      <c r="AG404" s="308"/>
      <c r="AH404" s="308"/>
      <c r="AI404" s="308"/>
      <c r="AJ404" s="308"/>
      <c r="AK404" s="308"/>
      <c r="AL404" s="308"/>
      <c r="AM404" s="308"/>
      <c r="AN404" s="308"/>
      <c r="AO404" s="308"/>
    </row>
    <row r="405" spans="1:42" s="127" customFormat="1" x14ac:dyDescent="0.2">
      <c r="A405" s="119" t="s">
        <v>94</v>
      </c>
      <c r="B405" s="228"/>
      <c r="C405" s="228"/>
      <c r="D405" s="228"/>
      <c r="E405" s="228"/>
      <c r="F405" s="120"/>
      <c r="G405" s="217"/>
      <c r="H405" s="385"/>
      <c r="I405" s="127" t="str">
        <f t="shared" si="251"/>
        <v>Grozdje-terase primorska</v>
      </c>
      <c r="J405" s="131" t="str">
        <f t="shared" si="257"/>
        <v>Zdrav dodatno</v>
      </c>
      <c r="K405" s="119"/>
      <c r="L405" s="132"/>
      <c r="M405" s="371"/>
      <c r="N405" s="132"/>
      <c r="O405" s="272">
        <v>75.365814267361131</v>
      </c>
      <c r="P405" s="132"/>
      <c r="Q405" s="272">
        <v>79.269284393327126</v>
      </c>
      <c r="R405" s="272">
        <v>76.694756441497859</v>
      </c>
      <c r="S405" s="272">
        <v>75.365814267361131</v>
      </c>
      <c r="T405" s="272">
        <v>74.071727621509893</v>
      </c>
      <c r="U405" s="272">
        <v>80.892862385433048</v>
      </c>
      <c r="V405" s="272">
        <v>69.838766149289214</v>
      </c>
      <c r="W405" s="269"/>
      <c r="X405" s="284"/>
      <c r="Y405" s="284"/>
      <c r="Z405" s="284"/>
      <c r="AA405" s="284"/>
      <c r="AB405" s="379"/>
      <c r="AC405" s="379"/>
      <c r="AD405" s="308"/>
      <c r="AE405" s="308"/>
      <c r="AF405" s="308"/>
      <c r="AG405" s="308"/>
      <c r="AH405" s="308"/>
      <c r="AI405" s="308"/>
      <c r="AJ405" s="308"/>
      <c r="AK405" s="308"/>
      <c r="AL405" s="308"/>
      <c r="AM405" s="308"/>
      <c r="AN405" s="308"/>
      <c r="AO405" s="308"/>
    </row>
    <row r="406" spans="1:42" s="127" customFormat="1" x14ac:dyDescent="0.2">
      <c r="A406" s="119" t="s">
        <v>93</v>
      </c>
      <c r="B406" s="228"/>
      <c r="C406" s="228"/>
      <c r="D406" s="228"/>
      <c r="E406" s="228"/>
      <c r="F406" s="120"/>
      <c r="G406" s="217"/>
      <c r="H406" s="385"/>
      <c r="I406" s="127" t="str">
        <f t="shared" si="251"/>
        <v>Grozdje-terase primorska</v>
      </c>
      <c r="J406" s="131" t="str">
        <f t="shared" si="257"/>
        <v>Regresi</v>
      </c>
      <c r="K406" s="119"/>
      <c r="L406" s="133"/>
      <c r="M406" s="365"/>
      <c r="N406" s="133"/>
      <c r="O406" s="272">
        <v>491.18526863766618</v>
      </c>
      <c r="P406" s="366"/>
      <c r="Q406" s="272">
        <v>516.62554339725386</v>
      </c>
      <c r="R406" s="272">
        <v>499.84644778304931</v>
      </c>
      <c r="S406" s="272">
        <v>491.18526863766618</v>
      </c>
      <c r="T406" s="272">
        <v>482.75125511360437</v>
      </c>
      <c r="U406" s="272">
        <v>527.20696681792697</v>
      </c>
      <c r="V406" s="272">
        <v>455.16357045740568</v>
      </c>
      <c r="W406" s="346"/>
      <c r="X406" s="284"/>
      <c r="Y406" s="284"/>
      <c r="Z406" s="284"/>
      <c r="AA406" s="284"/>
      <c r="AB406" s="309"/>
      <c r="AC406" s="309"/>
      <c r="AD406" s="308"/>
      <c r="AE406" s="308"/>
      <c r="AF406" s="308"/>
      <c r="AG406" s="308"/>
      <c r="AH406" s="308"/>
      <c r="AI406" s="308"/>
      <c r="AJ406" s="308"/>
      <c r="AK406" s="308"/>
      <c r="AL406" s="308"/>
      <c r="AM406" s="308"/>
      <c r="AN406" s="308"/>
      <c r="AO406" s="308"/>
    </row>
    <row r="407" spans="1:42" s="127" customFormat="1" x14ac:dyDescent="0.2">
      <c r="A407" s="228" t="s">
        <v>13</v>
      </c>
      <c r="B407" s="228"/>
      <c r="C407" s="228"/>
      <c r="D407" s="228"/>
      <c r="E407" s="228"/>
      <c r="F407" s="120"/>
      <c r="G407" s="217"/>
      <c r="H407" s="385"/>
      <c r="I407" s="127" t="str">
        <f t="shared" si="251"/>
        <v>Grozdje-terase primorska</v>
      </c>
      <c r="J407" s="131" t="str">
        <f t="shared" si="257"/>
        <v>SUM element</v>
      </c>
      <c r="K407" s="119"/>
      <c r="L407" s="292"/>
      <c r="M407" s="310"/>
      <c r="N407" s="292"/>
      <c r="O407" s="301">
        <v>7579.0234606408358</v>
      </c>
      <c r="P407" s="301"/>
      <c r="Q407" s="301">
        <v>7975.9242955103118</v>
      </c>
      <c r="R407" s="301">
        <v>7719.3820866991491</v>
      </c>
      <c r="S407" s="301">
        <v>7579.0234606408358</v>
      </c>
      <c r="T407" s="301">
        <v>7438.0794414057891</v>
      </c>
      <c r="U407" s="301">
        <v>7868.5885612882921</v>
      </c>
      <c r="V407" s="301">
        <v>7289.4583599933758</v>
      </c>
      <c r="W407" s="346"/>
      <c r="X407" s="284"/>
      <c r="Y407" s="284"/>
      <c r="Z407" s="284"/>
      <c r="AA407" s="284"/>
      <c r="AB407" s="309"/>
      <c r="AC407" s="309"/>
      <c r="AD407" s="308"/>
      <c r="AE407" s="308"/>
      <c r="AF407" s="308"/>
      <c r="AG407" s="308"/>
      <c r="AH407" s="308"/>
      <c r="AI407" s="308"/>
      <c r="AJ407" s="308"/>
      <c r="AK407" s="308"/>
      <c r="AL407" s="308"/>
      <c r="AM407" s="308"/>
      <c r="AN407" s="308"/>
      <c r="AO407" s="308"/>
    </row>
    <row r="408" spans="1:42" s="127" customFormat="1" x14ac:dyDescent="0.2">
      <c r="A408" s="228" t="s">
        <v>3</v>
      </c>
      <c r="B408" s="228" t="s">
        <v>0</v>
      </c>
      <c r="C408" s="228" t="s">
        <v>2</v>
      </c>
      <c r="D408" s="228" t="s">
        <v>1</v>
      </c>
      <c r="E408" s="228" t="s">
        <v>0</v>
      </c>
      <c r="F408" s="120"/>
      <c r="G408" s="217"/>
      <c r="H408" s="385"/>
      <c r="I408" s="127" t="str">
        <f t="shared" si="251"/>
        <v>Grozdje-terase primorska</v>
      </c>
      <c r="J408" s="202" t="str">
        <f t="shared" ref="J408" si="258">+J371</f>
        <v>Subvencije</v>
      </c>
      <c r="K408" s="119"/>
      <c r="L408" s="292"/>
      <c r="M408" s="310"/>
      <c r="N408" s="292"/>
      <c r="O408" s="381">
        <v>236.77262023881428</v>
      </c>
      <c r="P408" s="381"/>
      <c r="Q408" s="381">
        <v>242.45923571427215</v>
      </c>
      <c r="R408" s="381">
        <v>238.76966132599375</v>
      </c>
      <c r="S408" s="381">
        <v>236.77262023881428</v>
      </c>
      <c r="T408" s="381">
        <v>234.90255502855786</v>
      </c>
      <c r="U408" s="381">
        <v>236.77262023881428</v>
      </c>
      <c r="V408" s="381">
        <v>236.77262023881428</v>
      </c>
      <c r="W408" s="346"/>
      <c r="X408" s="284"/>
      <c r="Y408" s="284"/>
      <c r="Z408" s="284"/>
      <c r="AA408" s="284"/>
      <c r="AB408" s="309"/>
      <c r="AC408" s="309"/>
      <c r="AD408" s="308"/>
      <c r="AE408" s="308"/>
      <c r="AF408" s="308"/>
      <c r="AG408" s="308"/>
      <c r="AH408" s="308"/>
      <c r="AI408" s="308"/>
      <c r="AJ408" s="308"/>
      <c r="AK408" s="308"/>
      <c r="AL408" s="308"/>
      <c r="AM408" s="308"/>
      <c r="AN408" s="308"/>
      <c r="AO408" s="308"/>
    </row>
    <row r="409" spans="1:42" s="127" customFormat="1" ht="39" customHeight="1" x14ac:dyDescent="0.2">
      <c r="A409" s="230" t="s">
        <v>14</v>
      </c>
      <c r="B409" s="228"/>
      <c r="C409" s="228"/>
      <c r="D409" s="228"/>
      <c r="E409" s="228"/>
      <c r="F409" s="120"/>
      <c r="G409" s="217"/>
      <c r="H409" s="385"/>
      <c r="I409" s="127" t="str">
        <f t="shared" si="251"/>
        <v>Grozdje-terase primorska</v>
      </c>
      <c r="J409" s="343" t="str">
        <f>+J372</f>
        <v>Vrednost pridelave_tržna</v>
      </c>
      <c r="K409" s="119"/>
      <c r="L409" s="292"/>
      <c r="M409" s="310"/>
      <c r="N409" s="292"/>
      <c r="O409" s="381">
        <v>5689.8</v>
      </c>
      <c r="P409" s="381"/>
      <c r="Q409" s="381">
        <v>7586.4</v>
      </c>
      <c r="R409" s="381">
        <v>6322</v>
      </c>
      <c r="S409" s="381">
        <v>5689.8</v>
      </c>
      <c r="T409" s="381">
        <v>5057.5999999999995</v>
      </c>
      <c r="U409" s="381">
        <v>5689.8</v>
      </c>
      <c r="V409" s="381">
        <v>5689.8</v>
      </c>
      <c r="W409" s="346"/>
      <c r="X409" s="284"/>
      <c r="Y409" s="284"/>
      <c r="Z409" s="284"/>
      <c r="AA409" s="284"/>
      <c r="AB409" s="309"/>
      <c r="AC409" s="309"/>
      <c r="AD409" s="308"/>
      <c r="AE409" s="308"/>
      <c r="AF409" s="308"/>
      <c r="AG409" s="308"/>
      <c r="AH409" s="308"/>
      <c r="AI409" s="308"/>
      <c r="AJ409" s="308"/>
      <c r="AK409" s="308"/>
      <c r="AL409" s="308"/>
      <c r="AM409" s="308"/>
      <c r="AN409" s="308"/>
      <c r="AO409" s="308"/>
    </row>
    <row r="410" spans="1:42" s="127" customFormat="1" x14ac:dyDescent="0.2">
      <c r="A410" s="228"/>
      <c r="B410" s="228"/>
      <c r="C410" s="228"/>
      <c r="D410" s="228"/>
      <c r="E410" s="228"/>
      <c r="F410" s="120"/>
      <c r="G410" s="138"/>
      <c r="H410" s="389"/>
      <c r="J410" s="136"/>
      <c r="K410" s="232"/>
      <c r="L410" s="329"/>
      <c r="M410" s="330"/>
      <c r="N410" s="323"/>
      <c r="O410" s="331">
        <f>+O395-O408-O396</f>
        <v>7342.2508404020209</v>
      </c>
      <c r="P410" s="359" t="s">
        <v>92</v>
      </c>
      <c r="Q410" s="331">
        <f t="shared" ref="Q410:V410" si="259">+Q395-Q408-Q396</f>
        <v>7733.4650597960399</v>
      </c>
      <c r="R410" s="331">
        <f t="shared" si="259"/>
        <v>7480.6124253731541</v>
      </c>
      <c r="S410" s="331">
        <f t="shared" si="259"/>
        <v>7342.2508404020209</v>
      </c>
      <c r="T410" s="331">
        <f t="shared" si="259"/>
        <v>7203.1768863772313</v>
      </c>
      <c r="U410" s="331">
        <f t="shared" si="259"/>
        <v>7631.8159410494791</v>
      </c>
      <c r="V410" s="331">
        <f t="shared" si="259"/>
        <v>7052.6857397545618</v>
      </c>
      <c r="W410" s="346"/>
      <c r="X410" s="284"/>
      <c r="Y410" s="284"/>
      <c r="Z410" s="284"/>
      <c r="AA410" s="284"/>
      <c r="AB410" s="356"/>
      <c r="AC410" s="356"/>
      <c r="AD410" s="308"/>
      <c r="AE410" s="308"/>
      <c r="AF410" s="308"/>
      <c r="AG410" s="308"/>
      <c r="AH410" s="308"/>
      <c r="AI410" s="308"/>
      <c r="AJ410" s="308"/>
      <c r="AK410" s="308"/>
      <c r="AL410" s="308"/>
      <c r="AM410" s="308"/>
      <c r="AN410" s="308"/>
      <c r="AO410" s="308"/>
      <c r="AP410" s="72"/>
    </row>
    <row r="411" spans="1:42" s="127" customFormat="1" x14ac:dyDescent="0.2">
      <c r="A411" s="228"/>
      <c r="B411" s="228"/>
      <c r="C411" s="228"/>
      <c r="D411" s="228"/>
      <c r="E411" s="228"/>
      <c r="F411" s="120"/>
      <c r="G411" s="211"/>
      <c r="H411" s="389"/>
      <c r="J411" s="136"/>
      <c r="K411" s="232"/>
      <c r="L411" s="329"/>
      <c r="M411" s="330"/>
      <c r="N411" s="323"/>
      <c r="O411" s="331">
        <f>O410-O402-O403</f>
        <v>7037.1184862174723</v>
      </c>
      <c r="P411" s="359" t="s">
        <v>91</v>
      </c>
      <c r="Q411" s="331">
        <f t="shared" ref="Q411:V411" si="260">Q410-Q402-Q403</f>
        <v>7412.5287891992075</v>
      </c>
      <c r="R411" s="331">
        <f t="shared" si="260"/>
        <v>7170.0996044861422</v>
      </c>
      <c r="S411" s="331">
        <f t="shared" si="260"/>
        <v>7037.1184862174723</v>
      </c>
      <c r="T411" s="331">
        <f t="shared" si="260"/>
        <v>6903.2838798810999</v>
      </c>
      <c r="U411" s="331">
        <f t="shared" si="260"/>
        <v>7304.3063164757878</v>
      </c>
      <c r="V411" s="331">
        <f t="shared" si="260"/>
        <v>6769.9306559591541</v>
      </c>
      <c r="W411" s="360"/>
      <c r="X411" s="323"/>
      <c r="Y411" s="323"/>
      <c r="Z411" s="323"/>
      <c r="AA411" s="323"/>
      <c r="AB411" s="356"/>
      <c r="AC411" s="356"/>
      <c r="AD411" s="308"/>
      <c r="AE411" s="308"/>
      <c r="AF411" s="308"/>
      <c r="AG411" s="308"/>
      <c r="AH411" s="308"/>
      <c r="AI411" s="308"/>
      <c r="AJ411" s="308"/>
      <c r="AK411" s="308"/>
      <c r="AL411" s="308"/>
      <c r="AM411" s="308"/>
      <c r="AN411" s="308"/>
      <c r="AO411" s="308"/>
      <c r="AP411" s="43"/>
    </row>
    <row r="412" spans="1:42" s="127" customFormat="1" x14ac:dyDescent="0.2">
      <c r="A412" s="228"/>
      <c r="B412" s="228"/>
      <c r="C412" s="228"/>
      <c r="D412" s="228"/>
      <c r="E412" s="228"/>
      <c r="F412" s="120"/>
      <c r="G412" s="42"/>
      <c r="H412" s="390"/>
      <c r="J412" s="131"/>
      <c r="K412" s="119"/>
      <c r="L412" s="306"/>
      <c r="M412" s="307"/>
      <c r="N412" s="323"/>
      <c r="O412" s="331">
        <f>O411-O404-O405-O406</f>
        <v>6305.8043396814019</v>
      </c>
      <c r="P412" s="359" t="s">
        <v>90</v>
      </c>
      <c r="Q412" s="331">
        <f t="shared" ref="Q412:V412" si="261">Q411-Q404-Q405-Q406</f>
        <v>6643.3372183766705</v>
      </c>
      <c r="R412" s="331">
        <f t="shared" si="261"/>
        <v>6425.8900328648087</v>
      </c>
      <c r="S412" s="331">
        <f t="shared" si="261"/>
        <v>6305.8043396814019</v>
      </c>
      <c r="T412" s="331">
        <f t="shared" si="261"/>
        <v>6184.5269369015004</v>
      </c>
      <c r="U412" s="331">
        <f t="shared" si="261"/>
        <v>6519.360314215417</v>
      </c>
      <c r="V412" s="331">
        <f t="shared" si="261"/>
        <v>6092.2483651473849</v>
      </c>
      <c r="W412" s="360"/>
      <c r="X412" s="323"/>
      <c r="Y412" s="323"/>
      <c r="Z412" s="323"/>
      <c r="AA412" s="323"/>
      <c r="AB412" s="379"/>
      <c r="AC412" s="379"/>
      <c r="AD412" s="308"/>
      <c r="AE412" s="308"/>
      <c r="AF412" s="308"/>
      <c r="AG412" s="308"/>
      <c r="AH412" s="308"/>
      <c r="AI412" s="308"/>
      <c r="AJ412" s="308"/>
      <c r="AK412" s="308"/>
      <c r="AL412" s="308"/>
      <c r="AM412" s="308"/>
      <c r="AN412" s="308"/>
      <c r="AO412" s="308"/>
      <c r="AP412" s="43"/>
    </row>
    <row r="413" spans="1:42" s="127" customFormat="1" x14ac:dyDescent="0.2">
      <c r="A413" s="228"/>
      <c r="B413" s="228"/>
      <c r="C413" s="228"/>
      <c r="D413" s="228"/>
      <c r="E413" s="228"/>
      <c r="F413" s="120"/>
      <c r="G413" s="120"/>
      <c r="H413" s="124"/>
      <c r="J413" s="119"/>
      <c r="K413" s="119"/>
      <c r="L413" s="292"/>
      <c r="M413" s="310"/>
      <c r="N413" s="292"/>
      <c r="O413" s="333"/>
      <c r="P413" s="328"/>
      <c r="Q413" s="333"/>
      <c r="R413" s="333"/>
      <c r="S413" s="333"/>
      <c r="T413" s="333"/>
      <c r="U413" s="333"/>
      <c r="V413" s="333"/>
      <c r="W413" s="360"/>
      <c r="X413" s="306"/>
      <c r="Y413" s="306"/>
      <c r="Z413" s="306"/>
      <c r="AA413" s="306"/>
      <c r="AB413" s="309"/>
      <c r="AC413" s="309"/>
      <c r="AD413" s="308"/>
      <c r="AE413" s="308"/>
      <c r="AF413" s="308"/>
      <c r="AG413" s="308"/>
      <c r="AH413" s="308"/>
      <c r="AI413" s="308"/>
      <c r="AJ413" s="308"/>
      <c r="AK413" s="308"/>
      <c r="AL413" s="308"/>
      <c r="AM413" s="308"/>
      <c r="AN413" s="308"/>
      <c r="AO413" s="308"/>
      <c r="AP413" s="43"/>
    </row>
    <row r="414" spans="1:42" s="127" customFormat="1" x14ac:dyDescent="0.2">
      <c r="A414" s="228"/>
      <c r="B414" s="228"/>
      <c r="C414" s="228"/>
      <c r="D414" s="228"/>
      <c r="E414" s="228"/>
      <c r="F414" s="120"/>
      <c r="G414" s="120"/>
      <c r="H414" s="124"/>
      <c r="J414" s="131"/>
      <c r="K414" s="119"/>
      <c r="L414" s="292"/>
      <c r="M414" s="310"/>
      <c r="N414" s="292"/>
      <c r="O414" s="336" t="str">
        <f>O393&amp;";"&amp;O392</f>
        <v>4000;2,25</v>
      </c>
      <c r="P414" s="361"/>
      <c r="Q414" s="336" t="str">
        <f t="shared" ref="Q414:V414" si="262">Q393&amp;";"&amp;Q392</f>
        <v>4000;3</v>
      </c>
      <c r="R414" s="336" t="str">
        <f t="shared" si="262"/>
        <v>4000;2,5</v>
      </c>
      <c r="S414" s="336" t="str">
        <f t="shared" si="262"/>
        <v>4000;2,25</v>
      </c>
      <c r="T414" s="336" t="str">
        <f t="shared" si="262"/>
        <v>4000;2</v>
      </c>
      <c r="U414" s="336" t="str">
        <f t="shared" si="262"/>
        <v>4500;2</v>
      </c>
      <c r="V414" s="336" t="str">
        <f t="shared" si="262"/>
        <v>3500;2,57</v>
      </c>
      <c r="W414" s="269"/>
      <c r="X414" s="292"/>
      <c r="Y414" s="292"/>
      <c r="Z414" s="292"/>
      <c r="AA414" s="292"/>
      <c r="AB414" s="309"/>
      <c r="AC414" s="309"/>
      <c r="AD414" s="308"/>
      <c r="AE414" s="308"/>
      <c r="AF414" s="308"/>
      <c r="AG414" s="308"/>
      <c r="AH414" s="308"/>
      <c r="AI414" s="308"/>
      <c r="AJ414" s="308"/>
      <c r="AK414" s="308"/>
      <c r="AL414" s="308"/>
      <c r="AM414" s="308"/>
      <c r="AN414" s="308"/>
      <c r="AO414" s="308"/>
      <c r="AP414" s="43"/>
    </row>
    <row r="415" spans="1:42" s="127" customFormat="1" x14ac:dyDescent="0.2">
      <c r="A415" s="228"/>
      <c r="B415" s="228"/>
      <c r="C415" s="228"/>
      <c r="D415" s="228"/>
      <c r="E415" s="228"/>
      <c r="F415" s="120"/>
      <c r="G415" s="120"/>
      <c r="H415" s="124"/>
      <c r="J415" s="119"/>
      <c r="K415" s="119"/>
      <c r="L415" s="292"/>
      <c r="M415" s="310"/>
      <c r="N415" s="292"/>
      <c r="O415" s="339">
        <f>+O410/O391*1000</f>
        <v>815.8056489335579</v>
      </c>
      <c r="P415" s="338" t="s">
        <v>89</v>
      </c>
      <c r="Q415" s="339">
        <f t="shared" ref="Q415:V415" si="263">+Q410/Q391*1000</f>
        <v>644.45542164966992</v>
      </c>
      <c r="R415" s="339">
        <f t="shared" si="263"/>
        <v>748.06124253731548</v>
      </c>
      <c r="S415" s="339">
        <f t="shared" si="263"/>
        <v>815.8056489335579</v>
      </c>
      <c r="T415" s="339">
        <f t="shared" si="263"/>
        <v>900.39711079715391</v>
      </c>
      <c r="U415" s="339">
        <f t="shared" si="263"/>
        <v>847.97954900549769</v>
      </c>
      <c r="V415" s="339">
        <f t="shared" si="263"/>
        <v>783.63174886161801</v>
      </c>
      <c r="W415" s="269"/>
      <c r="X415" s="292"/>
      <c r="Y415" s="292"/>
      <c r="Z415" s="292"/>
      <c r="AA415" s="292"/>
      <c r="AB415" s="309"/>
      <c r="AC415" s="309"/>
      <c r="AD415" s="308"/>
      <c r="AE415" s="308"/>
      <c r="AF415" s="308"/>
      <c r="AG415" s="308"/>
      <c r="AH415" s="308"/>
      <c r="AI415" s="308"/>
      <c r="AJ415" s="308"/>
      <c r="AK415" s="308"/>
      <c r="AL415" s="308"/>
      <c r="AM415" s="308"/>
      <c r="AN415" s="308"/>
      <c r="AO415" s="308"/>
      <c r="AP415" s="43"/>
    </row>
    <row r="416" spans="1:42" s="127" customFormat="1" x14ac:dyDescent="0.2">
      <c r="A416" s="228"/>
      <c r="B416" s="228"/>
      <c r="C416" s="228"/>
      <c r="D416" s="228"/>
      <c r="E416" s="228"/>
      <c r="F416" s="120"/>
      <c r="G416" s="120"/>
      <c r="H416" s="124"/>
      <c r="J416" s="119"/>
      <c r="K416" s="119"/>
      <c r="L416" s="292"/>
      <c r="M416" s="310"/>
      <c r="N416" s="292"/>
      <c r="O416" s="339">
        <f>+O415*O411/O410</f>
        <v>781.90205402416359</v>
      </c>
      <c r="P416" s="338" t="s">
        <v>88</v>
      </c>
      <c r="Q416" s="339">
        <f t="shared" ref="Q416:V416" si="264">+Q415*Q411/Q410</f>
        <v>617.71073243326725</v>
      </c>
      <c r="R416" s="339">
        <f t="shared" si="264"/>
        <v>717.00996044861427</v>
      </c>
      <c r="S416" s="339">
        <f t="shared" si="264"/>
        <v>781.90205402416359</v>
      </c>
      <c r="T416" s="339">
        <f t="shared" si="264"/>
        <v>862.91048498513737</v>
      </c>
      <c r="U416" s="339">
        <f t="shared" si="264"/>
        <v>811.589590719532</v>
      </c>
      <c r="V416" s="339">
        <f t="shared" si="264"/>
        <v>752.21451732879484</v>
      </c>
      <c r="W416" s="269"/>
      <c r="X416" s="292"/>
      <c r="Y416" s="292"/>
      <c r="Z416" s="292"/>
      <c r="AA416" s="292"/>
      <c r="AB416" s="309"/>
      <c r="AC416" s="309"/>
      <c r="AD416" s="308"/>
      <c r="AE416" s="308"/>
      <c r="AF416" s="308"/>
      <c r="AG416" s="308"/>
      <c r="AH416" s="308"/>
      <c r="AI416" s="308"/>
      <c r="AJ416" s="308"/>
      <c r="AK416" s="308"/>
      <c r="AL416" s="308"/>
      <c r="AM416" s="308"/>
      <c r="AN416" s="308"/>
      <c r="AO416" s="308"/>
      <c r="AP416" s="43"/>
    </row>
    <row r="417" spans="1:42" s="127" customFormat="1" x14ac:dyDescent="0.2">
      <c r="A417" s="228"/>
      <c r="B417" s="228"/>
      <c r="C417" s="228"/>
      <c r="D417" s="228"/>
      <c r="E417" s="228"/>
      <c r="F417" s="120"/>
      <c r="G417" s="120"/>
      <c r="H417" s="124"/>
      <c r="J417" s="119"/>
      <c r="K417" s="119"/>
      <c r="L417" s="292"/>
      <c r="M417" s="310"/>
      <c r="N417" s="292"/>
      <c r="O417" s="339">
        <f>+O415*O412/O410</f>
        <v>700.64492663126691</v>
      </c>
      <c r="P417" s="338" t="s">
        <v>87</v>
      </c>
      <c r="Q417" s="339">
        <f t="shared" ref="Q417:V417" si="265">+Q415*Q412/Q410</f>
        <v>553.61143486472247</v>
      </c>
      <c r="R417" s="339">
        <f t="shared" si="265"/>
        <v>642.58900328648099</v>
      </c>
      <c r="S417" s="339">
        <f t="shared" si="265"/>
        <v>700.64492663126691</v>
      </c>
      <c r="T417" s="339">
        <f t="shared" si="265"/>
        <v>773.06586711268756</v>
      </c>
      <c r="U417" s="339">
        <f t="shared" si="265"/>
        <v>724.3733682461575</v>
      </c>
      <c r="V417" s="339">
        <f t="shared" si="265"/>
        <v>676.91648501637621</v>
      </c>
      <c r="W417" s="269"/>
      <c r="X417" s="292"/>
      <c r="Y417" s="292"/>
      <c r="Z417" s="292"/>
      <c r="AA417" s="292"/>
      <c r="AB417" s="309"/>
      <c r="AC417" s="309"/>
      <c r="AD417" s="308"/>
      <c r="AE417" s="308"/>
      <c r="AF417" s="308"/>
      <c r="AG417" s="308"/>
      <c r="AH417" s="308"/>
      <c r="AI417" s="308"/>
      <c r="AJ417" s="308"/>
      <c r="AK417" s="308"/>
      <c r="AL417" s="308"/>
      <c r="AM417" s="308"/>
      <c r="AN417" s="308"/>
      <c r="AO417" s="308"/>
      <c r="AP417" s="43"/>
    </row>
    <row r="418" spans="1:42" s="127" customFormat="1" x14ac:dyDescent="0.2">
      <c r="A418" s="228"/>
      <c r="B418" s="228"/>
      <c r="C418" s="228"/>
      <c r="D418" s="228"/>
      <c r="E418" s="228"/>
      <c r="F418" s="120"/>
      <c r="G418" s="120"/>
      <c r="H418" s="124"/>
      <c r="J418" s="119"/>
      <c r="K418" s="119"/>
      <c r="L418" s="292"/>
      <c r="M418" s="310"/>
      <c r="N418" s="292"/>
      <c r="O418" s="339">
        <f>+O415-O417</f>
        <v>115.16072230229099</v>
      </c>
      <c r="P418" s="338" t="s">
        <v>86</v>
      </c>
      <c r="Q418" s="339">
        <f t="shared" ref="Q418:V418" si="266">+Q415-Q417</f>
        <v>90.843986784947447</v>
      </c>
      <c r="R418" s="339">
        <f t="shared" si="266"/>
        <v>105.47223925083449</v>
      </c>
      <c r="S418" s="339">
        <f t="shared" si="266"/>
        <v>115.16072230229099</v>
      </c>
      <c r="T418" s="339">
        <f t="shared" si="266"/>
        <v>127.33124368446636</v>
      </c>
      <c r="U418" s="339">
        <f t="shared" si="266"/>
        <v>123.60618075934019</v>
      </c>
      <c r="V418" s="339">
        <f t="shared" si="266"/>
        <v>106.71526384524179</v>
      </c>
      <c r="W418" s="269"/>
      <c r="X418" s="292"/>
      <c r="Y418" s="292"/>
      <c r="Z418" s="292"/>
      <c r="AA418" s="292"/>
      <c r="AB418" s="309"/>
      <c r="AC418" s="309"/>
      <c r="AD418" s="308"/>
      <c r="AE418" s="308"/>
      <c r="AF418" s="308"/>
      <c r="AG418" s="308"/>
      <c r="AH418" s="308"/>
      <c r="AI418" s="308"/>
      <c r="AJ418" s="308"/>
      <c r="AK418" s="308"/>
      <c r="AL418" s="308"/>
      <c r="AM418" s="308"/>
      <c r="AN418" s="308"/>
      <c r="AO418" s="308"/>
      <c r="AP418" s="43"/>
    </row>
    <row r="419" spans="1:42" s="127" customFormat="1" x14ac:dyDescent="0.2">
      <c r="A419" s="228"/>
      <c r="B419" s="228"/>
      <c r="C419" s="228"/>
      <c r="D419" s="228"/>
      <c r="E419" s="228"/>
      <c r="F419" s="120"/>
      <c r="G419" s="42"/>
      <c r="H419" s="390"/>
      <c r="J419" s="246"/>
      <c r="K419" s="246"/>
      <c r="L419" s="246"/>
      <c r="M419" s="246"/>
      <c r="N419" s="246"/>
      <c r="O419" s="246"/>
      <c r="P419" s="246"/>
      <c r="Q419" s="246"/>
      <c r="R419" s="246"/>
      <c r="S419" s="246"/>
      <c r="T419" s="246"/>
      <c r="U419" s="246"/>
      <c r="V419" s="246"/>
      <c r="W419" s="269"/>
      <c r="X419" s="292"/>
      <c r="Y419" s="292"/>
      <c r="Z419" s="292"/>
      <c r="AA419" s="292"/>
      <c r="AB419" s="379"/>
      <c r="AC419" s="379"/>
      <c r="AD419" s="308"/>
      <c r="AE419" s="308"/>
      <c r="AF419" s="308"/>
      <c r="AG419" s="308"/>
      <c r="AH419" s="308"/>
      <c r="AI419" s="308"/>
      <c r="AJ419" s="308"/>
      <c r="AK419" s="308"/>
      <c r="AL419" s="308"/>
      <c r="AM419" s="308"/>
      <c r="AN419" s="308"/>
      <c r="AO419" s="308"/>
      <c r="AP419" s="45"/>
    </row>
    <row r="420" spans="1:42" s="127" customFormat="1" x14ac:dyDescent="0.2">
      <c r="A420" s="228" t="s">
        <v>15</v>
      </c>
      <c r="B420" s="228"/>
      <c r="C420" s="228"/>
      <c r="D420" s="228"/>
      <c r="E420" s="228"/>
      <c r="F420" s="120">
        <v>1000</v>
      </c>
      <c r="G420" s="120"/>
      <c r="H420" s="124"/>
      <c r="J420" s="341" t="s">
        <v>219</v>
      </c>
      <c r="K420" s="119"/>
      <c r="L420" s="292"/>
      <c r="M420" s="310"/>
      <c r="N420" s="362"/>
      <c r="O420" s="342">
        <v>632.19999999999993</v>
      </c>
      <c r="P420" s="341" t="str">
        <f>J420</f>
        <v>Odkupna cena; ocena KIS</v>
      </c>
      <c r="Q420" s="342">
        <v>632.19999999999993</v>
      </c>
      <c r="R420" s="342">
        <v>632.19999999999993</v>
      </c>
      <c r="S420" s="342">
        <v>632.19999999999993</v>
      </c>
      <c r="T420" s="342">
        <v>632.19999999999993</v>
      </c>
      <c r="U420" s="342">
        <v>632.19999999999993</v>
      </c>
      <c r="V420" s="342">
        <v>632.19999999999993</v>
      </c>
      <c r="W420" s="346"/>
      <c r="X420" s="306"/>
      <c r="Y420" s="306"/>
      <c r="Z420" s="306"/>
      <c r="AA420" s="306"/>
      <c r="AB420" s="309"/>
      <c r="AC420" s="309"/>
      <c r="AD420" s="308"/>
      <c r="AE420" s="308"/>
      <c r="AF420" s="308"/>
      <c r="AG420" s="308"/>
      <c r="AH420" s="308"/>
      <c r="AI420" s="308"/>
      <c r="AJ420" s="308"/>
      <c r="AK420" s="308"/>
      <c r="AL420" s="308"/>
      <c r="AM420" s="308"/>
      <c r="AN420" s="308"/>
      <c r="AO420" s="308"/>
      <c r="AP420" s="43"/>
    </row>
    <row r="421" spans="1:42" s="127" customFormat="1" x14ac:dyDescent="0.2">
      <c r="A421" s="228"/>
      <c r="B421" s="228"/>
      <c r="C421" s="228"/>
      <c r="D421" s="228"/>
      <c r="E421" s="228"/>
      <c r="F421" s="120"/>
      <c r="G421" s="42"/>
      <c r="H421" s="390"/>
      <c r="J421" s="343" t="str">
        <f>+J384</f>
        <v>Bruto dodana vrednost</v>
      </c>
      <c r="K421" s="119"/>
      <c r="L421" s="306"/>
      <c r="M421" s="307"/>
      <c r="N421" s="306"/>
      <c r="O421" s="344">
        <f>O409+O408+O396-O394</f>
        <v>2849.817997415666</v>
      </c>
      <c r="P421" s="340"/>
      <c r="Q421" s="344">
        <f t="shared" ref="Q421:V421" si="267">Q409+Q408+Q396-Q394</f>
        <v>4514.0002180160063</v>
      </c>
      <c r="R421" s="344">
        <f t="shared" si="267"/>
        <v>3397.9161890034447</v>
      </c>
      <c r="S421" s="344">
        <f t="shared" si="267"/>
        <v>2849.817997415666</v>
      </c>
      <c r="T421" s="344">
        <f t="shared" si="267"/>
        <v>2304.0254195376219</v>
      </c>
      <c r="U421" s="344">
        <f t="shared" si="267"/>
        <v>2803.4114058017362</v>
      </c>
      <c r="V421" s="344">
        <f t="shared" si="267"/>
        <v>2896.2245890295976</v>
      </c>
      <c r="W421" s="269"/>
      <c r="X421" s="292"/>
      <c r="Y421" s="292"/>
      <c r="Z421" s="292"/>
      <c r="AA421" s="292"/>
      <c r="AB421" s="379"/>
      <c r="AC421" s="379"/>
      <c r="AD421" s="308"/>
      <c r="AE421" s="308"/>
      <c r="AF421" s="308"/>
      <c r="AG421" s="308"/>
      <c r="AH421" s="308"/>
      <c r="AI421" s="308"/>
      <c r="AJ421" s="308"/>
      <c r="AK421" s="308"/>
      <c r="AL421" s="308"/>
      <c r="AM421" s="308"/>
      <c r="AN421" s="308"/>
      <c r="AO421" s="308"/>
    </row>
    <row r="422" spans="1:42" s="127" customFormat="1" x14ac:dyDescent="0.2">
      <c r="A422" s="210" t="s">
        <v>11</v>
      </c>
      <c r="B422" s="207"/>
      <c r="C422" s="207"/>
      <c r="D422" s="207"/>
      <c r="E422" s="207"/>
      <c r="F422" s="120"/>
      <c r="G422" s="214"/>
      <c r="H422" s="124"/>
      <c r="J422" s="326" t="s">
        <v>11</v>
      </c>
      <c r="K422" s="232"/>
      <c r="L422" s="292"/>
      <c r="M422" s="310"/>
      <c r="N422" s="292"/>
      <c r="O422" s="272">
        <v>1533.0462349809984</v>
      </c>
      <c r="P422" s="132"/>
      <c r="Q422" s="272">
        <v>1564.5059196623226</v>
      </c>
      <c r="R422" s="272">
        <v>1543.8604382753902</v>
      </c>
      <c r="S422" s="272">
        <v>1533.0462349809984</v>
      </c>
      <c r="T422" s="272">
        <v>1522.6365150514325</v>
      </c>
      <c r="U422" s="272">
        <v>1581.3812349809984</v>
      </c>
      <c r="V422" s="272">
        <v>1484.7112349809991</v>
      </c>
      <c r="W422" s="346"/>
      <c r="X422" s="306"/>
      <c r="Y422" s="306"/>
      <c r="Z422" s="306"/>
      <c r="AA422" s="306"/>
      <c r="AB422" s="309"/>
      <c r="AC422" s="309"/>
      <c r="AD422" s="308"/>
      <c r="AE422" s="308"/>
      <c r="AF422" s="308"/>
      <c r="AG422" s="308"/>
      <c r="AH422" s="308"/>
      <c r="AI422" s="308"/>
      <c r="AJ422" s="308"/>
      <c r="AK422" s="308"/>
      <c r="AL422" s="308"/>
      <c r="AM422" s="308"/>
      <c r="AN422" s="308"/>
      <c r="AO422" s="308"/>
    </row>
    <row r="423" spans="1:42" s="127" customFormat="1" x14ac:dyDescent="0.2">
      <c r="A423" s="207"/>
      <c r="B423" s="207"/>
      <c r="C423" s="207"/>
      <c r="D423" s="207"/>
      <c r="E423" s="207"/>
      <c r="F423" s="216"/>
      <c r="G423" s="222"/>
      <c r="H423" s="391"/>
      <c r="J423" s="119" t="s">
        <v>173</v>
      </c>
      <c r="K423" s="232"/>
      <c r="L423" s="292"/>
      <c r="M423" s="310"/>
      <c r="N423" s="292"/>
      <c r="O423" s="372">
        <f>+O421-O422</f>
        <v>1316.7717624346676</v>
      </c>
      <c r="P423" s="132"/>
      <c r="Q423" s="372">
        <f t="shared" ref="Q423:V423" si="268">+Q421-Q422</f>
        <v>2949.4942983536839</v>
      </c>
      <c r="R423" s="372">
        <f t="shared" si="268"/>
        <v>1854.0557507280546</v>
      </c>
      <c r="S423" s="372">
        <f t="shared" si="268"/>
        <v>1316.7717624346676</v>
      </c>
      <c r="T423" s="372">
        <f t="shared" si="268"/>
        <v>781.3889044861894</v>
      </c>
      <c r="U423" s="372">
        <f t="shared" si="268"/>
        <v>1222.0301708207378</v>
      </c>
      <c r="V423" s="372">
        <f t="shared" si="268"/>
        <v>1411.5133540485986</v>
      </c>
      <c r="W423" s="346"/>
      <c r="X423" s="306"/>
      <c r="Y423" s="306"/>
      <c r="Z423" s="306"/>
      <c r="AA423" s="306"/>
      <c r="AB423" s="309"/>
      <c r="AC423" s="309"/>
      <c r="AD423" s="308"/>
      <c r="AE423" s="308"/>
      <c r="AF423" s="308"/>
      <c r="AG423" s="308"/>
      <c r="AH423" s="308"/>
      <c r="AI423" s="308"/>
      <c r="AJ423" s="308"/>
      <c r="AK423" s="308"/>
      <c r="AL423" s="308"/>
      <c r="AM423" s="308"/>
      <c r="AN423" s="308"/>
      <c r="AO423" s="308"/>
    </row>
    <row r="424" spans="1:42" x14ac:dyDescent="0.2">
      <c r="F424" s="43"/>
      <c r="G424" s="43"/>
      <c r="I424" s="127"/>
      <c r="J424" s="126"/>
      <c r="K424" s="285"/>
      <c r="L424" s="285"/>
      <c r="M424" s="286"/>
      <c r="N424" s="285"/>
      <c r="O424" s="350"/>
      <c r="P424" s="350"/>
      <c r="Q424" s="287"/>
      <c r="R424" s="287"/>
      <c r="S424" s="287"/>
      <c r="T424" s="287"/>
      <c r="U424" s="287"/>
      <c r="V424" s="285"/>
      <c r="W424" s="285"/>
      <c r="X424" s="287"/>
      <c r="Y424" s="287"/>
      <c r="Z424" s="285"/>
      <c r="AA424" s="285"/>
      <c r="AB424" s="292"/>
      <c r="AC424" s="292"/>
      <c r="AD424" s="308"/>
      <c r="AE424" s="308"/>
      <c r="AF424" s="308"/>
      <c r="AG424" s="308"/>
      <c r="AH424" s="308"/>
      <c r="AI424" s="308"/>
      <c r="AJ424" s="308"/>
      <c r="AK424" s="308"/>
      <c r="AL424" s="308"/>
      <c r="AM424" s="308"/>
      <c r="AN424" s="308"/>
      <c r="AO424" s="308"/>
    </row>
    <row r="425" spans="1:42" x14ac:dyDescent="0.2">
      <c r="F425" s="43"/>
      <c r="G425" s="213"/>
      <c r="J425" s="93"/>
      <c r="K425" s="121"/>
      <c r="L425" s="121"/>
      <c r="M425" s="267"/>
      <c r="N425" s="121"/>
      <c r="O425" s="121"/>
      <c r="P425" s="121"/>
      <c r="Q425" s="121"/>
      <c r="R425" s="121"/>
      <c r="S425" s="121"/>
      <c r="T425" s="121"/>
      <c r="U425" s="121"/>
      <c r="V425" s="121"/>
      <c r="W425" s="121"/>
      <c r="Z425" s="292"/>
      <c r="AA425" s="292"/>
      <c r="AB425" s="292"/>
      <c r="AC425" s="292"/>
      <c r="AD425" s="308"/>
      <c r="AE425" s="308"/>
      <c r="AF425" s="308"/>
      <c r="AG425" s="308"/>
      <c r="AH425" s="308"/>
      <c r="AI425" s="308"/>
      <c r="AJ425" s="308"/>
      <c r="AK425" s="308"/>
      <c r="AL425" s="308"/>
      <c r="AM425" s="308"/>
      <c r="AN425" s="308"/>
      <c r="AO425" s="308"/>
    </row>
    <row r="426" spans="1:42" x14ac:dyDescent="0.2">
      <c r="F426" s="43"/>
      <c r="G426" s="224"/>
      <c r="J426" s="392"/>
      <c r="K426" s="121"/>
      <c r="L426" s="203"/>
      <c r="M426" s="299"/>
      <c r="N426" s="280"/>
      <c r="O426" s="203"/>
      <c r="P426" s="203"/>
      <c r="Q426" s="203"/>
      <c r="R426" s="203"/>
      <c r="S426" s="203"/>
      <c r="T426" s="203"/>
      <c r="U426" s="203"/>
      <c r="V426" s="203"/>
      <c r="W426" s="203"/>
      <c r="Z426" s="292"/>
      <c r="AA426" s="292"/>
      <c r="AB426" s="292"/>
      <c r="AC426" s="292"/>
      <c r="AD426" s="308"/>
      <c r="AE426" s="308"/>
      <c r="AF426" s="308"/>
      <c r="AG426" s="308"/>
      <c r="AH426" s="308"/>
      <c r="AI426" s="308"/>
      <c r="AJ426" s="308"/>
      <c r="AK426" s="308"/>
      <c r="AL426" s="308"/>
      <c r="AM426" s="308"/>
      <c r="AN426" s="308"/>
      <c r="AO426" s="308"/>
    </row>
    <row r="427" spans="1:42" x14ac:dyDescent="0.2">
      <c r="F427" s="43"/>
      <c r="G427" s="43"/>
      <c r="J427" s="246"/>
      <c r="K427" s="121"/>
      <c r="L427" s="121"/>
      <c r="M427" s="267"/>
      <c r="N427" s="121"/>
      <c r="O427" s="121"/>
      <c r="P427" s="121"/>
      <c r="Q427" s="121"/>
      <c r="R427" s="121"/>
      <c r="S427" s="121"/>
      <c r="T427" s="121"/>
      <c r="U427" s="121"/>
      <c r="V427" s="121"/>
      <c r="W427" s="121"/>
      <c r="Z427" s="292"/>
      <c r="AA427" s="292"/>
      <c r="AB427" s="292"/>
      <c r="AC427" s="292"/>
      <c r="AD427" s="308"/>
      <c r="AE427" s="308"/>
      <c r="AF427" s="308"/>
      <c r="AG427" s="308"/>
      <c r="AH427" s="308"/>
      <c r="AI427" s="308"/>
      <c r="AJ427" s="308"/>
      <c r="AK427" s="308"/>
      <c r="AL427" s="308"/>
      <c r="AM427" s="308"/>
      <c r="AN427" s="308"/>
      <c r="AO427" s="308"/>
    </row>
    <row r="428" spans="1:42" x14ac:dyDescent="0.2">
      <c r="F428" s="43"/>
      <c r="G428" s="43"/>
      <c r="H428" s="393"/>
      <c r="J428" s="246"/>
      <c r="K428" s="121"/>
      <c r="L428" s="346"/>
      <c r="M428" s="394"/>
      <c r="N428" s="306"/>
      <c r="O428" s="346"/>
      <c r="P428" s="346"/>
      <c r="Q428" s="346"/>
      <c r="R428" s="346"/>
      <c r="S428" s="346"/>
      <c r="T428" s="346"/>
      <c r="U428" s="346"/>
      <c r="V428" s="346"/>
      <c r="W428" s="346"/>
      <c r="Z428" s="292"/>
      <c r="AA428" s="292"/>
      <c r="AB428" s="292"/>
      <c r="AC428" s="292"/>
      <c r="AD428" s="308"/>
      <c r="AE428" s="308"/>
      <c r="AF428" s="308"/>
      <c r="AG428" s="308"/>
      <c r="AH428" s="308"/>
      <c r="AI428" s="308"/>
      <c r="AJ428" s="308"/>
      <c r="AK428" s="308"/>
      <c r="AL428" s="308"/>
      <c r="AM428" s="308"/>
      <c r="AN428" s="308"/>
      <c r="AO428" s="308"/>
    </row>
    <row r="429" spans="1:42" x14ac:dyDescent="0.2">
      <c r="F429" s="43"/>
      <c r="G429" s="43"/>
      <c r="H429" s="393"/>
      <c r="J429" s="121"/>
      <c r="K429" s="121"/>
      <c r="L429" s="269"/>
      <c r="M429" s="270"/>
      <c r="N429" s="292"/>
      <c r="O429" s="269"/>
      <c r="P429" s="269"/>
      <c r="Q429" s="269"/>
      <c r="R429" s="269"/>
      <c r="S429" s="269"/>
      <c r="T429" s="269"/>
      <c r="U429" s="269"/>
      <c r="V429" s="269"/>
      <c r="W429" s="269"/>
      <c r="Z429" s="292"/>
      <c r="AA429" s="292"/>
      <c r="AB429" s="292"/>
      <c r="AC429" s="292"/>
      <c r="AD429" s="308"/>
      <c r="AE429" s="308"/>
      <c r="AF429" s="308"/>
      <c r="AG429" s="308"/>
      <c r="AH429" s="308"/>
      <c r="AI429" s="308"/>
      <c r="AJ429" s="308"/>
      <c r="AK429" s="308"/>
      <c r="AL429" s="308"/>
      <c r="AM429" s="308"/>
      <c r="AN429" s="308"/>
      <c r="AO429" s="308"/>
    </row>
    <row r="430" spans="1:42" x14ac:dyDescent="0.2">
      <c r="F430" s="43"/>
      <c r="G430" s="43"/>
      <c r="H430" s="393"/>
      <c r="J430" s="121"/>
      <c r="K430" s="121"/>
      <c r="L430" s="269"/>
      <c r="M430" s="270"/>
      <c r="N430" s="292"/>
      <c r="O430" s="269"/>
      <c r="P430" s="269"/>
      <c r="Q430" s="269"/>
      <c r="R430" s="269"/>
      <c r="S430" s="269"/>
      <c r="T430" s="269"/>
      <c r="U430" s="269"/>
      <c r="V430" s="269"/>
      <c r="W430" s="269"/>
      <c r="Z430" s="292"/>
      <c r="AA430" s="292"/>
      <c r="AB430" s="292"/>
      <c r="AC430" s="292"/>
      <c r="AD430" s="308"/>
      <c r="AE430" s="308"/>
      <c r="AF430" s="308"/>
      <c r="AG430" s="308"/>
      <c r="AH430" s="308"/>
      <c r="AI430" s="308"/>
      <c r="AJ430" s="308"/>
      <c r="AK430" s="308"/>
      <c r="AL430" s="308"/>
      <c r="AM430" s="308"/>
      <c r="AN430" s="308"/>
      <c r="AO430" s="308"/>
    </row>
    <row r="431" spans="1:42" x14ac:dyDescent="0.2">
      <c r="F431" s="43"/>
      <c r="G431" s="43"/>
      <c r="H431" s="393"/>
      <c r="J431" s="121"/>
      <c r="K431" s="121"/>
      <c r="L431" s="269"/>
      <c r="M431" s="270"/>
      <c r="N431" s="292"/>
      <c r="O431" s="269"/>
      <c r="P431" s="269"/>
      <c r="Q431" s="269"/>
      <c r="R431" s="269"/>
      <c r="S431" s="269"/>
      <c r="T431" s="269"/>
      <c r="U431" s="269"/>
      <c r="V431" s="269"/>
      <c r="W431" s="269"/>
      <c r="Z431" s="292"/>
      <c r="AA431" s="292"/>
      <c r="AB431" s="292"/>
      <c r="AC431" s="292"/>
      <c r="AD431" s="308"/>
      <c r="AE431" s="308"/>
      <c r="AF431" s="308"/>
      <c r="AG431" s="308"/>
      <c r="AH431" s="308"/>
      <c r="AI431" s="308"/>
      <c r="AJ431" s="308"/>
      <c r="AK431" s="308"/>
      <c r="AL431" s="308"/>
      <c r="AM431" s="308"/>
      <c r="AN431" s="308"/>
      <c r="AO431" s="308"/>
    </row>
    <row r="432" spans="1:42" x14ac:dyDescent="0.2">
      <c r="F432" s="43"/>
      <c r="G432" s="43"/>
      <c r="H432" s="393"/>
      <c r="J432" s="121"/>
      <c r="K432" s="121"/>
      <c r="L432" s="269"/>
      <c r="M432" s="270"/>
      <c r="N432" s="292"/>
      <c r="O432" s="269"/>
      <c r="P432" s="269"/>
      <c r="Q432" s="269"/>
      <c r="R432" s="269"/>
      <c r="S432" s="269"/>
      <c r="T432" s="269"/>
      <c r="U432" s="269"/>
      <c r="V432" s="269"/>
      <c r="W432" s="269"/>
      <c r="Z432" s="292"/>
      <c r="AA432" s="292"/>
      <c r="AB432" s="292"/>
      <c r="AC432" s="292"/>
      <c r="AD432" s="308"/>
      <c r="AE432" s="308"/>
      <c r="AF432" s="308"/>
      <c r="AG432" s="308"/>
      <c r="AH432" s="308"/>
      <c r="AI432" s="308"/>
      <c r="AJ432" s="308"/>
      <c r="AK432" s="308"/>
      <c r="AL432" s="308"/>
      <c r="AM432" s="308"/>
      <c r="AN432" s="308"/>
      <c r="AO432" s="308"/>
    </row>
    <row r="433" spans="6:41" x14ac:dyDescent="0.2">
      <c r="F433" s="43"/>
      <c r="G433" s="43"/>
      <c r="H433" s="393"/>
      <c r="J433" s="121"/>
      <c r="K433" s="121"/>
      <c r="L433" s="269"/>
      <c r="M433" s="270"/>
      <c r="N433" s="292"/>
      <c r="O433" s="269"/>
      <c r="P433" s="269"/>
      <c r="Q433" s="269"/>
      <c r="R433" s="269"/>
      <c r="S433" s="269"/>
      <c r="T433" s="269"/>
      <c r="U433" s="269"/>
      <c r="V433" s="269"/>
      <c r="W433" s="269"/>
      <c r="Z433" s="292"/>
      <c r="AA433" s="292"/>
      <c r="AB433" s="292"/>
      <c r="AC433" s="292"/>
      <c r="AD433" s="308"/>
      <c r="AE433" s="308"/>
      <c r="AF433" s="308"/>
      <c r="AG433" s="308"/>
      <c r="AH433" s="308"/>
      <c r="AI433" s="308"/>
      <c r="AJ433" s="308"/>
      <c r="AK433" s="308"/>
      <c r="AL433" s="308"/>
      <c r="AM433" s="308"/>
      <c r="AN433" s="308"/>
      <c r="AO433" s="308"/>
    </row>
    <row r="434" spans="6:41" x14ac:dyDescent="0.2">
      <c r="F434" s="43"/>
      <c r="G434" s="43"/>
      <c r="H434" s="393"/>
      <c r="J434" s="121"/>
      <c r="K434" s="121"/>
      <c r="L434" s="269"/>
      <c r="M434" s="270"/>
      <c r="N434" s="292"/>
      <c r="O434" s="269"/>
      <c r="P434" s="269"/>
      <c r="Q434" s="269"/>
      <c r="R434" s="269"/>
      <c r="S434" s="269"/>
      <c r="T434" s="269"/>
      <c r="U434" s="269"/>
      <c r="V434" s="269"/>
      <c r="W434" s="269"/>
      <c r="Z434" s="292"/>
      <c r="AA434" s="292"/>
      <c r="AB434" s="292"/>
      <c r="AC434" s="292"/>
      <c r="AD434" s="308"/>
      <c r="AE434" s="308"/>
      <c r="AF434" s="308"/>
      <c r="AG434" s="308"/>
      <c r="AH434" s="308"/>
      <c r="AI434" s="308"/>
      <c r="AJ434" s="308"/>
      <c r="AK434" s="308"/>
      <c r="AL434" s="308"/>
      <c r="AM434" s="308"/>
      <c r="AN434" s="308"/>
      <c r="AO434" s="308"/>
    </row>
    <row r="435" spans="6:41" x14ac:dyDescent="0.2">
      <c r="F435" s="43"/>
      <c r="G435" s="43"/>
      <c r="H435" s="393"/>
      <c r="J435" s="121"/>
      <c r="K435" s="121"/>
      <c r="L435" s="269"/>
      <c r="M435" s="270"/>
      <c r="N435" s="292"/>
      <c r="O435" s="269"/>
      <c r="P435" s="269"/>
      <c r="Q435" s="269"/>
      <c r="R435" s="269"/>
      <c r="S435" s="269"/>
      <c r="T435" s="269"/>
      <c r="U435" s="269"/>
      <c r="V435" s="269"/>
      <c r="W435" s="269"/>
      <c r="Z435" s="292"/>
      <c r="AA435" s="292"/>
      <c r="AB435" s="292"/>
      <c r="AC435" s="292"/>
      <c r="AD435" s="308"/>
      <c r="AE435" s="308"/>
      <c r="AF435" s="308"/>
      <c r="AG435" s="308"/>
      <c r="AH435" s="308"/>
      <c r="AI435" s="308"/>
      <c r="AJ435" s="308"/>
      <c r="AK435" s="308"/>
      <c r="AL435" s="308"/>
      <c r="AM435" s="308"/>
      <c r="AN435" s="308"/>
      <c r="AO435" s="308"/>
    </row>
    <row r="436" spans="6:41" x14ac:dyDescent="0.2">
      <c r="F436" s="43"/>
      <c r="G436" s="43"/>
      <c r="J436" s="246"/>
      <c r="K436" s="121"/>
      <c r="L436" s="346"/>
      <c r="M436" s="394"/>
      <c r="N436" s="306"/>
      <c r="O436" s="346"/>
      <c r="P436" s="346"/>
      <c r="Q436" s="346"/>
      <c r="R436" s="346"/>
      <c r="S436" s="346"/>
      <c r="T436" s="346"/>
      <c r="U436" s="346"/>
      <c r="V436" s="346"/>
      <c r="W436" s="346"/>
      <c r="X436" s="346"/>
      <c r="Z436" s="292"/>
      <c r="AA436" s="292"/>
      <c r="AB436" s="292"/>
      <c r="AC436" s="292"/>
      <c r="AD436" s="308"/>
      <c r="AE436" s="308"/>
      <c r="AF436" s="308"/>
      <c r="AG436" s="308"/>
      <c r="AH436" s="308"/>
      <c r="AI436" s="308"/>
      <c r="AJ436" s="308"/>
      <c r="AK436" s="308"/>
      <c r="AL436" s="308"/>
      <c r="AM436" s="308"/>
      <c r="AN436" s="308"/>
      <c r="AO436" s="308"/>
    </row>
    <row r="437" spans="6:41" x14ac:dyDescent="0.2">
      <c r="F437" s="43"/>
      <c r="G437" s="43"/>
      <c r="J437" s="121"/>
      <c r="K437" s="121"/>
      <c r="L437" s="269"/>
      <c r="M437" s="270"/>
      <c r="N437" s="292"/>
      <c r="O437" s="269"/>
      <c r="P437" s="269"/>
      <c r="Q437" s="269"/>
      <c r="R437" s="269"/>
      <c r="S437" s="269"/>
      <c r="T437" s="269"/>
      <c r="U437" s="269"/>
      <c r="V437" s="269"/>
      <c r="W437" s="269"/>
      <c r="Z437" s="292"/>
      <c r="AA437" s="292"/>
      <c r="AB437" s="292"/>
      <c r="AC437" s="292"/>
      <c r="AD437" s="308"/>
      <c r="AE437" s="308"/>
      <c r="AF437" s="308"/>
      <c r="AG437" s="308"/>
      <c r="AH437" s="308"/>
      <c r="AI437" s="308"/>
      <c r="AJ437" s="308"/>
      <c r="AK437" s="308"/>
      <c r="AL437" s="308"/>
      <c r="AM437" s="308"/>
      <c r="AN437" s="308"/>
      <c r="AO437" s="308"/>
    </row>
    <row r="438" spans="6:41" x14ac:dyDescent="0.2">
      <c r="F438" s="43"/>
      <c r="G438" s="43"/>
      <c r="J438" s="246"/>
      <c r="K438" s="121"/>
      <c r="L438" s="346"/>
      <c r="M438" s="394"/>
      <c r="N438" s="306"/>
      <c r="O438" s="346"/>
      <c r="P438" s="346"/>
      <c r="Q438" s="346"/>
      <c r="R438" s="346"/>
      <c r="S438" s="346"/>
      <c r="T438" s="346"/>
      <c r="U438" s="346"/>
      <c r="V438" s="346"/>
      <c r="W438" s="346"/>
      <c r="Z438" s="292"/>
      <c r="AA438" s="292"/>
      <c r="AB438" s="292"/>
      <c r="AC438" s="292"/>
      <c r="AD438" s="308"/>
      <c r="AE438" s="308"/>
      <c r="AF438" s="308"/>
      <c r="AG438" s="308"/>
      <c r="AH438" s="308"/>
      <c r="AI438" s="308"/>
      <c r="AJ438" s="308"/>
      <c r="AK438" s="308"/>
      <c r="AL438" s="308"/>
      <c r="AM438" s="308"/>
      <c r="AN438" s="308"/>
      <c r="AO438" s="308"/>
    </row>
    <row r="439" spans="6:41" x14ac:dyDescent="0.2">
      <c r="F439" s="43"/>
      <c r="G439" s="43"/>
      <c r="J439" s="121"/>
      <c r="K439" s="121"/>
      <c r="L439" s="269"/>
      <c r="M439" s="270"/>
      <c r="N439" s="292"/>
      <c r="O439" s="269"/>
      <c r="P439" s="269"/>
      <c r="Q439" s="269"/>
      <c r="R439" s="269"/>
      <c r="S439" s="269"/>
      <c r="T439" s="269"/>
      <c r="U439" s="269"/>
      <c r="V439" s="269"/>
      <c r="W439" s="269"/>
      <c r="Z439" s="292"/>
      <c r="AA439" s="292"/>
      <c r="AB439" s="292"/>
      <c r="AC439" s="292"/>
      <c r="AD439" s="308"/>
      <c r="AE439" s="308"/>
      <c r="AF439" s="308"/>
      <c r="AG439" s="308"/>
      <c r="AH439" s="308"/>
      <c r="AI439" s="308"/>
      <c r="AJ439" s="308"/>
      <c r="AK439" s="308"/>
      <c r="AL439" s="308"/>
      <c r="AM439" s="308"/>
      <c r="AN439" s="308"/>
      <c r="AO439" s="308"/>
    </row>
    <row r="440" spans="6:41" x14ac:dyDescent="0.2">
      <c r="F440" s="43"/>
      <c r="G440" s="43"/>
      <c r="J440" s="121"/>
      <c r="K440" s="121"/>
      <c r="L440" s="269"/>
      <c r="M440" s="270"/>
      <c r="N440" s="292"/>
      <c r="O440" s="269"/>
      <c r="P440" s="269"/>
      <c r="Q440" s="269"/>
      <c r="R440" s="269"/>
      <c r="S440" s="269"/>
      <c r="T440" s="269"/>
      <c r="U440" s="269"/>
      <c r="V440" s="269"/>
      <c r="W440" s="269"/>
      <c r="Z440" s="292"/>
      <c r="AA440" s="292"/>
      <c r="AB440" s="292"/>
      <c r="AC440" s="292"/>
      <c r="AD440" s="308"/>
      <c r="AE440" s="308"/>
      <c r="AF440" s="308"/>
      <c r="AG440" s="308"/>
      <c r="AH440" s="308"/>
      <c r="AI440" s="308"/>
      <c r="AJ440" s="308"/>
      <c r="AK440" s="308"/>
      <c r="AL440" s="308"/>
      <c r="AM440" s="308"/>
      <c r="AN440" s="308"/>
      <c r="AO440" s="308"/>
    </row>
    <row r="441" spans="6:41" x14ac:dyDescent="0.2">
      <c r="F441" s="43"/>
      <c r="G441" s="43"/>
      <c r="J441" s="121"/>
      <c r="K441" s="121"/>
      <c r="L441" s="269"/>
      <c r="M441" s="270"/>
      <c r="N441" s="292"/>
      <c r="O441" s="269"/>
      <c r="P441" s="269"/>
      <c r="Q441" s="269"/>
      <c r="R441" s="269"/>
      <c r="S441" s="269"/>
      <c r="T441" s="269"/>
      <c r="U441" s="269"/>
      <c r="V441" s="269"/>
      <c r="W441" s="269"/>
      <c r="Z441" s="292"/>
      <c r="AA441" s="292"/>
      <c r="AB441" s="292"/>
      <c r="AC441" s="292"/>
      <c r="AD441" s="308"/>
      <c r="AE441" s="308"/>
      <c r="AF441" s="308"/>
      <c r="AG441" s="308"/>
      <c r="AH441" s="308"/>
      <c r="AI441" s="308"/>
      <c r="AJ441" s="308"/>
      <c r="AK441" s="308"/>
      <c r="AL441" s="308"/>
      <c r="AM441" s="308"/>
      <c r="AN441" s="308"/>
      <c r="AO441" s="308"/>
    </row>
    <row r="442" spans="6:41" x14ac:dyDescent="0.2">
      <c r="F442" s="43"/>
      <c r="G442" s="43"/>
      <c r="J442" s="121"/>
      <c r="K442" s="121"/>
      <c r="L442" s="269"/>
      <c r="M442" s="270"/>
      <c r="N442" s="292"/>
      <c r="O442" s="269"/>
      <c r="P442" s="269"/>
      <c r="Q442" s="269"/>
      <c r="R442" s="269"/>
      <c r="S442" s="269"/>
      <c r="T442" s="269"/>
      <c r="U442" s="269"/>
      <c r="V442" s="269"/>
      <c r="W442" s="269"/>
      <c r="Z442" s="292"/>
      <c r="AA442" s="292"/>
      <c r="AB442" s="292"/>
      <c r="AC442" s="292"/>
      <c r="AD442" s="308"/>
      <c r="AE442" s="308"/>
      <c r="AF442" s="308"/>
      <c r="AG442" s="308"/>
      <c r="AH442" s="308"/>
      <c r="AI442" s="308"/>
      <c r="AJ442" s="308"/>
      <c r="AK442" s="308"/>
      <c r="AL442" s="308"/>
      <c r="AM442" s="308"/>
      <c r="AN442" s="308"/>
      <c r="AO442" s="308"/>
    </row>
    <row r="443" spans="6:41" x14ac:dyDescent="0.2">
      <c r="F443" s="43"/>
      <c r="G443" s="122"/>
      <c r="H443" s="389"/>
      <c r="J443" s="247"/>
      <c r="K443" s="349"/>
      <c r="L443" s="329"/>
      <c r="M443" s="330"/>
      <c r="N443" s="323"/>
      <c r="O443" s="329"/>
      <c r="P443" s="329"/>
      <c r="Q443" s="329"/>
      <c r="R443" s="329"/>
      <c r="S443" s="329"/>
      <c r="T443" s="329"/>
      <c r="U443" s="329"/>
      <c r="V443" s="329"/>
      <c r="W443" s="329"/>
      <c r="Z443" s="292"/>
      <c r="AA443" s="292"/>
      <c r="AB443" s="292"/>
      <c r="AC443" s="292"/>
      <c r="AD443" s="308"/>
      <c r="AE443" s="308"/>
      <c r="AF443" s="308"/>
      <c r="AG443" s="308"/>
      <c r="AH443" s="308"/>
      <c r="AI443" s="308"/>
      <c r="AJ443" s="308"/>
      <c r="AK443" s="308"/>
      <c r="AL443" s="308"/>
      <c r="AM443" s="308"/>
      <c r="AN443" s="308"/>
      <c r="AO443" s="308"/>
    </row>
    <row r="444" spans="6:41" x14ac:dyDescent="0.2">
      <c r="F444" s="43"/>
      <c r="G444" s="225"/>
      <c r="H444" s="389"/>
      <c r="J444" s="247"/>
      <c r="K444" s="349"/>
      <c r="L444" s="329"/>
      <c r="M444" s="330"/>
      <c r="N444" s="323"/>
      <c r="O444" s="329"/>
      <c r="P444" s="329"/>
      <c r="Q444" s="329"/>
      <c r="R444" s="329"/>
      <c r="S444" s="329"/>
      <c r="T444" s="329"/>
      <c r="U444" s="329"/>
      <c r="V444" s="329"/>
      <c r="W444" s="329"/>
      <c r="Z444" s="292"/>
      <c r="AA444" s="292"/>
      <c r="AB444" s="292"/>
      <c r="AC444" s="292"/>
      <c r="AD444" s="308"/>
      <c r="AE444" s="308"/>
      <c r="AF444" s="308"/>
      <c r="AG444" s="308"/>
      <c r="AH444" s="308"/>
      <c r="AI444" s="308"/>
      <c r="AJ444" s="308"/>
      <c r="AK444" s="308"/>
      <c r="AL444" s="308"/>
      <c r="AM444" s="308"/>
      <c r="AN444" s="308"/>
      <c r="AO444" s="308"/>
    </row>
    <row r="445" spans="6:41" x14ac:dyDescent="0.2">
      <c r="F445" s="43"/>
      <c r="G445" s="45"/>
      <c r="H445" s="390"/>
      <c r="J445" s="246"/>
      <c r="K445" s="121"/>
      <c r="L445" s="346"/>
      <c r="M445" s="394"/>
      <c r="N445" s="323"/>
      <c r="O445" s="346"/>
      <c r="P445" s="346"/>
      <c r="Q445" s="346"/>
      <c r="R445" s="346"/>
      <c r="S445" s="346"/>
      <c r="T445" s="346"/>
      <c r="U445" s="346"/>
      <c r="V445" s="346"/>
      <c r="W445" s="346"/>
      <c r="Z445" s="292"/>
      <c r="AA445" s="292"/>
      <c r="AB445" s="292"/>
      <c r="AC445" s="292"/>
      <c r="AD445" s="308"/>
      <c r="AE445" s="308"/>
      <c r="AF445" s="308"/>
      <c r="AG445" s="308"/>
      <c r="AH445" s="308"/>
      <c r="AI445" s="308"/>
      <c r="AJ445" s="308"/>
      <c r="AK445" s="308"/>
      <c r="AL445" s="308"/>
      <c r="AM445" s="308"/>
      <c r="AN445" s="308"/>
      <c r="AO445" s="308"/>
    </row>
    <row r="446" spans="6:41" x14ac:dyDescent="0.2">
      <c r="F446" s="43"/>
      <c r="G446" s="43"/>
      <c r="J446" s="121"/>
      <c r="K446" s="121"/>
      <c r="L446" s="269"/>
      <c r="M446" s="270"/>
      <c r="N446" s="292"/>
      <c r="O446" s="269"/>
      <c r="P446" s="269"/>
      <c r="Q446" s="269"/>
      <c r="R446" s="269"/>
      <c r="S446" s="269"/>
      <c r="T446" s="269"/>
      <c r="U446" s="269"/>
      <c r="V446" s="269"/>
      <c r="W446" s="269"/>
      <c r="Z446" s="292"/>
      <c r="AA446" s="292"/>
      <c r="AB446" s="292"/>
      <c r="AC446" s="292"/>
      <c r="AD446" s="308"/>
      <c r="AE446" s="308"/>
      <c r="AF446" s="308"/>
      <c r="AG446" s="308"/>
      <c r="AH446" s="308"/>
      <c r="AI446" s="308"/>
      <c r="AJ446" s="308"/>
      <c r="AK446" s="308"/>
      <c r="AL446" s="308"/>
      <c r="AM446" s="308"/>
      <c r="AN446" s="308"/>
      <c r="AO446" s="308"/>
    </row>
    <row r="447" spans="6:41" x14ac:dyDescent="0.2">
      <c r="F447" s="43"/>
      <c r="G447" s="43"/>
      <c r="J447" s="246"/>
      <c r="K447" s="121"/>
      <c r="L447" s="269"/>
      <c r="M447" s="270"/>
      <c r="N447" s="292"/>
      <c r="O447" s="269"/>
      <c r="P447" s="269"/>
      <c r="Q447" s="269"/>
      <c r="R447" s="269"/>
      <c r="S447" s="269"/>
      <c r="T447" s="269"/>
      <c r="U447" s="269"/>
      <c r="V447" s="269"/>
      <c r="W447" s="269"/>
      <c r="Z447" s="292"/>
      <c r="AA447" s="292"/>
      <c r="AB447" s="292"/>
      <c r="AC447" s="292"/>
      <c r="AD447" s="308"/>
      <c r="AE447" s="308"/>
      <c r="AF447" s="308"/>
      <c r="AG447" s="308"/>
      <c r="AH447" s="308"/>
      <c r="AI447" s="308"/>
      <c r="AJ447" s="308"/>
      <c r="AK447" s="308"/>
      <c r="AL447" s="308"/>
      <c r="AM447" s="308"/>
      <c r="AN447" s="308"/>
      <c r="AO447" s="308"/>
    </row>
    <row r="448" spans="6:41" x14ac:dyDescent="0.2">
      <c r="F448" s="43"/>
      <c r="G448" s="43"/>
      <c r="J448" s="121"/>
      <c r="K448" s="121"/>
      <c r="L448" s="269"/>
      <c r="M448" s="270"/>
      <c r="N448" s="292"/>
      <c r="O448" s="269"/>
      <c r="P448" s="269"/>
      <c r="Q448" s="269"/>
      <c r="R448" s="269"/>
      <c r="S448" s="269"/>
      <c r="T448" s="269"/>
      <c r="U448" s="269"/>
      <c r="V448" s="269"/>
      <c r="W448" s="269"/>
      <c r="Z448" s="292"/>
      <c r="AA448" s="292"/>
      <c r="AB448" s="292"/>
      <c r="AC448" s="292"/>
      <c r="AD448" s="308"/>
      <c r="AE448" s="308"/>
      <c r="AF448" s="308"/>
      <c r="AG448" s="308"/>
      <c r="AH448" s="308"/>
      <c r="AI448" s="308"/>
      <c r="AJ448" s="308"/>
      <c r="AK448" s="308"/>
      <c r="AL448" s="308"/>
      <c r="AM448" s="308"/>
      <c r="AN448" s="308"/>
      <c r="AO448" s="308"/>
    </row>
    <row r="449" spans="6:41" x14ac:dyDescent="0.2">
      <c r="F449" s="43"/>
      <c r="G449" s="43"/>
      <c r="J449" s="121"/>
      <c r="K449" s="121"/>
      <c r="L449" s="269"/>
      <c r="M449" s="270"/>
      <c r="N449" s="292"/>
      <c r="O449" s="269"/>
      <c r="P449" s="269"/>
      <c r="Q449" s="269"/>
      <c r="R449" s="269"/>
      <c r="S449" s="269"/>
      <c r="T449" s="269"/>
      <c r="U449" s="269"/>
      <c r="V449" s="269"/>
      <c r="W449" s="269"/>
      <c r="Z449" s="292"/>
      <c r="AA449" s="292"/>
      <c r="AB449" s="292"/>
      <c r="AC449" s="292"/>
      <c r="AD449" s="308"/>
      <c r="AE449" s="308"/>
      <c r="AF449" s="308"/>
      <c r="AG449" s="308"/>
      <c r="AH449" s="308"/>
      <c r="AI449" s="308"/>
      <c r="AJ449" s="308"/>
      <c r="AK449" s="308"/>
      <c r="AL449" s="308"/>
      <c r="AM449" s="308"/>
      <c r="AN449" s="308"/>
      <c r="AO449" s="308"/>
    </row>
    <row r="450" spans="6:41" x14ac:dyDescent="0.2">
      <c r="F450" s="43"/>
      <c r="G450" s="43"/>
      <c r="J450" s="121"/>
      <c r="K450" s="121"/>
      <c r="L450" s="269"/>
      <c r="M450" s="270"/>
      <c r="N450" s="292"/>
      <c r="O450" s="269"/>
      <c r="P450" s="269"/>
      <c r="Q450" s="269"/>
      <c r="R450" s="269"/>
      <c r="S450" s="269"/>
      <c r="T450" s="269"/>
      <c r="U450" s="269"/>
      <c r="V450" s="269"/>
      <c r="W450" s="269"/>
      <c r="Z450" s="292"/>
      <c r="AA450" s="292"/>
      <c r="AB450" s="292"/>
      <c r="AC450" s="292"/>
      <c r="AD450" s="308"/>
      <c r="AE450" s="308"/>
      <c r="AF450" s="308"/>
      <c r="AG450" s="308"/>
      <c r="AH450" s="308"/>
      <c r="AI450" s="308"/>
      <c r="AJ450" s="308"/>
      <c r="AK450" s="308"/>
      <c r="AL450" s="308"/>
      <c r="AM450" s="308"/>
      <c r="AN450" s="308"/>
      <c r="AO450" s="308"/>
    </row>
    <row r="451" spans="6:41" x14ac:dyDescent="0.2">
      <c r="F451" s="43"/>
      <c r="G451" s="43"/>
      <c r="J451" s="121"/>
      <c r="K451" s="121"/>
      <c r="L451" s="269"/>
      <c r="M451" s="270"/>
      <c r="N451" s="292"/>
      <c r="O451" s="269"/>
      <c r="P451" s="269"/>
      <c r="Q451" s="269"/>
      <c r="R451" s="269"/>
      <c r="S451" s="269"/>
      <c r="T451" s="269"/>
      <c r="U451" s="269"/>
      <c r="V451" s="269"/>
      <c r="W451" s="269"/>
      <c r="Z451" s="292"/>
      <c r="AA451" s="292"/>
      <c r="AB451" s="292"/>
      <c r="AC451" s="292"/>
      <c r="AD451" s="308"/>
      <c r="AE451" s="308"/>
      <c r="AF451" s="308"/>
      <c r="AG451" s="308"/>
      <c r="AH451" s="308"/>
      <c r="AI451" s="308"/>
      <c r="AJ451" s="308"/>
      <c r="AK451" s="308"/>
      <c r="AL451" s="308"/>
      <c r="AM451" s="308"/>
      <c r="AN451" s="308"/>
      <c r="AO451" s="308"/>
    </row>
    <row r="452" spans="6:41" x14ac:dyDescent="0.2">
      <c r="F452" s="43"/>
      <c r="G452" s="45"/>
      <c r="H452" s="390"/>
      <c r="J452" s="246"/>
      <c r="K452" s="121"/>
      <c r="L452" s="346"/>
      <c r="M452" s="394"/>
      <c r="N452" s="306"/>
      <c r="O452" s="346"/>
      <c r="P452" s="346"/>
      <c r="Q452" s="346"/>
      <c r="R452" s="346"/>
      <c r="S452" s="346"/>
      <c r="T452" s="346"/>
      <c r="U452" s="346"/>
      <c r="V452" s="346"/>
      <c r="W452" s="346"/>
      <c r="Z452" s="292"/>
      <c r="AA452" s="292"/>
      <c r="AB452" s="292"/>
      <c r="AC452" s="292"/>
      <c r="AD452" s="308"/>
      <c r="AE452" s="308"/>
      <c r="AF452" s="308"/>
      <c r="AG452" s="308"/>
      <c r="AH452" s="308"/>
      <c r="AI452" s="308"/>
      <c r="AJ452" s="308"/>
      <c r="AK452" s="308"/>
      <c r="AL452" s="308"/>
      <c r="AM452" s="308"/>
      <c r="AN452" s="308"/>
      <c r="AO452" s="308"/>
    </row>
    <row r="453" spans="6:41" x14ac:dyDescent="0.2">
      <c r="F453" s="43"/>
      <c r="G453" s="43"/>
      <c r="J453" s="121"/>
      <c r="K453" s="121"/>
      <c r="L453" s="269"/>
      <c r="M453" s="270"/>
      <c r="N453" s="292"/>
      <c r="O453" s="269"/>
      <c r="P453" s="269"/>
      <c r="Q453" s="269"/>
      <c r="R453" s="269"/>
      <c r="S453" s="269"/>
      <c r="T453" s="269"/>
      <c r="U453" s="269"/>
      <c r="V453" s="269"/>
      <c r="W453" s="269"/>
      <c r="Z453" s="292"/>
      <c r="AA453" s="292"/>
      <c r="AB453" s="292"/>
      <c r="AC453" s="292"/>
      <c r="AD453" s="308"/>
      <c r="AE453" s="308"/>
      <c r="AF453" s="308"/>
      <c r="AG453" s="308"/>
      <c r="AH453" s="308"/>
      <c r="AI453" s="308"/>
      <c r="AJ453" s="308"/>
      <c r="AK453" s="308"/>
      <c r="AL453" s="308"/>
      <c r="AM453" s="308"/>
      <c r="AN453" s="308"/>
      <c r="AO453" s="308"/>
    </row>
    <row r="454" spans="6:41" x14ac:dyDescent="0.2">
      <c r="F454" s="43"/>
      <c r="G454" s="45"/>
      <c r="H454" s="390"/>
      <c r="J454" s="246"/>
      <c r="K454" s="121"/>
      <c r="L454" s="346"/>
      <c r="M454" s="394"/>
      <c r="N454" s="306"/>
      <c r="O454" s="346"/>
      <c r="P454" s="346"/>
      <c r="Q454" s="346"/>
      <c r="R454" s="346"/>
      <c r="S454" s="346"/>
      <c r="T454" s="346"/>
      <c r="U454" s="346"/>
      <c r="V454" s="346"/>
      <c r="W454" s="346"/>
      <c r="Z454" s="292"/>
      <c r="AA454" s="292"/>
      <c r="AB454" s="292"/>
      <c r="AC454" s="292"/>
      <c r="AD454" s="308"/>
      <c r="AE454" s="308"/>
      <c r="AF454" s="308"/>
      <c r="AG454" s="308"/>
      <c r="AH454" s="308"/>
      <c r="AI454" s="308"/>
      <c r="AJ454" s="308"/>
      <c r="AK454" s="308"/>
      <c r="AL454" s="308"/>
      <c r="AM454" s="308"/>
      <c r="AN454" s="308"/>
      <c r="AO454" s="308"/>
    </row>
    <row r="455" spans="6:41" x14ac:dyDescent="0.2">
      <c r="F455" s="43"/>
      <c r="G455" s="226"/>
      <c r="J455" s="121"/>
      <c r="K455" s="349"/>
      <c r="L455" s="269"/>
      <c r="M455" s="270"/>
      <c r="N455" s="292"/>
      <c r="O455" s="269"/>
      <c r="P455" s="269"/>
      <c r="Q455" s="269"/>
      <c r="R455" s="269"/>
      <c r="S455" s="269"/>
      <c r="T455" s="269"/>
      <c r="U455" s="269"/>
      <c r="V455" s="269"/>
      <c r="W455" s="269"/>
      <c r="Z455" s="292"/>
      <c r="AA455" s="292"/>
      <c r="AB455" s="292"/>
      <c r="AC455" s="292"/>
      <c r="AD455" s="308"/>
      <c r="AE455" s="308"/>
      <c r="AF455" s="308"/>
      <c r="AG455" s="308"/>
      <c r="AH455" s="308"/>
      <c r="AI455" s="308"/>
      <c r="AJ455" s="308"/>
      <c r="AK455" s="308"/>
      <c r="AL455" s="308"/>
      <c r="AM455" s="308"/>
      <c r="AN455" s="308"/>
      <c r="AO455" s="308"/>
    </row>
    <row r="456" spans="6:41" x14ac:dyDescent="0.2">
      <c r="F456" s="43"/>
      <c r="G456" s="43"/>
      <c r="J456" s="121"/>
      <c r="K456" s="121"/>
      <c r="L456" s="121"/>
      <c r="M456" s="267"/>
      <c r="N456" s="121"/>
      <c r="O456" s="121"/>
      <c r="P456" s="121"/>
      <c r="Q456" s="121"/>
      <c r="R456" s="121"/>
      <c r="S456" s="121"/>
      <c r="T456" s="121"/>
      <c r="U456" s="121"/>
      <c r="V456" s="121"/>
      <c r="W456" s="121"/>
      <c r="Z456" s="292"/>
      <c r="AA456" s="292"/>
      <c r="AB456" s="292"/>
      <c r="AC456" s="292"/>
      <c r="AD456" s="308"/>
      <c r="AE456" s="308"/>
      <c r="AF456" s="308"/>
      <c r="AG456" s="308"/>
      <c r="AH456" s="308"/>
      <c r="AI456" s="308"/>
      <c r="AJ456" s="308"/>
      <c r="AK456" s="308"/>
      <c r="AL456" s="308"/>
      <c r="AM456" s="308"/>
      <c r="AN456" s="308"/>
      <c r="AO456" s="308"/>
    </row>
    <row r="457" spans="6:41" x14ac:dyDescent="0.2">
      <c r="AD457" s="308"/>
      <c r="AE457" s="308"/>
      <c r="AF457" s="308"/>
      <c r="AG457" s="308"/>
      <c r="AH457" s="308"/>
      <c r="AI457" s="308"/>
      <c r="AJ457" s="308"/>
      <c r="AK457" s="308"/>
      <c r="AL457" s="308"/>
      <c r="AM457" s="308"/>
      <c r="AN457" s="308"/>
      <c r="AO457" s="308"/>
    </row>
    <row r="458" spans="6:41" x14ac:dyDescent="0.2">
      <c r="AD458" s="308"/>
      <c r="AE458" s="308"/>
      <c r="AF458" s="308"/>
      <c r="AG458" s="308"/>
      <c r="AH458" s="308"/>
      <c r="AI458" s="308"/>
      <c r="AJ458" s="308"/>
      <c r="AK458" s="308"/>
      <c r="AL458" s="308"/>
      <c r="AM458" s="308"/>
      <c r="AN458" s="308"/>
      <c r="AO458" s="308"/>
    </row>
    <row r="459" spans="6:41" x14ac:dyDescent="0.2">
      <c r="L459" s="396"/>
      <c r="M459" s="397"/>
      <c r="U459" s="396"/>
      <c r="V459" s="396"/>
      <c r="W459" s="396"/>
      <c r="AD459" s="308"/>
      <c r="AE459" s="308"/>
      <c r="AF459" s="308"/>
      <c r="AG459" s="308"/>
      <c r="AH459" s="308"/>
      <c r="AI459" s="308"/>
      <c r="AJ459" s="308"/>
      <c r="AK459" s="308"/>
      <c r="AL459" s="308"/>
      <c r="AM459" s="308"/>
      <c r="AN459" s="308"/>
      <c r="AO459" s="308"/>
    </row>
    <row r="460" spans="6:41" x14ac:dyDescent="0.2">
      <c r="AD460" s="308"/>
      <c r="AE460" s="308"/>
      <c r="AF460" s="308"/>
      <c r="AG460" s="308"/>
      <c r="AH460" s="308"/>
      <c r="AI460" s="308"/>
      <c r="AJ460" s="308"/>
      <c r="AK460" s="308"/>
      <c r="AL460" s="308"/>
      <c r="AM460" s="308"/>
      <c r="AN460" s="308"/>
      <c r="AO460" s="308"/>
    </row>
    <row r="461" spans="6:41" x14ac:dyDescent="0.2">
      <c r="AD461" s="308"/>
      <c r="AE461" s="308"/>
      <c r="AF461" s="308"/>
      <c r="AG461" s="308"/>
      <c r="AH461" s="308"/>
      <c r="AI461" s="308"/>
      <c r="AJ461" s="308"/>
      <c r="AK461" s="308"/>
      <c r="AL461" s="308"/>
      <c r="AM461" s="308"/>
      <c r="AN461" s="308"/>
      <c r="AO461" s="308"/>
    </row>
  </sheetData>
  <mergeCells count="7">
    <mergeCell ref="AF146:AN146"/>
    <mergeCell ref="AF162:AN162"/>
    <mergeCell ref="AD50:AO50"/>
    <mergeCell ref="AF70:AN70"/>
    <mergeCell ref="AF86:AN86"/>
    <mergeCell ref="AF108:AN108"/>
    <mergeCell ref="AF124:AN124"/>
  </mergeCells>
  <conditionalFormatting sqref="J14 L1:AU13">
    <cfRule type="cellIs" dxfId="20" priority="71" stopIfTrue="1" operator="greaterThan">
      <formula>0.0001</formula>
    </cfRule>
    <cfRule type="cellIs" dxfId="19" priority="72" stopIfTrue="1" operator="lessThan">
      <formula>-0.0001</formula>
    </cfRule>
  </conditionalFormatting>
  <conditionalFormatting sqref="AF421:AF423">
    <cfRule type="cellIs" dxfId="18" priority="66" stopIfTrue="1" operator="notEqual">
      <formula>0</formula>
    </cfRule>
  </conditionalFormatting>
  <conditionalFormatting sqref="O54">
    <cfRule type="cellIs" dxfId="17" priority="54" operator="notEqual">
      <formula>0</formula>
    </cfRule>
  </conditionalFormatting>
  <conditionalFormatting sqref="Q54:V54">
    <cfRule type="cellIs" dxfId="16" priority="37" operator="notEqual">
      <formula>0</formula>
    </cfRule>
  </conditionalFormatting>
  <conditionalFormatting sqref="Q91:V91">
    <cfRule type="cellIs" dxfId="15" priority="19" operator="notEqual">
      <formula>0</formula>
    </cfRule>
  </conditionalFormatting>
  <conditionalFormatting sqref="O91">
    <cfRule type="cellIs" dxfId="14" priority="20" operator="notEqual">
      <formula>0</formula>
    </cfRule>
  </conditionalFormatting>
  <conditionalFormatting sqref="Q128:V128">
    <cfRule type="cellIs" dxfId="13" priority="16" operator="notEqual">
      <formula>0</formula>
    </cfRule>
  </conditionalFormatting>
  <conditionalFormatting sqref="O128">
    <cfRule type="cellIs" dxfId="12" priority="17" operator="notEqual">
      <formula>0</formula>
    </cfRule>
  </conditionalFormatting>
  <conditionalFormatting sqref="Q165:V165">
    <cfRule type="cellIs" dxfId="11" priority="14" operator="notEqual">
      <formula>0</formula>
    </cfRule>
  </conditionalFormatting>
  <conditionalFormatting sqref="O165">
    <cfRule type="cellIs" dxfId="10" priority="15" operator="notEqual">
      <formula>0</formula>
    </cfRule>
  </conditionalFormatting>
  <conditionalFormatting sqref="Q239:V239">
    <cfRule type="cellIs" dxfId="9" priority="8" operator="notEqual">
      <formula>0</formula>
    </cfRule>
  </conditionalFormatting>
  <conditionalFormatting sqref="O239">
    <cfRule type="cellIs" dxfId="8" priority="9" operator="notEqual">
      <formula>0</formula>
    </cfRule>
  </conditionalFormatting>
  <conditionalFormatting sqref="Q202:V202">
    <cfRule type="cellIs" dxfId="7" priority="10" operator="notEqual">
      <formula>0</formula>
    </cfRule>
  </conditionalFormatting>
  <conditionalFormatting sqref="O202">
    <cfRule type="cellIs" dxfId="6" priority="11" operator="notEqual">
      <formula>0</formula>
    </cfRule>
  </conditionalFormatting>
  <conditionalFormatting sqref="Q276:V276">
    <cfRule type="cellIs" dxfId="5" priority="6" operator="notEqual">
      <formula>0</formula>
    </cfRule>
  </conditionalFormatting>
  <conditionalFormatting sqref="O276">
    <cfRule type="cellIs" dxfId="4" priority="7" operator="notEqual">
      <formula>0</formula>
    </cfRule>
  </conditionalFormatting>
  <conditionalFormatting sqref="Q313:V313">
    <cfRule type="cellIs" dxfId="3" priority="4" operator="notEqual">
      <formula>0</formula>
    </cfRule>
  </conditionalFormatting>
  <conditionalFormatting sqref="O313">
    <cfRule type="cellIs" dxfId="2" priority="5" operator="notEqual">
      <formula>0</formula>
    </cfRule>
  </conditionalFormatting>
  <conditionalFormatting sqref="Q387:V387 Q350:V350">
    <cfRule type="cellIs" dxfId="1" priority="1" operator="notEqual">
      <formula>0</formula>
    </cfRule>
  </conditionalFormatting>
  <conditionalFormatting sqref="O350 O387">
    <cfRule type="cellIs" dxfId="0" priority="2" operator="notEqual">
      <formula>0</formula>
    </cfRule>
  </conditionalFormatting>
  <pageMargins left="0.75" right="0.75" top="1" bottom="1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2019</vt:lpstr>
      <vt:lpstr>PODATKI grafi</vt:lpstr>
    </vt:vector>
  </TitlesOfParts>
  <Company>Kmetijski inštitut Slovenije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Zagorc</dc:creator>
  <cp:lastModifiedBy>Jure Brečko</cp:lastModifiedBy>
  <cp:lastPrinted>2018-10-26T12:29:37Z</cp:lastPrinted>
  <dcterms:created xsi:type="dcterms:W3CDTF">2018-01-19T13:43:57Z</dcterms:created>
  <dcterms:modified xsi:type="dcterms:W3CDTF">2020-06-02T06:54:20Z</dcterms:modified>
</cp:coreProperties>
</file>