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theme/themeOverride1.xml" ContentType="application/vnd.openxmlformats-officedocument.themeOverride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2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theme/themeOverride2.xml" ContentType="application/vnd.openxmlformats-officedocument.themeOverride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a_delovni_zvezek" defaultThemeVersion="124226"/>
  <mc:AlternateContent xmlns:mc="http://schemas.openxmlformats.org/markup-compatibility/2006">
    <mc:Choice Requires="x15">
      <x15ac:absPath xmlns:x15ac="http://schemas.microsoft.com/office/spreadsheetml/2010/11/ac" url="O:\ZEK\MK\NET\"/>
    </mc:Choice>
  </mc:AlternateContent>
  <xr:revisionPtr revIDLastSave="0" documentId="13_ncr:1_{B0FAF081-B2BB-4E77-918F-F5553103E0ED}" xr6:coauthVersionLast="47" xr6:coauthVersionMax="47" xr10:uidLastSave="{00000000-0000-0000-0000-000000000000}"/>
  <bookViews>
    <workbookView xWindow="38280" yWindow="-120" windowWidth="38640" windowHeight="21240" tabRatio="691" xr2:uid="{00000000-000D-0000-FFFF-FFFF00000000}"/>
  </bookViews>
  <sheets>
    <sheet name="2025" sheetId="7" r:id="rId1"/>
    <sheet name="PODATKI grafi" sheetId="3" state="hidden" r:id="rId2"/>
  </sheets>
  <definedNames>
    <definedName name="_xlnm._FilterDatabase" localSheetId="0" hidden="1">'2025'!$A$1:$A$402</definedName>
    <definedName name="_xlnm._FilterDatabase" localSheetId="1" hidden="1">'PODATKI grafi'!$I$52:$I$455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" i="3" l="1"/>
  <c r="V43" i="3" l="1"/>
  <c r="V42" i="3"/>
  <c r="P420" i="3" l="1"/>
  <c r="J407" i="3" l="1"/>
  <c r="J406" i="3"/>
  <c r="J405" i="3"/>
  <c r="J404" i="3"/>
  <c r="J403" i="3"/>
  <c r="J402" i="3"/>
  <c r="J400" i="3"/>
  <c r="J399" i="3"/>
  <c r="J398" i="3"/>
  <c r="J397" i="3"/>
  <c r="J396" i="3"/>
  <c r="J395" i="3"/>
  <c r="J394" i="3"/>
  <c r="P383" i="3" l="1"/>
  <c r="J370" i="3" l="1"/>
  <c r="J369" i="3"/>
  <c r="J368" i="3"/>
  <c r="J367" i="3"/>
  <c r="J366" i="3"/>
  <c r="J365" i="3"/>
  <c r="J363" i="3"/>
  <c r="J362" i="3"/>
  <c r="J361" i="3"/>
  <c r="J360" i="3"/>
  <c r="J359" i="3"/>
  <c r="J358" i="3"/>
  <c r="J357" i="3"/>
  <c r="J333" i="3"/>
  <c r="J332" i="3"/>
  <c r="J331" i="3"/>
  <c r="J330" i="3"/>
  <c r="J329" i="3"/>
  <c r="J328" i="3"/>
  <c r="J326" i="3"/>
  <c r="J325" i="3"/>
  <c r="J324" i="3"/>
  <c r="J323" i="3"/>
  <c r="J322" i="3"/>
  <c r="J321" i="3"/>
  <c r="J320" i="3"/>
  <c r="J296" i="3"/>
  <c r="J295" i="3"/>
  <c r="J294" i="3"/>
  <c r="J293" i="3"/>
  <c r="J292" i="3"/>
  <c r="J291" i="3"/>
  <c r="J289" i="3"/>
  <c r="J288" i="3"/>
  <c r="J287" i="3"/>
  <c r="J286" i="3"/>
  <c r="J285" i="3"/>
  <c r="J284" i="3"/>
  <c r="J283" i="3"/>
  <c r="J259" i="3"/>
  <c r="J258" i="3"/>
  <c r="J257" i="3"/>
  <c r="J256" i="3"/>
  <c r="J255" i="3"/>
  <c r="J254" i="3"/>
  <c r="J252" i="3"/>
  <c r="J251" i="3"/>
  <c r="J250" i="3"/>
  <c r="J249" i="3"/>
  <c r="J248" i="3"/>
  <c r="J247" i="3"/>
  <c r="J246" i="3"/>
  <c r="H313" i="3"/>
  <c r="H314" i="3" s="1"/>
  <c r="H315" i="3" s="1"/>
  <c r="H316" i="3" s="1"/>
  <c r="H317" i="3" s="1"/>
  <c r="H318" i="3" s="1"/>
  <c r="H319" i="3" s="1"/>
  <c r="H320" i="3" s="1"/>
  <c r="H321" i="3" s="1"/>
  <c r="H322" i="3" s="1"/>
  <c r="H323" i="3" s="1"/>
  <c r="H324" i="3" s="1"/>
  <c r="H325" i="3" s="1"/>
  <c r="H326" i="3" s="1"/>
  <c r="H327" i="3" s="1"/>
  <c r="H328" i="3" s="1"/>
  <c r="H329" i="3" s="1"/>
  <c r="H330" i="3" s="1"/>
  <c r="H331" i="3" s="1"/>
  <c r="H332" i="3" s="1"/>
  <c r="H333" i="3" s="1"/>
  <c r="H334" i="3" s="1"/>
  <c r="H335" i="3" s="1"/>
  <c r="H336" i="3" s="1"/>
  <c r="H337" i="3" s="1"/>
  <c r="H338" i="3" s="1"/>
  <c r="H339" i="3" s="1"/>
  <c r="H340" i="3" s="1"/>
  <c r="H341" i="3" s="1"/>
  <c r="H342" i="3" s="1"/>
  <c r="H343" i="3" s="1"/>
  <c r="H344" i="3" s="1"/>
  <c r="H345" i="3" s="1"/>
  <c r="H346" i="3" s="1"/>
  <c r="H347" i="3" s="1"/>
  <c r="H348" i="3" s="1"/>
  <c r="H349" i="3" s="1"/>
  <c r="H276" i="3"/>
  <c r="H277" i="3" s="1"/>
  <c r="H278" i="3" s="1"/>
  <c r="H279" i="3" s="1"/>
  <c r="H280" i="3" s="1"/>
  <c r="H281" i="3" s="1"/>
  <c r="H282" i="3" s="1"/>
  <c r="H283" i="3" s="1"/>
  <c r="H284" i="3" s="1"/>
  <c r="H285" i="3" s="1"/>
  <c r="H286" i="3" s="1"/>
  <c r="H287" i="3" s="1"/>
  <c r="H288" i="3" s="1"/>
  <c r="H289" i="3" s="1"/>
  <c r="H290" i="3" s="1"/>
  <c r="H291" i="3" s="1"/>
  <c r="H292" i="3" s="1"/>
  <c r="H293" i="3" s="1"/>
  <c r="H294" i="3" s="1"/>
  <c r="H295" i="3" s="1"/>
  <c r="H296" i="3" s="1"/>
  <c r="H297" i="3" s="1"/>
  <c r="H298" i="3" s="1"/>
  <c r="H299" i="3" s="1"/>
  <c r="H300" i="3" s="1"/>
  <c r="H301" i="3" s="1"/>
  <c r="H302" i="3" s="1"/>
  <c r="H303" i="3" s="1"/>
  <c r="H304" i="3" s="1"/>
  <c r="H305" i="3" s="1"/>
  <c r="H306" i="3" s="1"/>
  <c r="H307" i="3" s="1"/>
  <c r="H308" i="3" s="1"/>
  <c r="H309" i="3" s="1"/>
  <c r="H310" i="3" s="1"/>
  <c r="H311" i="3" s="1"/>
  <c r="H312" i="3" s="1"/>
  <c r="J222" i="3"/>
  <c r="J221" i="3"/>
  <c r="J220" i="3"/>
  <c r="J219" i="3"/>
  <c r="J218" i="3"/>
  <c r="J217" i="3"/>
  <c r="J215" i="3"/>
  <c r="J214" i="3"/>
  <c r="J213" i="3"/>
  <c r="J212" i="3"/>
  <c r="J211" i="3"/>
  <c r="J210" i="3"/>
  <c r="J209" i="3"/>
  <c r="P199" i="3"/>
  <c r="P198" i="3"/>
  <c r="P161" i="3"/>
  <c r="H239" i="3"/>
  <c r="H240" i="3" s="1"/>
  <c r="H241" i="3" s="1"/>
  <c r="H242" i="3" s="1"/>
  <c r="H243" i="3" s="1"/>
  <c r="H244" i="3" s="1"/>
  <c r="H245" i="3" s="1"/>
  <c r="H246" i="3" s="1"/>
  <c r="H247" i="3" s="1"/>
  <c r="H248" i="3" s="1"/>
  <c r="H249" i="3" s="1"/>
  <c r="H250" i="3" s="1"/>
  <c r="H251" i="3" s="1"/>
  <c r="H252" i="3" s="1"/>
  <c r="H253" i="3" s="1"/>
  <c r="H254" i="3" s="1"/>
  <c r="H255" i="3" s="1"/>
  <c r="H256" i="3" s="1"/>
  <c r="H257" i="3" s="1"/>
  <c r="H258" i="3" s="1"/>
  <c r="H259" i="3" s="1"/>
  <c r="H260" i="3" s="1"/>
  <c r="H261" i="3" s="1"/>
  <c r="H262" i="3" s="1"/>
  <c r="H263" i="3" s="1"/>
  <c r="H264" i="3" s="1"/>
  <c r="H265" i="3" s="1"/>
  <c r="H266" i="3" s="1"/>
  <c r="H267" i="3" s="1"/>
  <c r="H268" i="3" s="1"/>
  <c r="H269" i="3" s="1"/>
  <c r="H270" i="3" s="1"/>
  <c r="H271" i="3" s="1"/>
  <c r="H272" i="3" s="1"/>
  <c r="H273" i="3" s="1"/>
  <c r="H274" i="3" s="1"/>
  <c r="H202" i="3"/>
  <c r="H203" i="3" s="1"/>
  <c r="H204" i="3" s="1"/>
  <c r="H205" i="3" s="1"/>
  <c r="H206" i="3" s="1"/>
  <c r="H207" i="3" s="1"/>
  <c r="H208" i="3" s="1"/>
  <c r="H209" i="3" s="1"/>
  <c r="H210" i="3" s="1"/>
  <c r="H211" i="3" s="1"/>
  <c r="H212" i="3" s="1"/>
  <c r="H213" i="3" s="1"/>
  <c r="H214" i="3" s="1"/>
  <c r="H215" i="3" s="1"/>
  <c r="H216" i="3" s="1"/>
  <c r="H217" i="3" s="1"/>
  <c r="H218" i="3" s="1"/>
  <c r="H219" i="3" s="1"/>
  <c r="H220" i="3" s="1"/>
  <c r="H221" i="3" s="1"/>
  <c r="H222" i="3" s="1"/>
  <c r="H223" i="3" s="1"/>
  <c r="H224" i="3" s="1"/>
  <c r="H225" i="3" s="1"/>
  <c r="H226" i="3" s="1"/>
  <c r="H227" i="3" s="1"/>
  <c r="H228" i="3" s="1"/>
  <c r="H229" i="3" s="1"/>
  <c r="H230" i="3" s="1"/>
  <c r="H231" i="3" s="1"/>
  <c r="H232" i="3" s="1"/>
  <c r="H233" i="3" s="1"/>
  <c r="H234" i="3" s="1"/>
  <c r="H235" i="3" s="1"/>
  <c r="H236" i="3" s="1"/>
  <c r="H237" i="3" s="1"/>
  <c r="H238" i="3" s="1"/>
  <c r="H165" i="3"/>
  <c r="H166" i="3" s="1"/>
  <c r="H167" i="3" s="1"/>
  <c r="H168" i="3" s="1"/>
  <c r="H169" i="3" s="1"/>
  <c r="H170" i="3" s="1"/>
  <c r="H171" i="3" s="1"/>
  <c r="H172" i="3" s="1"/>
  <c r="H173" i="3" s="1"/>
  <c r="H174" i="3" s="1"/>
  <c r="H175" i="3" s="1"/>
  <c r="H176" i="3" s="1"/>
  <c r="H177" i="3" s="1"/>
  <c r="H178" i="3" s="1"/>
  <c r="H179" i="3" s="1"/>
  <c r="H180" i="3" s="1"/>
  <c r="H181" i="3" s="1"/>
  <c r="H182" i="3" s="1"/>
  <c r="H183" i="3" s="1"/>
  <c r="H184" i="3" s="1"/>
  <c r="H185" i="3" s="1"/>
  <c r="H186" i="3" s="1"/>
  <c r="H187" i="3" s="1"/>
  <c r="H188" i="3" s="1"/>
  <c r="H189" i="3" s="1"/>
  <c r="H190" i="3" s="1"/>
  <c r="H191" i="3" s="1"/>
  <c r="H192" i="3" s="1"/>
  <c r="H193" i="3" s="1"/>
  <c r="H194" i="3" s="1"/>
  <c r="H195" i="3" s="1"/>
  <c r="H196" i="3" s="1"/>
  <c r="H197" i="3" s="1"/>
  <c r="H198" i="3" s="1"/>
  <c r="H199" i="3" s="1"/>
  <c r="H200" i="3" s="1"/>
  <c r="H201" i="3" s="1"/>
  <c r="H275" i="3" l="1"/>
  <c r="AF163" i="3" l="1"/>
  <c r="AF147" i="3"/>
  <c r="AF125" i="3"/>
  <c r="AF109" i="3"/>
  <c r="AF87" i="3"/>
  <c r="AF71" i="3"/>
  <c r="R129" i="3"/>
  <c r="S129" i="3"/>
  <c r="T129" i="3"/>
  <c r="U129" i="3"/>
  <c r="V129" i="3"/>
  <c r="Q129" i="3"/>
  <c r="R92" i="3"/>
  <c r="S92" i="3"/>
  <c r="T92" i="3"/>
  <c r="U92" i="3"/>
  <c r="V92" i="3"/>
  <c r="Q92" i="3"/>
  <c r="R55" i="3"/>
  <c r="S55" i="3"/>
  <c r="T55" i="3"/>
  <c r="U55" i="3"/>
  <c r="V55" i="3"/>
  <c r="Q55" i="3"/>
  <c r="J125" i="3"/>
  <c r="J162" i="3" s="1"/>
  <c r="J199" i="3" s="1"/>
  <c r="J236" i="3" s="1"/>
  <c r="J273" i="3" s="1"/>
  <c r="J310" i="3" s="1"/>
  <c r="J347" i="3" s="1"/>
  <c r="J384" i="3" s="1"/>
  <c r="J421" i="3" s="1"/>
  <c r="J113" i="3"/>
  <c r="J150" i="3" s="1"/>
  <c r="J187" i="3" s="1"/>
  <c r="J224" i="3" s="1"/>
  <c r="J261" i="3" s="1"/>
  <c r="J298" i="3" s="1"/>
  <c r="J335" i="3" s="1"/>
  <c r="J372" i="3" s="1"/>
  <c r="J409" i="3" s="1"/>
  <c r="J112" i="3"/>
  <c r="J149" i="3" s="1"/>
  <c r="J186" i="3" s="1"/>
  <c r="J223" i="3" s="1"/>
  <c r="J260" i="3" s="1"/>
  <c r="J297" i="3" s="1"/>
  <c r="J334" i="3" s="1"/>
  <c r="J371" i="3" s="1"/>
  <c r="J408" i="3" s="1"/>
  <c r="P162" i="3"/>
  <c r="J151" i="3"/>
  <c r="X133" i="3"/>
  <c r="Y133" i="3"/>
  <c r="Z133" i="3"/>
  <c r="AA133" i="3"/>
  <c r="AB133" i="3"/>
  <c r="AB131" i="3"/>
  <c r="AA131" i="3"/>
  <c r="Z131" i="3"/>
  <c r="Y131" i="3"/>
  <c r="X131" i="3"/>
  <c r="H128" i="3" l="1"/>
  <c r="H129" i="3" s="1"/>
  <c r="H130" i="3" s="1"/>
  <c r="H131" i="3" s="1"/>
  <c r="H132" i="3" s="1"/>
  <c r="H133" i="3" s="1"/>
  <c r="H134" i="3" s="1"/>
  <c r="H135" i="3" s="1"/>
  <c r="H136" i="3" s="1"/>
  <c r="H137" i="3" s="1"/>
  <c r="H138" i="3" s="1"/>
  <c r="H139" i="3" s="1"/>
  <c r="H140" i="3" s="1"/>
  <c r="H141" i="3" s="1"/>
  <c r="H142" i="3" s="1"/>
  <c r="H143" i="3" s="1"/>
  <c r="H144" i="3" s="1"/>
  <c r="H145" i="3" s="1"/>
  <c r="H146" i="3" s="1"/>
  <c r="H147" i="3" s="1"/>
  <c r="H148" i="3" s="1"/>
  <c r="H149" i="3" s="1"/>
  <c r="H150" i="3" s="1"/>
  <c r="H151" i="3" s="1"/>
  <c r="H152" i="3" s="1"/>
  <c r="H153" i="3" s="1"/>
  <c r="H154" i="3" s="1"/>
  <c r="H155" i="3" s="1"/>
  <c r="H156" i="3" s="1"/>
  <c r="H157" i="3" s="1"/>
  <c r="H158" i="3" s="1"/>
  <c r="H159" i="3" s="1"/>
  <c r="H160" i="3" s="1"/>
  <c r="H161" i="3" s="1"/>
  <c r="H162" i="3" s="1"/>
  <c r="H91" i="3"/>
  <c r="H92" i="3" s="1"/>
  <c r="H93" i="3" s="1"/>
  <c r="H94" i="3" s="1"/>
  <c r="H95" i="3" s="1"/>
  <c r="H96" i="3" s="1"/>
  <c r="H97" i="3" s="1"/>
  <c r="H98" i="3" s="1"/>
  <c r="H99" i="3" s="1"/>
  <c r="H100" i="3" s="1"/>
  <c r="H101" i="3" s="1"/>
  <c r="H102" i="3" s="1"/>
  <c r="H103" i="3" s="1"/>
  <c r="H104" i="3" s="1"/>
  <c r="H105" i="3" s="1"/>
  <c r="H106" i="3" s="1"/>
  <c r="H107" i="3" s="1"/>
  <c r="H108" i="3" s="1"/>
  <c r="H109" i="3" s="1"/>
  <c r="H110" i="3" s="1"/>
  <c r="H111" i="3" s="1"/>
  <c r="H112" i="3" s="1"/>
  <c r="H113" i="3" s="1"/>
  <c r="H114" i="3" s="1"/>
  <c r="H115" i="3" s="1"/>
  <c r="H116" i="3" s="1"/>
  <c r="H117" i="3" s="1"/>
  <c r="H118" i="3" s="1"/>
  <c r="H119" i="3" s="1"/>
  <c r="H120" i="3" s="1"/>
  <c r="H121" i="3" s="1"/>
  <c r="H122" i="3" s="1"/>
  <c r="H123" i="3" s="1"/>
  <c r="H124" i="3" s="1"/>
  <c r="H125" i="3" s="1"/>
  <c r="H54" i="3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H65" i="3" s="1"/>
  <c r="H66" i="3" s="1"/>
  <c r="H67" i="3" s="1"/>
  <c r="H68" i="3" s="1"/>
  <c r="H69" i="3" s="1"/>
  <c r="H70" i="3" s="1"/>
  <c r="H71" i="3" s="1"/>
  <c r="H72" i="3" s="1"/>
  <c r="H73" i="3" s="1"/>
  <c r="H74" i="3" s="1"/>
  <c r="H75" i="3" s="1"/>
  <c r="H76" i="3" s="1"/>
  <c r="H77" i="3" s="1"/>
  <c r="H78" i="3" s="1"/>
  <c r="H79" i="3" s="1"/>
  <c r="H80" i="3" s="1"/>
  <c r="H81" i="3" s="1"/>
  <c r="H82" i="3" s="1"/>
  <c r="H83" i="3" s="1"/>
  <c r="H84" i="3" s="1"/>
  <c r="H85" i="3" s="1"/>
  <c r="H86" i="3" s="1"/>
  <c r="H87" i="3" s="1"/>
  <c r="H88" i="3" s="1"/>
  <c r="J95" i="3"/>
  <c r="J132" i="3" s="1"/>
  <c r="J96" i="3"/>
  <c r="J133" i="3" s="1"/>
  <c r="J97" i="3"/>
  <c r="J134" i="3" s="1"/>
  <c r="J98" i="3"/>
  <c r="J135" i="3" s="1"/>
  <c r="J99" i="3"/>
  <c r="J136" i="3" s="1"/>
  <c r="J100" i="3"/>
  <c r="J137" i="3" s="1"/>
  <c r="J101" i="3"/>
  <c r="J138" i="3" s="1"/>
  <c r="J102" i="3"/>
  <c r="J139" i="3" s="1"/>
  <c r="J103" i="3"/>
  <c r="J140" i="3" s="1"/>
  <c r="J104" i="3"/>
  <c r="J141" i="3" s="1"/>
  <c r="J94" i="3"/>
  <c r="J131" i="3" s="1"/>
  <c r="H126" i="3" l="1"/>
  <c r="H127" i="3" s="1"/>
  <c r="H163" i="3"/>
  <c r="H164" i="3" s="1"/>
  <c r="H89" i="3"/>
  <c r="H90" i="3" s="1"/>
  <c r="P124" i="3" l="1"/>
  <c r="Y94" i="3"/>
  <c r="X94" i="3"/>
  <c r="AA94" i="3"/>
  <c r="AB94" i="3"/>
  <c r="Z94" i="3"/>
  <c r="O40" i="3" l="1"/>
  <c r="F167" i="3"/>
  <c r="R388" i="3" l="1"/>
  <c r="S388" i="3"/>
  <c r="T388" i="3"/>
  <c r="U388" i="3"/>
  <c r="V388" i="3"/>
  <c r="X388" i="3"/>
  <c r="Q388" i="3"/>
  <c r="F389" i="3"/>
  <c r="F352" i="3"/>
  <c r="F315" i="3"/>
  <c r="F278" i="3"/>
  <c r="F241" i="3"/>
  <c r="F130" i="3"/>
  <c r="F204" i="3"/>
  <c r="F93" i="3"/>
  <c r="O46" i="3"/>
  <c r="O45" i="3"/>
  <c r="O44" i="3"/>
  <c r="O43" i="3"/>
  <c r="O42" i="3"/>
  <c r="O39" i="3"/>
  <c r="O41" i="3"/>
  <c r="O38" i="3"/>
  <c r="O240" i="3" l="1"/>
  <c r="F56" i="3"/>
  <c r="O37" i="3"/>
  <c r="O277" i="3" l="1"/>
  <c r="O314" i="3"/>
  <c r="O351" i="3"/>
  <c r="O388" i="3"/>
  <c r="O55" i="3"/>
  <c r="O129" i="3"/>
  <c r="O92" i="3"/>
  <c r="O166" i="3"/>
  <c r="O203" i="3"/>
  <c r="O266" i="3" l="1"/>
  <c r="O262" i="3"/>
  <c r="O267" i="3" s="1"/>
  <c r="O273" i="3"/>
  <c r="G51" i="3"/>
  <c r="H51" i="3" s="1"/>
  <c r="I51" i="3" s="1"/>
  <c r="J51" i="3" s="1"/>
  <c r="K51" i="3" s="1"/>
  <c r="L51" i="3" s="1"/>
  <c r="M51" i="3" s="1"/>
  <c r="N51" i="3" s="1"/>
  <c r="O51" i="3" s="1"/>
  <c r="I54" i="3"/>
  <c r="I55" i="3" s="1"/>
  <c r="I56" i="3" s="1"/>
  <c r="I59" i="3" s="1"/>
  <c r="O56" i="3"/>
  <c r="S56" i="3" s="1"/>
  <c r="J68" i="3"/>
  <c r="J105" i="3" s="1"/>
  <c r="J142" i="3" s="1"/>
  <c r="J179" i="3" s="1"/>
  <c r="J216" i="3" s="1"/>
  <c r="J253" i="3" s="1"/>
  <c r="J290" i="3" s="1"/>
  <c r="J327" i="3" s="1"/>
  <c r="J364" i="3" s="1"/>
  <c r="J401" i="3" s="1"/>
  <c r="J69" i="3"/>
  <c r="J106" i="3" s="1"/>
  <c r="J143" i="3" s="1"/>
  <c r="J70" i="3"/>
  <c r="J107" i="3" s="1"/>
  <c r="J144" i="3" s="1"/>
  <c r="J71" i="3"/>
  <c r="J108" i="3" s="1"/>
  <c r="J145" i="3" s="1"/>
  <c r="J72" i="3"/>
  <c r="J109" i="3" s="1"/>
  <c r="J146" i="3" s="1"/>
  <c r="J73" i="3"/>
  <c r="J110" i="3" s="1"/>
  <c r="J147" i="3" s="1"/>
  <c r="J74" i="3"/>
  <c r="J111" i="3" s="1"/>
  <c r="J148" i="3" s="1"/>
  <c r="P87" i="3"/>
  <c r="K93" i="3"/>
  <c r="K99" i="3"/>
  <c r="K100" i="3"/>
  <c r="K101" i="3"/>
  <c r="K102" i="3"/>
  <c r="K103" i="3"/>
  <c r="K104" i="3"/>
  <c r="I165" i="3"/>
  <c r="I166" i="3" s="1"/>
  <c r="I167" i="3" s="1"/>
  <c r="I168" i="3" s="1"/>
  <c r="I169" i="3" s="1"/>
  <c r="I171" i="3" s="1"/>
  <c r="I172" i="3" s="1"/>
  <c r="I173" i="3" s="1"/>
  <c r="I174" i="3" s="1"/>
  <c r="I175" i="3" s="1"/>
  <c r="I176" i="3" s="1"/>
  <c r="I177" i="3" s="1"/>
  <c r="I178" i="3" s="1"/>
  <c r="K167" i="3"/>
  <c r="J172" i="3"/>
  <c r="J173" i="3"/>
  <c r="K173" i="3"/>
  <c r="J174" i="3"/>
  <c r="K174" i="3"/>
  <c r="J175" i="3"/>
  <c r="K175" i="3"/>
  <c r="J176" i="3"/>
  <c r="K176" i="3"/>
  <c r="J177" i="3"/>
  <c r="K177" i="3"/>
  <c r="J178" i="3"/>
  <c r="K178" i="3"/>
  <c r="J180" i="3"/>
  <c r="J181" i="3"/>
  <c r="J182" i="3"/>
  <c r="J183" i="3"/>
  <c r="J184" i="3"/>
  <c r="J185" i="3"/>
  <c r="K204" i="3"/>
  <c r="X205" i="3"/>
  <c r="Y205" i="3"/>
  <c r="Z205" i="3"/>
  <c r="K210" i="3"/>
  <c r="K211" i="3"/>
  <c r="K212" i="3"/>
  <c r="K213" i="3"/>
  <c r="K214" i="3"/>
  <c r="K215" i="3"/>
  <c r="P235" i="3"/>
  <c r="I128" i="3"/>
  <c r="I129" i="3" s="1"/>
  <c r="I130" i="3" s="1"/>
  <c r="K130" i="3"/>
  <c r="K136" i="3"/>
  <c r="K137" i="3"/>
  <c r="K138" i="3"/>
  <c r="K139" i="3"/>
  <c r="K140" i="3"/>
  <c r="K141" i="3"/>
  <c r="I239" i="3"/>
  <c r="I240" i="3" s="1"/>
  <c r="I241" i="3" s="1"/>
  <c r="K241" i="3"/>
  <c r="K247" i="3"/>
  <c r="K248" i="3"/>
  <c r="K249" i="3"/>
  <c r="K250" i="3"/>
  <c r="K251" i="3"/>
  <c r="K252" i="3"/>
  <c r="P272" i="3"/>
  <c r="I276" i="3"/>
  <c r="I277" i="3" s="1"/>
  <c r="I278" i="3" s="1"/>
  <c r="I279" i="3" s="1"/>
  <c r="I280" i="3" s="1"/>
  <c r="I282" i="3" s="1"/>
  <c r="I283" i="3" s="1"/>
  <c r="I284" i="3" s="1"/>
  <c r="I285" i="3" s="1"/>
  <c r="I286" i="3" s="1"/>
  <c r="I287" i="3" s="1"/>
  <c r="I288" i="3" s="1"/>
  <c r="I289" i="3" s="1"/>
  <c r="I290" i="3" s="1"/>
  <c r="I291" i="3" s="1"/>
  <c r="I292" i="3" s="1"/>
  <c r="I293" i="3" s="1"/>
  <c r="I294" i="3" s="1"/>
  <c r="I295" i="3" s="1"/>
  <c r="I296" i="3" s="1"/>
  <c r="I297" i="3" s="1"/>
  <c r="I298" i="3" s="1"/>
  <c r="K278" i="3"/>
  <c r="X279" i="3"/>
  <c r="Y279" i="3"/>
  <c r="K284" i="3"/>
  <c r="K285" i="3"/>
  <c r="K286" i="3"/>
  <c r="K287" i="3"/>
  <c r="K288" i="3"/>
  <c r="K289" i="3"/>
  <c r="P309" i="3"/>
  <c r="I313" i="3"/>
  <c r="I314" i="3" s="1"/>
  <c r="I315" i="3" s="1"/>
  <c r="K315" i="3"/>
  <c r="K321" i="3"/>
  <c r="K322" i="3"/>
  <c r="K323" i="3"/>
  <c r="K324" i="3"/>
  <c r="K325" i="3"/>
  <c r="K326" i="3"/>
  <c r="X345" i="3"/>
  <c r="Y345" i="3"/>
  <c r="P346" i="3"/>
  <c r="K352" i="3"/>
  <c r="Z353" i="3"/>
  <c r="AA353" i="3"/>
  <c r="K358" i="3"/>
  <c r="K359" i="3"/>
  <c r="K360" i="3"/>
  <c r="K361" i="3"/>
  <c r="K362" i="3"/>
  <c r="K363" i="3"/>
  <c r="K389" i="3"/>
  <c r="K395" i="3"/>
  <c r="K396" i="3"/>
  <c r="K397" i="3"/>
  <c r="K398" i="3"/>
  <c r="K399" i="3"/>
  <c r="K400" i="3"/>
  <c r="O275" i="3" l="1"/>
  <c r="O263" i="3"/>
  <c r="O264" i="3" s="1"/>
  <c r="O269" i="3" s="1"/>
  <c r="O270" i="3" s="1"/>
  <c r="S167" i="3"/>
  <c r="S93" i="3"/>
  <c r="I91" i="3"/>
  <c r="I92" i="3" s="1"/>
  <c r="I93" i="3" s="1"/>
  <c r="I98" i="3" s="1"/>
  <c r="I99" i="3" s="1"/>
  <c r="I100" i="3" s="1"/>
  <c r="I101" i="3" s="1"/>
  <c r="I102" i="3" s="1"/>
  <c r="I103" i="3" s="1"/>
  <c r="I104" i="3" s="1"/>
  <c r="I350" i="3"/>
  <c r="I351" i="3" s="1"/>
  <c r="I352" i="3" s="1"/>
  <c r="I353" i="3" s="1"/>
  <c r="I354" i="3" s="1"/>
  <c r="I355" i="3" s="1"/>
  <c r="I356" i="3" s="1"/>
  <c r="I357" i="3" s="1"/>
  <c r="I358" i="3" s="1"/>
  <c r="I359" i="3" s="1"/>
  <c r="I360" i="3" s="1"/>
  <c r="I361" i="3" s="1"/>
  <c r="I362" i="3" s="1"/>
  <c r="I363" i="3" s="1"/>
  <c r="I316" i="3"/>
  <c r="I317" i="3" s="1"/>
  <c r="I319" i="3" s="1"/>
  <c r="I320" i="3"/>
  <c r="I321" i="3" s="1"/>
  <c r="I322" i="3" s="1"/>
  <c r="I323" i="3" s="1"/>
  <c r="I324" i="3" s="1"/>
  <c r="I325" i="3" s="1"/>
  <c r="I326" i="3" s="1"/>
  <c r="I327" i="3" s="1"/>
  <c r="I328" i="3" s="1"/>
  <c r="I329" i="3" s="1"/>
  <c r="I330" i="3" s="1"/>
  <c r="I331" i="3" s="1"/>
  <c r="I332" i="3" s="1"/>
  <c r="I333" i="3" s="1"/>
  <c r="I334" i="3" s="1"/>
  <c r="I335" i="3" s="1"/>
  <c r="I336" i="3" s="1"/>
  <c r="I337" i="3" s="1"/>
  <c r="I338" i="3" s="1"/>
  <c r="I339" i="3" s="1"/>
  <c r="I340" i="3" s="1"/>
  <c r="I341" i="3" s="1"/>
  <c r="I342" i="3" s="1"/>
  <c r="I343" i="3" s="1"/>
  <c r="I344" i="3" s="1"/>
  <c r="I345" i="3" s="1"/>
  <c r="I346" i="3" s="1"/>
  <c r="I347" i="3" s="1"/>
  <c r="I348" i="3" s="1"/>
  <c r="I387" i="3"/>
  <c r="I388" i="3" s="1"/>
  <c r="I389" i="3" s="1"/>
  <c r="I390" i="3" s="1"/>
  <c r="I391" i="3" s="1"/>
  <c r="I392" i="3" s="1"/>
  <c r="I393" i="3" s="1"/>
  <c r="I394" i="3" s="1"/>
  <c r="I395" i="3" s="1"/>
  <c r="I396" i="3" s="1"/>
  <c r="I397" i="3" s="1"/>
  <c r="I398" i="3" s="1"/>
  <c r="I399" i="3" s="1"/>
  <c r="I400" i="3" s="1"/>
  <c r="I401" i="3" s="1"/>
  <c r="I402" i="3" s="1"/>
  <c r="I403" i="3" s="1"/>
  <c r="I404" i="3" s="1"/>
  <c r="I405" i="3" s="1"/>
  <c r="I406" i="3" s="1"/>
  <c r="I407" i="3" s="1"/>
  <c r="I408" i="3" s="1"/>
  <c r="I409" i="3" s="1"/>
  <c r="I242" i="3"/>
  <c r="I243" i="3" s="1"/>
  <c r="I245" i="3" s="1"/>
  <c r="I246" i="3"/>
  <c r="I247" i="3" s="1"/>
  <c r="I248" i="3" s="1"/>
  <c r="I249" i="3" s="1"/>
  <c r="I250" i="3" s="1"/>
  <c r="I251" i="3" s="1"/>
  <c r="I252" i="3" s="1"/>
  <c r="I253" i="3" s="1"/>
  <c r="I254" i="3" s="1"/>
  <c r="I255" i="3" s="1"/>
  <c r="I256" i="3" s="1"/>
  <c r="I257" i="3" s="1"/>
  <c r="I258" i="3" s="1"/>
  <c r="I259" i="3" s="1"/>
  <c r="I260" i="3" s="1"/>
  <c r="I135" i="3"/>
  <c r="I136" i="3" s="1"/>
  <c r="I137" i="3" s="1"/>
  <c r="I138" i="3" s="1"/>
  <c r="I139" i="3" s="1"/>
  <c r="I140" i="3" s="1"/>
  <c r="I141" i="3" s="1"/>
  <c r="I131" i="3"/>
  <c r="I132" i="3" s="1"/>
  <c r="I134" i="3" s="1"/>
  <c r="I57" i="3"/>
  <c r="I60" i="3" s="1"/>
  <c r="I62" i="3" s="1"/>
  <c r="I64" i="3" s="1"/>
  <c r="I66" i="3" s="1"/>
  <c r="I58" i="3"/>
  <c r="I61" i="3" s="1"/>
  <c r="I63" i="3" s="1"/>
  <c r="I65" i="3" s="1"/>
  <c r="I67" i="3" s="1"/>
  <c r="O268" i="3" l="1"/>
  <c r="I94" i="3"/>
  <c r="I95" i="3" s="1"/>
  <c r="I97" i="3" s="1"/>
  <c r="I202" i="3" l="1"/>
  <c r="I203" i="3" s="1"/>
  <c r="I204" i="3" s="1"/>
  <c r="I205" i="3" l="1"/>
  <c r="I206" i="3" s="1"/>
  <c r="I208" i="3" s="1"/>
  <c r="I209" i="3"/>
  <c r="I210" i="3" s="1"/>
  <c r="I211" i="3" s="1"/>
  <c r="I212" i="3" s="1"/>
  <c r="I213" i="3" s="1"/>
  <c r="I214" i="3" s="1"/>
  <c r="I215" i="3" s="1"/>
  <c r="I216" i="3" s="1"/>
  <c r="I217" i="3" s="1"/>
  <c r="I218" i="3" s="1"/>
  <c r="I219" i="3" s="1"/>
  <c r="I220" i="3" s="1"/>
  <c r="I221" i="3" s="1"/>
  <c r="I222" i="3" s="1"/>
  <c r="I223" i="3" s="1"/>
  <c r="I224" i="3" s="1"/>
  <c r="I225" i="3" s="1"/>
  <c r="I226" i="3" s="1"/>
  <c r="I227" i="3" s="1"/>
  <c r="I228" i="3" s="1"/>
  <c r="I229" i="3" s="1"/>
  <c r="I230" i="3" s="1"/>
  <c r="I231" i="3" s="1"/>
  <c r="I232" i="3" s="1"/>
  <c r="I233" i="3" s="1"/>
  <c r="I234" i="3" s="1"/>
  <c r="I235" i="3" s="1"/>
  <c r="I236" i="3" s="1"/>
  <c r="I237" i="3" s="1"/>
  <c r="O155" i="3" l="1"/>
  <c r="O151" i="3"/>
  <c r="O225" i="3"/>
  <c r="O229" i="3"/>
  <c r="O192" i="3"/>
  <c r="O118" i="3"/>
  <c r="O199" i="3"/>
  <c r="O201" i="3" s="1"/>
  <c r="O188" i="3" l="1"/>
  <c r="O236" i="3"/>
  <c r="O238" i="3" s="1"/>
  <c r="O88" i="3"/>
  <c r="O90" i="3" s="1"/>
  <c r="O125" i="3"/>
  <c r="O127" i="3" s="1"/>
  <c r="O162" i="3"/>
  <c r="O164" i="3" s="1"/>
  <c r="O81" i="3"/>
  <c r="M58" i="3"/>
  <c r="O114" i="3"/>
  <c r="O119" i="3" s="1"/>
  <c r="O138" i="3"/>
  <c r="O140" i="3" s="1"/>
  <c r="O141" i="3" s="1"/>
  <c r="O128" i="3" s="1"/>
  <c r="O64" i="3"/>
  <c r="O66" i="3" s="1"/>
  <c r="O67" i="3" s="1"/>
  <c r="O54" i="3" s="1"/>
  <c r="O77" i="3"/>
  <c r="O175" i="3"/>
  <c r="O177" i="3" s="1"/>
  <c r="O178" i="3" s="1"/>
  <c r="O165" i="3" s="1"/>
  <c r="O249" i="3"/>
  <c r="O251" i="3" s="1"/>
  <c r="O252" i="3" s="1"/>
  <c r="O239" i="3" s="1"/>
  <c r="O101" i="3"/>
  <c r="O103" i="3" s="1"/>
  <c r="O104" i="3" s="1"/>
  <c r="O91" i="3" s="1"/>
  <c r="O212" i="3"/>
  <c r="O214" i="3" s="1"/>
  <c r="O215" i="3" s="1"/>
  <c r="O202" i="3" s="1"/>
  <c r="O226" i="3" l="1"/>
  <c r="O227" i="3" s="1"/>
  <c r="O189" i="3"/>
  <c r="O190" i="3" s="1"/>
  <c r="O152" i="3"/>
  <c r="O153" i="3" s="1"/>
  <c r="O230" i="3"/>
  <c r="O156" i="3"/>
  <c r="O115" i="3"/>
  <c r="O116" i="3" s="1"/>
  <c r="O121" i="3" s="1"/>
  <c r="O122" i="3" s="1"/>
  <c r="O78" i="3"/>
  <c r="O79" i="3" s="1"/>
  <c r="O82" i="3"/>
  <c r="O193" i="3"/>
  <c r="O120" i="3" l="1"/>
  <c r="O83" i="3"/>
  <c r="O84" i="3"/>
  <c r="O85" i="3" s="1"/>
  <c r="O194" i="3"/>
  <c r="O195" i="3"/>
  <c r="O196" i="3" s="1"/>
  <c r="O232" i="3"/>
  <c r="O233" i="3" s="1"/>
  <c r="O231" i="3"/>
  <c r="O157" i="3"/>
  <c r="O158" i="3"/>
  <c r="O159" i="3" s="1"/>
  <c r="Z172" i="3" l="1"/>
  <c r="AA290" i="3"/>
  <c r="AA260" i="3"/>
  <c r="AA287" i="3"/>
  <c r="Z179" i="3"/>
  <c r="Z171" i="3"/>
  <c r="AA250" i="3"/>
  <c r="Z174" i="3"/>
  <c r="AA283" i="3"/>
  <c r="AA356" i="3"/>
  <c r="Z181" i="3"/>
  <c r="Z176" i="3"/>
  <c r="AA285" i="3"/>
  <c r="Z186" i="3"/>
  <c r="AA253" i="3"/>
  <c r="AB137" i="3" l="1"/>
  <c r="Z290" i="3"/>
  <c r="AB134" i="3"/>
  <c r="X322" i="3"/>
  <c r="X105" i="3"/>
  <c r="Q229" i="3"/>
  <c r="AB260" i="3"/>
  <c r="AB328" i="3"/>
  <c r="AA105" i="3"/>
  <c r="T229" i="3"/>
  <c r="Z105" i="3"/>
  <c r="X283" i="3"/>
  <c r="AB174" i="3"/>
  <c r="Y346" i="3"/>
  <c r="S192" i="3"/>
  <c r="Y287" i="3"/>
  <c r="Y97" i="3"/>
  <c r="Y137" i="3"/>
  <c r="AA322" i="3"/>
  <c r="X97" i="3"/>
  <c r="Y322" i="3"/>
  <c r="X287" i="3"/>
  <c r="AA137" i="3"/>
  <c r="V355" i="3"/>
  <c r="V377" i="3" s="1"/>
  <c r="X260" i="3"/>
  <c r="Z137" i="3"/>
  <c r="R88" i="3"/>
  <c r="AB329" i="3"/>
  <c r="S384" i="3"/>
  <c r="S386" i="3" s="1"/>
  <c r="Y260" i="3"/>
  <c r="Z213" i="3"/>
  <c r="X334" i="3"/>
  <c r="AA324" i="3"/>
  <c r="AA142" i="3"/>
  <c r="Y213" i="3"/>
  <c r="AA334" i="3"/>
  <c r="AB142" i="3"/>
  <c r="AB144" i="3"/>
  <c r="X171" i="3"/>
  <c r="X324" i="3"/>
  <c r="S118" i="3"/>
  <c r="AB179" i="3"/>
  <c r="T421" i="3"/>
  <c r="X172" i="3"/>
  <c r="AB172" i="3"/>
  <c r="Y334" i="3"/>
  <c r="X96" i="3"/>
  <c r="X331" i="3"/>
  <c r="AA179" i="3"/>
  <c r="AA172" i="3"/>
  <c r="AB102" i="3"/>
  <c r="X179" i="3"/>
  <c r="R310" i="3"/>
  <c r="Y172" i="3"/>
  <c r="Y179" i="3"/>
  <c r="Y60" i="3"/>
  <c r="Y72" i="3"/>
  <c r="U192" i="3"/>
  <c r="U392" i="3"/>
  <c r="U414" i="3" s="1"/>
  <c r="U421" i="3"/>
  <c r="U423" i="3" s="1"/>
  <c r="AB65" i="3"/>
  <c r="Y134" i="3"/>
  <c r="Y146" i="3"/>
  <c r="AB181" i="3"/>
  <c r="Z287" i="3"/>
  <c r="X106" i="3"/>
  <c r="Z149" i="3"/>
  <c r="V392" i="3"/>
  <c r="V414" i="3" s="1"/>
  <c r="R421" i="3"/>
  <c r="R423" i="3" s="1"/>
  <c r="X145" i="3"/>
  <c r="AA257" i="3"/>
  <c r="Y176" i="3"/>
  <c r="U310" i="3"/>
  <c r="S273" i="3"/>
  <c r="R192" i="3"/>
  <c r="V229" i="3"/>
  <c r="AA97" i="3"/>
  <c r="Z180" i="3"/>
  <c r="R392" i="3"/>
  <c r="R414" i="3" s="1"/>
  <c r="AA149" i="3"/>
  <c r="Y68" i="3"/>
  <c r="AA68" i="3"/>
  <c r="Z68" i="3"/>
  <c r="Y149" i="3"/>
  <c r="U273" i="3"/>
  <c r="AA292" i="3"/>
  <c r="AB171" i="3"/>
  <c r="X68" i="3"/>
  <c r="Z134" i="3"/>
  <c r="Q355" i="3"/>
  <c r="Q377" i="3" s="1"/>
  <c r="T384" i="3"/>
  <c r="T386" i="3" s="1"/>
  <c r="Y283" i="3"/>
  <c r="Y324" i="3"/>
  <c r="Z285" i="3"/>
  <c r="AB112" i="3"/>
  <c r="Q392" i="3"/>
  <c r="Q414" i="3" s="1"/>
  <c r="Z106" i="3"/>
  <c r="AA100" i="3"/>
  <c r="AA256" i="3"/>
  <c r="Z356" i="3"/>
  <c r="Z75" i="3"/>
  <c r="AA112" i="3"/>
  <c r="AB176" i="3"/>
  <c r="X181" i="3"/>
  <c r="X290" i="3"/>
  <c r="Z100" i="3"/>
  <c r="Z144" i="3"/>
  <c r="Q192" i="3"/>
  <c r="U229" i="3"/>
  <c r="Y98" i="3"/>
  <c r="R273" i="3"/>
  <c r="Y285" i="3"/>
  <c r="AB287" i="3"/>
  <c r="AB97" i="3"/>
  <c r="T192" i="3"/>
  <c r="Z184" i="3"/>
  <c r="Y211" i="3"/>
  <c r="X250" i="3"/>
  <c r="AA291" i="3"/>
  <c r="AA293" i="3"/>
  <c r="AB75" i="3"/>
  <c r="T392" i="3"/>
  <c r="T414" i="3" s="1"/>
  <c r="Z182" i="3"/>
  <c r="Y290" i="3"/>
  <c r="S421" i="3"/>
  <c r="X98" i="3"/>
  <c r="Z102" i="3"/>
  <c r="X102" i="3"/>
  <c r="X65" i="3"/>
  <c r="AA65" i="3"/>
  <c r="Z112" i="3"/>
  <c r="Y105" i="3"/>
  <c r="AA176" i="3"/>
  <c r="AA63" i="3"/>
  <c r="AB60" i="3"/>
  <c r="Z60" i="3"/>
  <c r="S155" i="3"/>
  <c r="X285" i="3"/>
  <c r="T88" i="3"/>
  <c r="Z63" i="3"/>
  <c r="Z135" i="3"/>
  <c r="AB105" i="3"/>
  <c r="O373" i="3"/>
  <c r="O378" i="3" s="1"/>
  <c r="O360" i="3"/>
  <c r="O362" i="3" s="1"/>
  <c r="O363" i="3" s="1"/>
  <c r="T125" i="3"/>
  <c r="Z113" i="3"/>
  <c r="Y111" i="3"/>
  <c r="U64" i="3"/>
  <c r="AA62" i="3"/>
  <c r="U77" i="3"/>
  <c r="R410" i="3"/>
  <c r="R397" i="3"/>
  <c r="R399" i="3" s="1"/>
  <c r="R400" i="3" s="1"/>
  <c r="Y181" i="3"/>
  <c r="O392" i="3"/>
  <c r="O414" i="3" s="1"/>
  <c r="Q81" i="3"/>
  <c r="X58" i="3"/>
  <c r="Q151" i="3"/>
  <c r="X136" i="3"/>
  <c r="Q138" i="3"/>
  <c r="X108" i="3"/>
  <c r="O410" i="3"/>
  <c r="O415" i="3" s="1"/>
  <c r="O397" i="3"/>
  <c r="O399" i="3" s="1"/>
  <c r="O400" i="3" s="1"/>
  <c r="V410" i="3"/>
  <c r="V397" i="3"/>
  <c r="V399" i="3" s="1"/>
  <c r="V400" i="3" s="1"/>
  <c r="U410" i="3"/>
  <c r="U397" i="3"/>
  <c r="U399" i="3" s="1"/>
  <c r="U400" i="3" s="1"/>
  <c r="S162" i="3"/>
  <c r="R138" i="3"/>
  <c r="Y136" i="3"/>
  <c r="R151" i="3"/>
  <c r="V64" i="3"/>
  <c r="AB62" i="3"/>
  <c r="V77" i="3"/>
  <c r="V138" i="3"/>
  <c r="AB136" i="3"/>
  <c r="V151" i="3"/>
  <c r="O355" i="3"/>
  <c r="O377" i="3" s="1"/>
  <c r="AB331" i="3"/>
  <c r="Z331" i="3"/>
  <c r="Y106" i="3"/>
  <c r="AA111" i="3"/>
  <c r="AA106" i="3"/>
  <c r="Q162" i="3"/>
  <c r="X150" i="3"/>
  <c r="AB111" i="3"/>
  <c r="AB106" i="3"/>
  <c r="Z139" i="3"/>
  <c r="X59" i="3"/>
  <c r="Q410" i="3"/>
  <c r="Q397" i="3"/>
  <c r="Q399" i="3" s="1"/>
  <c r="Q400" i="3" s="1"/>
  <c r="S77" i="3"/>
  <c r="S64" i="3"/>
  <c r="S66" i="3" s="1"/>
  <c r="S67" i="3" s="1"/>
  <c r="X99" i="3"/>
  <c r="Q114" i="3"/>
  <c r="Q101" i="3"/>
  <c r="V88" i="3"/>
  <c r="X75" i="3"/>
  <c r="Y62" i="3"/>
  <c r="R64" i="3"/>
  <c r="R77" i="3"/>
  <c r="O336" i="3"/>
  <c r="O323" i="3"/>
  <c r="O325" i="3" s="1"/>
  <c r="O326" i="3" s="1"/>
  <c r="O340" i="3"/>
  <c r="V421" i="3"/>
  <c r="T410" i="3"/>
  <c r="T397" i="3"/>
  <c r="T399" i="3" s="1"/>
  <c r="T400" i="3" s="1"/>
  <c r="Y63" i="3"/>
  <c r="Y132" i="3"/>
  <c r="R155" i="3"/>
  <c r="AB99" i="3"/>
  <c r="V101" i="3"/>
  <c r="V114" i="3"/>
  <c r="Z142" i="3"/>
  <c r="Z111" i="3"/>
  <c r="S88" i="3"/>
  <c r="Y59" i="3"/>
  <c r="V118" i="3"/>
  <c r="AB95" i="3"/>
  <c r="Z65" i="3"/>
  <c r="AA148" i="3"/>
  <c r="T155" i="3"/>
  <c r="Z132" i="3"/>
  <c r="S392" i="3"/>
  <c r="S414" i="3" s="1"/>
  <c r="S410" i="3"/>
  <c r="S397" i="3"/>
  <c r="S399" i="3" s="1"/>
  <c r="S400" i="3" s="1"/>
  <c r="AB100" i="3"/>
  <c r="Z74" i="3"/>
  <c r="AB132" i="3"/>
  <c r="V155" i="3"/>
  <c r="X112" i="3"/>
  <c r="AB58" i="3"/>
  <c r="V81" i="3"/>
  <c r="AB149" i="3"/>
  <c r="Z98" i="3"/>
  <c r="R101" i="3"/>
  <c r="R114" i="3"/>
  <c r="Y99" i="3"/>
  <c r="AA102" i="3"/>
  <c r="AA59" i="3"/>
  <c r="X137" i="3"/>
  <c r="Y243" i="3"/>
  <c r="R266" i="3"/>
  <c r="AA280" i="3"/>
  <c r="T303" i="3"/>
  <c r="R336" i="3"/>
  <c r="R323" i="3"/>
  <c r="Y321" i="3"/>
  <c r="X253" i="3"/>
  <c r="R229" i="3"/>
  <c r="X206" i="3"/>
  <c r="Y259" i="3"/>
  <c r="Y296" i="3"/>
  <c r="X332" i="3"/>
  <c r="R175" i="3"/>
  <c r="R188" i="3"/>
  <c r="Y173" i="3"/>
  <c r="V225" i="3"/>
  <c r="V212" i="3"/>
  <c r="V214" i="3" s="1"/>
  <c r="V215" i="3" s="1"/>
  <c r="X187" i="3"/>
  <c r="Q199" i="3"/>
  <c r="Z361" i="3"/>
  <c r="T225" i="3"/>
  <c r="T212" i="3"/>
  <c r="Z210" i="3"/>
  <c r="AB247" i="3"/>
  <c r="U262" i="3"/>
  <c r="U249" i="3"/>
  <c r="AA335" i="3"/>
  <c r="T347" i="3"/>
  <c r="V373" i="3"/>
  <c r="V360" i="3"/>
  <c r="V362" i="3" s="1"/>
  <c r="V363" i="3" s="1"/>
  <c r="U236" i="3"/>
  <c r="Q340" i="3"/>
  <c r="X317" i="3"/>
  <c r="V175" i="3"/>
  <c r="V177" i="3" s="1"/>
  <c r="V178" i="3" s="1"/>
  <c r="V188" i="3"/>
  <c r="Z211" i="3"/>
  <c r="Y335" i="3"/>
  <c r="R347" i="3"/>
  <c r="U199" i="3"/>
  <c r="AB187" i="3"/>
  <c r="S236" i="3"/>
  <c r="S238" i="3" s="1"/>
  <c r="T188" i="3"/>
  <c r="AA173" i="3"/>
  <c r="T175" i="3"/>
  <c r="X211" i="3"/>
  <c r="X320" i="3"/>
  <c r="AA254" i="3"/>
  <c r="AA331" i="3"/>
  <c r="AA294" i="3"/>
  <c r="X284" i="3"/>
  <c r="Q286" i="3"/>
  <c r="Q299" i="3"/>
  <c r="Y327" i="3"/>
  <c r="AB185" i="3"/>
  <c r="Z260" i="3"/>
  <c r="R373" i="3"/>
  <c r="R360" i="3"/>
  <c r="Z358" i="3"/>
  <c r="AA171" i="3"/>
  <c r="S299" i="3"/>
  <c r="Z284" i="3"/>
  <c r="S286" i="3"/>
  <c r="AA333" i="3"/>
  <c r="AB186" i="3"/>
  <c r="T273" i="3"/>
  <c r="T310" i="3"/>
  <c r="S138" i="3"/>
  <c r="S140" i="3" s="1"/>
  <c r="S141" i="3" s="1"/>
  <c r="S151" i="3"/>
  <c r="V125" i="3"/>
  <c r="AB113" i="3"/>
  <c r="U151" i="3"/>
  <c r="AA136" i="3"/>
  <c r="U138" i="3"/>
  <c r="T162" i="3"/>
  <c r="Z150" i="3"/>
  <c r="AB148" i="3"/>
  <c r="O421" i="3"/>
  <c r="O423" i="3" s="1"/>
  <c r="X111" i="3"/>
  <c r="AB68" i="3"/>
  <c r="AB135" i="3"/>
  <c r="U118" i="3"/>
  <c r="AA95" i="3"/>
  <c r="R118" i="3"/>
  <c r="Y95" i="3"/>
  <c r="Q155" i="3"/>
  <c r="X132" i="3"/>
  <c r="AA75" i="3"/>
  <c r="S101" i="3"/>
  <c r="S103" i="3" s="1"/>
  <c r="S104" i="3" s="1"/>
  <c r="S114" i="3"/>
  <c r="AB74" i="3"/>
  <c r="Y142" i="3"/>
  <c r="O347" i="3"/>
  <c r="O349" i="3" s="1"/>
  <c r="AA144" i="3"/>
  <c r="Y75" i="3"/>
  <c r="S125" i="3"/>
  <c r="Y74" i="3"/>
  <c r="Y144" i="3"/>
  <c r="Y148" i="3"/>
  <c r="Y102" i="3"/>
  <c r="Z96" i="3"/>
  <c r="X60" i="3"/>
  <c r="AB63" i="3"/>
  <c r="Y61" i="3"/>
  <c r="AA134" i="3"/>
  <c r="Z148" i="3"/>
  <c r="R212" i="3"/>
  <c r="R225" i="3"/>
  <c r="X210" i="3"/>
  <c r="S262" i="3"/>
  <c r="Z247" i="3"/>
  <c r="S249" i="3"/>
  <c r="U286" i="3"/>
  <c r="AB284" i="3"/>
  <c r="U299" i="3"/>
  <c r="Y333" i="3"/>
  <c r="Q249" i="3"/>
  <c r="X247" i="3"/>
  <c r="Q262" i="3"/>
  <c r="Z187" i="3"/>
  <c r="S199" i="3"/>
  <c r="Q236" i="3"/>
  <c r="Q238" i="3" s="1"/>
  <c r="Z259" i="3"/>
  <c r="Z296" i="3"/>
  <c r="Z243" i="3"/>
  <c r="S266" i="3"/>
  <c r="U303" i="3"/>
  <c r="AB280" i="3"/>
  <c r="S323" i="3"/>
  <c r="S336" i="3"/>
  <c r="Z321" i="3"/>
  <c r="AB321" i="3"/>
  <c r="X259" i="3"/>
  <c r="AB296" i="3"/>
  <c r="S373" i="3"/>
  <c r="S360" i="3"/>
  <c r="AA358" i="3"/>
  <c r="Z183" i="3"/>
  <c r="AA185" i="3"/>
  <c r="Q360" i="3"/>
  <c r="Q362" i="3" s="1"/>
  <c r="Q363" i="3" s="1"/>
  <c r="Q373" i="3"/>
  <c r="Z322" i="3"/>
  <c r="AB322" i="3"/>
  <c r="R384" i="3"/>
  <c r="R386" i="3" s="1"/>
  <c r="Y185" i="3"/>
  <c r="AB259" i="3"/>
  <c r="AB283" i="3"/>
  <c r="X327" i="3"/>
  <c r="U384" i="3"/>
  <c r="AA255" i="3"/>
  <c r="AA174" i="3"/>
  <c r="X213" i="3"/>
  <c r="AB250" i="3"/>
  <c r="X346" i="3"/>
  <c r="S340" i="3"/>
  <c r="Z317" i="3"/>
  <c r="AB317" i="3"/>
  <c r="Y174" i="3"/>
  <c r="Z250" i="3"/>
  <c r="S355" i="3"/>
  <c r="S377" i="3" s="1"/>
  <c r="AA354" i="3"/>
  <c r="Y171" i="3"/>
  <c r="S229" i="3"/>
  <c r="Y206" i="3"/>
  <c r="Z206" i="3"/>
  <c r="X243" i="3"/>
  <c r="Q266" i="3"/>
  <c r="Z280" i="3"/>
  <c r="S303" i="3"/>
  <c r="Q336" i="3"/>
  <c r="X321" i="3"/>
  <c r="Q323" i="3"/>
  <c r="Q325" i="3" s="1"/>
  <c r="Q326" i="3" s="1"/>
  <c r="AB96" i="3"/>
  <c r="R125" i="3"/>
  <c r="Y113" i="3"/>
  <c r="U88" i="3"/>
  <c r="AA139" i="3"/>
  <c r="AB61" i="3"/>
  <c r="Y135" i="3"/>
  <c r="U125" i="3"/>
  <c r="AA113" i="3"/>
  <c r="Q64" i="3"/>
  <c r="X62" i="3"/>
  <c r="Q77" i="3"/>
  <c r="X148" i="3"/>
  <c r="O303" i="3"/>
  <c r="Q421" i="3"/>
  <c r="AA96" i="3"/>
  <c r="Q88" i="3"/>
  <c r="AB98" i="3"/>
  <c r="R81" i="3"/>
  <c r="Y58" i="3"/>
  <c r="T138" i="3"/>
  <c r="Z136" i="3"/>
  <c r="T151" i="3"/>
  <c r="X144" i="3"/>
  <c r="AA60" i="3"/>
  <c r="T118" i="3"/>
  <c r="Z95" i="3"/>
  <c r="AB139" i="3"/>
  <c r="Z58" i="3"/>
  <c r="T81" i="3"/>
  <c r="Z59" i="3"/>
  <c r="U81" i="3"/>
  <c r="AA58" i="3"/>
  <c r="AA135" i="3"/>
  <c r="Q125" i="3"/>
  <c r="X113" i="3"/>
  <c r="AB59" i="3"/>
  <c r="R162" i="3"/>
  <c r="Y150" i="3"/>
  <c r="X280" i="3"/>
  <c r="Q303" i="3"/>
  <c r="AB320" i="3"/>
  <c r="Z320" i="3"/>
  <c r="Y253" i="3"/>
  <c r="X296" i="3"/>
  <c r="U266" i="3"/>
  <c r="AB243" i="3"/>
  <c r="T199" i="3"/>
  <c r="AA187" i="3"/>
  <c r="R236" i="3"/>
  <c r="S225" i="3"/>
  <c r="S212" i="3"/>
  <c r="Y210" i="3"/>
  <c r="T249" i="3"/>
  <c r="AA247" i="3"/>
  <c r="T262" i="3"/>
  <c r="AB333" i="3"/>
  <c r="Z333" i="3"/>
  <c r="R199" i="3"/>
  <c r="Y187" i="3"/>
  <c r="T340" i="3"/>
  <c r="AA317" i="3"/>
  <c r="U175" i="3"/>
  <c r="AB173" i="3"/>
  <c r="U188" i="3"/>
  <c r="X335" i="3"/>
  <c r="Q347" i="3"/>
  <c r="U360" i="3"/>
  <c r="U362" i="3" s="1"/>
  <c r="U363" i="3" s="1"/>
  <c r="U373" i="3"/>
  <c r="Y331" i="3"/>
  <c r="V236" i="3"/>
  <c r="R340" i="3"/>
  <c r="Y317" i="3"/>
  <c r="S188" i="3"/>
  <c r="S175" i="3"/>
  <c r="Z173" i="3"/>
  <c r="AB285" i="3"/>
  <c r="Z334" i="3"/>
  <c r="AB334" i="3"/>
  <c r="V199" i="3"/>
  <c r="V201" i="3" s="1"/>
  <c r="T236" i="3"/>
  <c r="AA320" i="3"/>
  <c r="U355" i="3"/>
  <c r="U377" i="3" s="1"/>
  <c r="AA181" i="3"/>
  <c r="Y186" i="3"/>
  <c r="Q273" i="3"/>
  <c r="Q310" i="3"/>
  <c r="Z283" i="3"/>
  <c r="AB324" i="3"/>
  <c r="Z324" i="3"/>
  <c r="S310" i="3"/>
  <c r="AA361" i="3"/>
  <c r="Q225" i="3"/>
  <c r="Q212" i="3"/>
  <c r="Q214" i="3" s="1"/>
  <c r="Q215" i="3" s="1"/>
  <c r="R262" i="3"/>
  <c r="R249" i="3"/>
  <c r="Y247" i="3"/>
  <c r="T299" i="3"/>
  <c r="AA284" i="3"/>
  <c r="T286" i="3"/>
  <c r="X333" i="3"/>
  <c r="O384" i="3"/>
  <c r="O386" i="3" s="1"/>
  <c r="O299" i="3"/>
  <c r="O286" i="3"/>
  <c r="O288" i="3" s="1"/>
  <c r="O289" i="3" s="1"/>
  <c r="U162" i="3"/>
  <c r="AA150" i="3"/>
  <c r="Y100" i="3"/>
  <c r="X135" i="3"/>
  <c r="T101" i="3"/>
  <c r="Z99" i="3"/>
  <c r="T114" i="3"/>
  <c r="AB150" i="3"/>
  <c r="V162" i="3"/>
  <c r="Z61" i="3"/>
  <c r="AA74" i="3"/>
  <c r="O310" i="3"/>
  <c r="T64" i="3"/>
  <c r="Z62" i="3"/>
  <c r="T77" i="3"/>
  <c r="AA61" i="3"/>
  <c r="X100" i="3"/>
  <c r="Y139" i="3"/>
  <c r="Q118" i="3"/>
  <c r="X95" i="3"/>
  <c r="Y96" i="3"/>
  <c r="AA98" i="3"/>
  <c r="X74" i="3"/>
  <c r="X134" i="3"/>
  <c r="X149" i="3"/>
  <c r="AA99" i="3"/>
  <c r="U114" i="3"/>
  <c r="U101" i="3"/>
  <c r="X61" i="3"/>
  <c r="X142" i="3"/>
  <c r="X63" i="3"/>
  <c r="Y65" i="3"/>
  <c r="U155" i="3"/>
  <c r="AA132" i="3"/>
  <c r="Y112" i="3"/>
  <c r="X139" i="3"/>
  <c r="Z97" i="3"/>
  <c r="S81" i="3"/>
  <c r="Y284" i="3"/>
  <c r="R286" i="3"/>
  <c r="R299" i="3"/>
  <c r="AB327" i="3"/>
  <c r="Z327" i="3"/>
  <c r="AA186" i="3"/>
  <c r="Q188" i="3"/>
  <c r="Q175" i="3"/>
  <c r="X173" i="3"/>
  <c r="U225" i="3"/>
  <c r="U212" i="3"/>
  <c r="U214" i="3" s="1"/>
  <c r="U215" i="3" s="1"/>
  <c r="Q384" i="3"/>
  <c r="Q386" i="3" s="1"/>
  <c r="AB253" i="3"/>
  <c r="R355" i="3"/>
  <c r="R377" i="3" s="1"/>
  <c r="Z354" i="3"/>
  <c r="AA243" i="3"/>
  <c r="T266" i="3"/>
  <c r="Z185" i="3"/>
  <c r="T373" i="3"/>
  <c r="T360" i="3"/>
  <c r="T362" i="3" s="1"/>
  <c r="T363" i="3" s="1"/>
  <c r="X185" i="3"/>
  <c r="AA258" i="3"/>
  <c r="AA259" i="3"/>
  <c r="AA295" i="3"/>
  <c r="AA296" i="3"/>
  <c r="V192" i="3"/>
  <c r="AA327" i="3"/>
  <c r="V384" i="3"/>
  <c r="X186" i="3"/>
  <c r="Y320" i="3"/>
  <c r="X174" i="3"/>
  <c r="Y250" i="3"/>
  <c r="AB335" i="3"/>
  <c r="S347" i="3"/>
  <c r="Z335" i="3"/>
  <c r="R303" i="3"/>
  <c r="Y280" i="3"/>
  <c r="T323" i="3"/>
  <c r="AA321" i="3"/>
  <c r="T336" i="3"/>
  <c r="X176" i="3"/>
  <c r="Z253" i="3"/>
  <c r="AB290" i="3"/>
  <c r="T355" i="3"/>
  <c r="T377" i="3" s="1"/>
  <c r="Z328" i="3" l="1"/>
  <c r="Y328" i="3"/>
  <c r="R37" i="3"/>
  <c r="V386" i="3"/>
  <c r="Y69" i="3"/>
  <c r="Y329" i="3"/>
  <c r="X291" i="3"/>
  <c r="AB291" i="3"/>
  <c r="Y73" i="3"/>
  <c r="AA328" i="3"/>
  <c r="X328" i="3"/>
  <c r="AB146" i="3"/>
  <c r="X146" i="3"/>
  <c r="Z146" i="3"/>
  <c r="AB72" i="3"/>
  <c r="Z72" i="3"/>
  <c r="AA146" i="3"/>
  <c r="X72" i="3"/>
  <c r="U275" i="3"/>
  <c r="T423" i="3"/>
  <c r="Y71" i="3"/>
  <c r="Z69" i="3"/>
  <c r="X69" i="3"/>
  <c r="AB69" i="3"/>
  <c r="AA69" i="3"/>
  <c r="X107" i="3"/>
  <c r="S46" i="3"/>
  <c r="R90" i="3"/>
  <c r="X180" i="3"/>
  <c r="X70" i="3"/>
  <c r="AA330" i="3"/>
  <c r="O312" i="3"/>
  <c r="R39" i="3"/>
  <c r="Y256" i="3"/>
  <c r="Z145" i="3"/>
  <c r="AB145" i="3"/>
  <c r="AA145" i="3"/>
  <c r="S164" i="3"/>
  <c r="AB294" i="3"/>
  <c r="X329" i="3"/>
  <c r="Z329" i="3"/>
  <c r="U386" i="3"/>
  <c r="Y145" i="3"/>
  <c r="Z147" i="3"/>
  <c r="Y292" i="3"/>
  <c r="Y180" i="3"/>
  <c r="AA329" i="3"/>
  <c r="S275" i="3"/>
  <c r="U164" i="3"/>
  <c r="R46" i="3"/>
  <c r="Z291" i="3"/>
  <c r="AB180" i="3"/>
  <c r="Z108" i="3"/>
  <c r="U312" i="3"/>
  <c r="X109" i="3"/>
  <c r="AA72" i="3"/>
  <c r="U43" i="3"/>
  <c r="X293" i="3"/>
  <c r="X71" i="3"/>
  <c r="AA180" i="3"/>
  <c r="Y294" i="3"/>
  <c r="AB257" i="3"/>
  <c r="T90" i="3"/>
  <c r="AB147" i="3"/>
  <c r="U41" i="3"/>
  <c r="X257" i="3"/>
  <c r="X73" i="3"/>
  <c r="Z73" i="3"/>
  <c r="Z257" i="3"/>
  <c r="Y257" i="3"/>
  <c r="R312" i="3"/>
  <c r="AA73" i="3"/>
  <c r="AB73" i="3"/>
  <c r="R43" i="3"/>
  <c r="X110" i="3"/>
  <c r="Y291" i="3"/>
  <c r="AB293" i="3"/>
  <c r="AA143" i="3"/>
  <c r="AA147" i="3"/>
  <c r="R127" i="3"/>
  <c r="X256" i="3"/>
  <c r="Y70" i="3"/>
  <c r="Q127" i="3"/>
  <c r="Z292" i="3"/>
  <c r="X292" i="3"/>
  <c r="AB292" i="3"/>
  <c r="AA108" i="3"/>
  <c r="X147" i="3"/>
  <c r="AA182" i="3"/>
  <c r="Z256" i="3"/>
  <c r="V127" i="3"/>
  <c r="AB256" i="3"/>
  <c r="AB109" i="3"/>
  <c r="Y332" i="3"/>
  <c r="AA109" i="3"/>
  <c r="R201" i="3"/>
  <c r="Z70" i="3"/>
  <c r="Z294" i="3"/>
  <c r="AA70" i="3"/>
  <c r="Z71" i="3"/>
  <c r="AB108" i="3"/>
  <c r="Z110" i="3"/>
  <c r="AB254" i="3"/>
  <c r="Z293" i="3"/>
  <c r="Y293" i="3"/>
  <c r="AB255" i="3"/>
  <c r="AA183" i="3"/>
  <c r="X255" i="3"/>
  <c r="Z254" i="3"/>
  <c r="AA110" i="3"/>
  <c r="S423" i="3"/>
  <c r="R275" i="3"/>
  <c r="AB110" i="3"/>
  <c r="AB182" i="3"/>
  <c r="Z143" i="3"/>
  <c r="Y184" i="3"/>
  <c r="AB107" i="3"/>
  <c r="X143" i="3"/>
  <c r="Z107" i="3"/>
  <c r="Y182" i="3"/>
  <c r="X182" i="3"/>
  <c r="AA184" i="3"/>
  <c r="Y143" i="3"/>
  <c r="X184" i="3"/>
  <c r="AB143" i="3"/>
  <c r="AA107" i="3"/>
  <c r="AB184" i="3"/>
  <c r="T201" i="3"/>
  <c r="AA332" i="3"/>
  <c r="O374" i="3"/>
  <c r="O375" i="3" s="1"/>
  <c r="O380" i="3" s="1"/>
  <c r="O381" i="3" s="1"/>
  <c r="O411" i="3"/>
  <c r="O412" i="3" s="1"/>
  <c r="O417" i="3" s="1"/>
  <c r="O418" i="3" s="1"/>
  <c r="Z109" i="3"/>
  <c r="Y254" i="3"/>
  <c r="Y109" i="3"/>
  <c r="Y147" i="3"/>
  <c r="X254" i="3"/>
  <c r="AB70" i="3"/>
  <c r="Y183" i="3"/>
  <c r="V37" i="3"/>
  <c r="S349" i="3"/>
  <c r="Y347" i="3"/>
  <c r="T341" i="3"/>
  <c r="T337" i="3"/>
  <c r="T338" i="3" s="1"/>
  <c r="X258" i="3"/>
  <c r="Q45" i="3"/>
  <c r="X175" i="3"/>
  <c r="Q177" i="3"/>
  <c r="U115" i="3"/>
  <c r="U116" i="3" s="1"/>
  <c r="U119" i="3"/>
  <c r="T66" i="3"/>
  <c r="Z64" i="3"/>
  <c r="V39" i="3"/>
  <c r="V164" i="3"/>
  <c r="T103" i="3"/>
  <c r="Z101" i="3"/>
  <c r="R267" i="3"/>
  <c r="R263" i="3"/>
  <c r="R264" i="3" s="1"/>
  <c r="S43" i="3"/>
  <c r="S312" i="3"/>
  <c r="Q43" i="3"/>
  <c r="Q312" i="3"/>
  <c r="T41" i="3"/>
  <c r="T238" i="3"/>
  <c r="Z188" i="3"/>
  <c r="S189" i="3"/>
  <c r="S190" i="3" s="1"/>
  <c r="S193" i="3"/>
  <c r="Q44" i="3"/>
  <c r="Q349" i="3"/>
  <c r="AB175" i="3"/>
  <c r="U177" i="3"/>
  <c r="Q41" i="3"/>
  <c r="Q337" i="3"/>
  <c r="Q338" i="3" s="1"/>
  <c r="Q341" i="3"/>
  <c r="Z258" i="3"/>
  <c r="Q378" i="3"/>
  <c r="Q374" i="3"/>
  <c r="Q375" i="3" s="1"/>
  <c r="X323" i="3"/>
  <c r="S325" i="3"/>
  <c r="AB323" i="3"/>
  <c r="Z323" i="3"/>
  <c r="Q267" i="3"/>
  <c r="Q263" i="3"/>
  <c r="Q264" i="3" s="1"/>
  <c r="U304" i="3"/>
  <c r="U300" i="3"/>
  <c r="U301" i="3" s="1"/>
  <c r="R214" i="3"/>
  <c r="R215" i="3" s="1"/>
  <c r="X212" i="3"/>
  <c r="S127" i="3"/>
  <c r="AA138" i="3"/>
  <c r="U140" i="3"/>
  <c r="R362" i="3"/>
  <c r="Z360" i="3"/>
  <c r="X183" i="3"/>
  <c r="U238" i="3"/>
  <c r="Q201" i="3"/>
  <c r="Y258" i="3"/>
  <c r="R341" i="3"/>
  <c r="R337" i="3"/>
  <c r="X336" i="3"/>
  <c r="R78" i="3"/>
  <c r="R79" i="3" s="1"/>
  <c r="R82" i="3"/>
  <c r="V90" i="3"/>
  <c r="V78" i="3"/>
  <c r="V79" i="3" s="1"/>
  <c r="V82" i="3"/>
  <c r="U411" i="3"/>
  <c r="U412" i="3" s="1"/>
  <c r="U415" i="3"/>
  <c r="V411" i="3"/>
  <c r="V412" i="3" s="1"/>
  <c r="V415" i="3"/>
  <c r="Q152" i="3"/>
  <c r="Q153" i="3" s="1"/>
  <c r="Q156" i="3"/>
  <c r="Y108" i="3"/>
  <c r="T127" i="3"/>
  <c r="U230" i="3"/>
  <c r="U226" i="3"/>
  <c r="X188" i="3"/>
  <c r="Q189" i="3"/>
  <c r="Q190" i="3" s="1"/>
  <c r="Q193" i="3"/>
  <c r="T304" i="3"/>
  <c r="T300" i="3"/>
  <c r="Q42" i="3"/>
  <c r="Q275" i="3"/>
  <c r="X295" i="3"/>
  <c r="T267" i="3"/>
  <c r="T263" i="3"/>
  <c r="T264" i="3" s="1"/>
  <c r="S214" i="3"/>
  <c r="S215" i="3" s="1"/>
  <c r="Y212" i="3"/>
  <c r="V40" i="3"/>
  <c r="T156" i="3"/>
  <c r="T152" i="3"/>
  <c r="T153" i="3" s="1"/>
  <c r="Q82" i="3"/>
  <c r="Q78" i="3"/>
  <c r="Q79" i="3" s="1"/>
  <c r="U38" i="3"/>
  <c r="U127" i="3"/>
  <c r="U90" i="3"/>
  <c r="T45" i="3"/>
  <c r="Y255" i="3"/>
  <c r="S267" i="3"/>
  <c r="S263" i="3"/>
  <c r="S264" i="3" s="1"/>
  <c r="S156" i="3"/>
  <c r="S152" i="3"/>
  <c r="S304" i="3"/>
  <c r="S300" i="3"/>
  <c r="S301" i="3" s="1"/>
  <c r="R378" i="3"/>
  <c r="R374" i="3"/>
  <c r="R375" i="3" s="1"/>
  <c r="U40" i="3"/>
  <c r="T177" i="3"/>
  <c r="T178" i="3" s="1"/>
  <c r="AA175" i="3"/>
  <c r="U251" i="3"/>
  <c r="AB249" i="3"/>
  <c r="T214" i="3"/>
  <c r="T215" i="3" s="1"/>
  <c r="Z212" i="3"/>
  <c r="R193" i="3"/>
  <c r="R189" i="3"/>
  <c r="R190" i="3" s="1"/>
  <c r="Y188" i="3"/>
  <c r="AB332" i="3"/>
  <c r="Z332" i="3"/>
  <c r="R40" i="3"/>
  <c r="X294" i="3"/>
  <c r="S411" i="3"/>
  <c r="S412" i="3" s="1"/>
  <c r="S415" i="3"/>
  <c r="S90" i="3"/>
  <c r="V115" i="3"/>
  <c r="V116" i="3" s="1"/>
  <c r="V119" i="3"/>
  <c r="Y64" i="3"/>
  <c r="R66" i="3"/>
  <c r="V152" i="3"/>
  <c r="V153" i="3" s="1"/>
  <c r="V156" i="3"/>
  <c r="R140" i="3"/>
  <c r="Y138" i="3"/>
  <c r="Q39" i="3"/>
  <c r="R411" i="3"/>
  <c r="R412" i="3" s="1"/>
  <c r="R415" i="3"/>
  <c r="U78" i="3"/>
  <c r="U79" i="3" s="1"/>
  <c r="U82" i="3"/>
  <c r="Y107" i="3"/>
  <c r="AB71" i="3"/>
  <c r="Z330" i="3"/>
  <c r="AB330" i="3"/>
  <c r="U46" i="3"/>
  <c r="T378" i="3"/>
  <c r="T374" i="3"/>
  <c r="T375" i="3" s="1"/>
  <c r="R304" i="3"/>
  <c r="R300" i="3"/>
  <c r="R301" i="3" s="1"/>
  <c r="T82" i="3"/>
  <c r="T78" i="3"/>
  <c r="T79" i="3" s="1"/>
  <c r="T115" i="3"/>
  <c r="T116" i="3" s="1"/>
  <c r="T119" i="3"/>
  <c r="Q226" i="3"/>
  <c r="Q227" i="3" s="1"/>
  <c r="Q230" i="3"/>
  <c r="U374" i="3"/>
  <c r="U375" i="3" s="1"/>
  <c r="U378" i="3"/>
  <c r="U193" i="3"/>
  <c r="AB188" i="3"/>
  <c r="U189" i="3"/>
  <c r="U190" i="3" s="1"/>
  <c r="S230" i="3"/>
  <c r="S226" i="3"/>
  <c r="S227" i="3" s="1"/>
  <c r="R164" i="3"/>
  <c r="Q46" i="3"/>
  <c r="Q423" i="3"/>
  <c r="AB258" i="3"/>
  <c r="S362" i="3"/>
  <c r="AA360" i="3"/>
  <c r="AB183" i="3"/>
  <c r="S201" i="3"/>
  <c r="Q251" i="3"/>
  <c r="X249" i="3"/>
  <c r="U288" i="3"/>
  <c r="AB286" i="3"/>
  <c r="S115" i="3"/>
  <c r="S116" i="3" s="1"/>
  <c r="S119" i="3"/>
  <c r="U156" i="3"/>
  <c r="U152" i="3"/>
  <c r="U153" i="3" s="1"/>
  <c r="T312" i="3"/>
  <c r="Q300" i="3"/>
  <c r="Q301" i="3" s="1"/>
  <c r="Q304" i="3"/>
  <c r="U201" i="3"/>
  <c r="V193" i="3"/>
  <c r="V189" i="3"/>
  <c r="V374" i="3"/>
  <c r="V375" i="3" s="1"/>
  <c r="V378" i="3"/>
  <c r="U263" i="3"/>
  <c r="U264" i="3" s="1"/>
  <c r="U267" i="3"/>
  <c r="T230" i="3"/>
  <c r="T226" i="3"/>
  <c r="R177" i="3"/>
  <c r="Y175" i="3"/>
  <c r="X330" i="3"/>
  <c r="R115" i="3"/>
  <c r="R116" i="3" s="1"/>
  <c r="R119" i="3"/>
  <c r="AB101" i="3"/>
  <c r="V103" i="3"/>
  <c r="T411" i="3"/>
  <c r="T412" i="3" s="1"/>
  <c r="T415" i="3"/>
  <c r="X101" i="3"/>
  <c r="Q103" i="3"/>
  <c r="S82" i="3"/>
  <c r="S78" i="3"/>
  <c r="S79" i="3" s="1"/>
  <c r="R45" i="3"/>
  <c r="AA71" i="3"/>
  <c r="Q411" i="3"/>
  <c r="Q412" i="3" s="1"/>
  <c r="Q415" i="3"/>
  <c r="S39" i="3"/>
  <c r="AB64" i="3"/>
  <c r="V66" i="3"/>
  <c r="Z295" i="3"/>
  <c r="X138" i="3"/>
  <c r="Q140" i="3"/>
  <c r="Y110" i="3"/>
  <c r="T37" i="3"/>
  <c r="T325" i="3"/>
  <c r="AA323" i="3"/>
  <c r="Q37" i="3"/>
  <c r="R38" i="3"/>
  <c r="AB295" i="3"/>
  <c r="R288" i="3"/>
  <c r="Y286" i="3"/>
  <c r="Y295" i="3"/>
  <c r="U103" i="3"/>
  <c r="AA101" i="3"/>
  <c r="O304" i="3"/>
  <c r="O300" i="3"/>
  <c r="O301" i="3" s="1"/>
  <c r="T288" i="3"/>
  <c r="AA286" i="3"/>
  <c r="R251" i="3"/>
  <c r="Y249" i="3"/>
  <c r="S177" i="3"/>
  <c r="Z175" i="3"/>
  <c r="V41" i="3"/>
  <c r="V238" i="3"/>
  <c r="Y348" i="3"/>
  <c r="T251" i="3"/>
  <c r="AA249" i="3"/>
  <c r="R238" i="3"/>
  <c r="Y330" i="3"/>
  <c r="T140" i="3"/>
  <c r="Z138" i="3"/>
  <c r="Q90" i="3"/>
  <c r="X64" i="3"/>
  <c r="Q66" i="3"/>
  <c r="U45" i="3"/>
  <c r="S378" i="3"/>
  <c r="S374" i="3"/>
  <c r="S375" i="3" s="1"/>
  <c r="S337" i="3"/>
  <c r="S341" i="3"/>
  <c r="Y336" i="3"/>
  <c r="X348" i="3"/>
  <c r="Z249" i="3"/>
  <c r="S251" i="3"/>
  <c r="R230" i="3"/>
  <c r="R226" i="3"/>
  <c r="R227" i="3" s="1"/>
  <c r="T39" i="3"/>
  <c r="T164" i="3"/>
  <c r="R42" i="3"/>
  <c r="T275" i="3"/>
  <c r="Z286" i="3"/>
  <c r="S288" i="3"/>
  <c r="Q288" i="3"/>
  <c r="X286" i="3"/>
  <c r="T193" i="3"/>
  <c r="AA188" i="3"/>
  <c r="T189" i="3"/>
  <c r="T190" i="3" s="1"/>
  <c r="R44" i="3"/>
  <c r="R349" i="3"/>
  <c r="X347" i="3"/>
  <c r="T44" i="3"/>
  <c r="T349" i="3"/>
  <c r="V230" i="3"/>
  <c r="V226" i="3"/>
  <c r="V227" i="3" s="1"/>
  <c r="R325" i="3"/>
  <c r="Y323" i="3"/>
  <c r="R103" i="3"/>
  <c r="Y101" i="3"/>
  <c r="V46" i="3"/>
  <c r="V423" i="3"/>
  <c r="O337" i="3"/>
  <c r="O338" i="3" s="1"/>
  <c r="O341" i="3"/>
  <c r="Q119" i="3"/>
  <c r="Q115" i="3"/>
  <c r="Q116" i="3" s="1"/>
  <c r="Q164" i="3"/>
  <c r="V140" i="3"/>
  <c r="AB138" i="3"/>
  <c r="R152" i="3"/>
  <c r="R153" i="3" s="1"/>
  <c r="R156" i="3"/>
  <c r="Z255" i="3"/>
  <c r="U66" i="3"/>
  <c r="AA64" i="3"/>
  <c r="O416" i="3" l="1"/>
  <c r="Q40" i="3"/>
  <c r="S45" i="3"/>
  <c r="U37" i="3"/>
  <c r="R41" i="3"/>
  <c r="S40" i="3"/>
  <c r="O379" i="3"/>
  <c r="X341" i="3"/>
  <c r="S38" i="3"/>
  <c r="U306" i="3"/>
  <c r="U307" i="3" s="1"/>
  <c r="S194" i="3"/>
  <c r="R269" i="3"/>
  <c r="R270" i="3" s="1"/>
  <c r="T268" i="3"/>
  <c r="Q121" i="3"/>
  <c r="Q122" i="3" s="1"/>
  <c r="T343" i="3"/>
  <c r="T344" i="3" s="1"/>
  <c r="T194" i="3"/>
  <c r="S380" i="3"/>
  <c r="S381" i="3" s="1"/>
  <c r="S231" i="3"/>
  <c r="U195" i="3"/>
  <c r="U196" i="3" s="1"/>
  <c r="T83" i="3"/>
  <c r="S305" i="3"/>
  <c r="S269" i="3"/>
  <c r="S270" i="3" s="1"/>
  <c r="V231" i="3"/>
  <c r="R232" i="3"/>
  <c r="R233" i="3" s="1"/>
  <c r="T158" i="3"/>
  <c r="T159" i="3" s="1"/>
  <c r="U158" i="3"/>
  <c r="U159" i="3" s="1"/>
  <c r="R306" i="3"/>
  <c r="R307" i="3" s="1"/>
  <c r="T380" i="3"/>
  <c r="T381" i="3" s="1"/>
  <c r="U305" i="3"/>
  <c r="X140" i="3"/>
  <c r="Q141" i="3"/>
  <c r="Q417" i="3"/>
  <c r="Q418" i="3" s="1"/>
  <c r="Q416" i="3"/>
  <c r="T121" i="3"/>
  <c r="T122" i="3" s="1"/>
  <c r="T120" i="3"/>
  <c r="U416" i="3"/>
  <c r="U417" i="3"/>
  <c r="U418" i="3" s="1"/>
  <c r="V84" i="3"/>
  <c r="V85" i="3" s="1"/>
  <c r="V83" i="3"/>
  <c r="U141" i="3"/>
  <c r="AA140" i="3"/>
  <c r="U157" i="3"/>
  <c r="AB288" i="3"/>
  <c r="U289" i="3"/>
  <c r="S363" i="3"/>
  <c r="AA362" i="3"/>
  <c r="Q38" i="3"/>
  <c r="S157" i="3"/>
  <c r="S153" i="3"/>
  <c r="S158" i="3" s="1"/>
  <c r="S159" i="3" s="1"/>
  <c r="U231" i="3"/>
  <c r="U227" i="3"/>
  <c r="U232" i="3" s="1"/>
  <c r="U233" i="3" s="1"/>
  <c r="V416" i="3"/>
  <c r="V417" i="3"/>
  <c r="V418" i="3" s="1"/>
  <c r="AA66" i="3"/>
  <c r="U67" i="3"/>
  <c r="Y103" i="3"/>
  <c r="R104" i="3"/>
  <c r="T195" i="3"/>
  <c r="T196" i="3" s="1"/>
  <c r="Q289" i="3"/>
  <c r="X288" i="3"/>
  <c r="T42" i="3"/>
  <c r="S252" i="3"/>
  <c r="Z251" i="3"/>
  <c r="Q83" i="3"/>
  <c r="Q84" i="3"/>
  <c r="Q85" i="3" s="1"/>
  <c r="T157" i="3"/>
  <c r="T305" i="3"/>
  <c r="T301" i="3"/>
  <c r="T306" i="3" s="1"/>
  <c r="T307" i="3" s="1"/>
  <c r="Q195" i="3"/>
  <c r="Q196" i="3" s="1"/>
  <c r="Q194" i="3"/>
  <c r="T38" i="3"/>
  <c r="S44" i="3"/>
  <c r="R387" i="3"/>
  <c r="S342" i="3"/>
  <c r="Y341" i="3"/>
  <c r="T252" i="3"/>
  <c r="AA251" i="3"/>
  <c r="T289" i="3"/>
  <c r="AA288" i="3"/>
  <c r="AA325" i="3"/>
  <c r="T326" i="3"/>
  <c r="V141" i="3"/>
  <c r="AB140" i="3"/>
  <c r="Q120" i="3"/>
  <c r="R231" i="3"/>
  <c r="S338" i="3"/>
  <c r="Y338" i="3" s="1"/>
  <c r="Y337" i="3"/>
  <c r="AA177" i="3"/>
  <c r="Z177" i="3"/>
  <c r="S178" i="3"/>
  <c r="AA178" i="3" s="1"/>
  <c r="Y288" i="3"/>
  <c r="R289" i="3"/>
  <c r="V45" i="3"/>
  <c r="T40" i="3"/>
  <c r="R416" i="3"/>
  <c r="R417" i="3"/>
  <c r="R418" i="3" s="1"/>
  <c r="Y140" i="3"/>
  <c r="R141" i="3"/>
  <c r="R157" i="3"/>
  <c r="R158" i="3"/>
  <c r="R159" i="3" s="1"/>
  <c r="Q67" i="3"/>
  <c r="X66" i="3"/>
  <c r="Y251" i="3"/>
  <c r="R252" i="3"/>
  <c r="T202" i="3"/>
  <c r="O306" i="3"/>
  <c r="O307" i="3" s="1"/>
  <c r="O305" i="3"/>
  <c r="AA103" i="3"/>
  <c r="U104" i="3"/>
  <c r="S84" i="3"/>
  <c r="S85" i="3" s="1"/>
  <c r="S83" i="3"/>
  <c r="AB103" i="3"/>
  <c r="V104" i="3"/>
  <c r="T231" i="3"/>
  <c r="T227" i="3"/>
  <c r="T232" i="3" s="1"/>
  <c r="T233" i="3" s="1"/>
  <c r="V379" i="3"/>
  <c r="V380" i="3"/>
  <c r="V381" i="3" s="1"/>
  <c r="V194" i="3"/>
  <c r="V190" i="3"/>
  <c r="V195" i="3" s="1"/>
  <c r="V196" i="3" s="1"/>
  <c r="S41" i="3"/>
  <c r="V158" i="3"/>
  <c r="V159" i="3" s="1"/>
  <c r="V157" i="3"/>
  <c r="S416" i="3"/>
  <c r="S417" i="3"/>
  <c r="S418" i="3" s="1"/>
  <c r="R194" i="3"/>
  <c r="R195" i="3"/>
  <c r="R196" i="3" s="1"/>
  <c r="U252" i="3"/>
  <c r="AB251" i="3"/>
  <c r="S268" i="3"/>
  <c r="R342" i="3"/>
  <c r="R338" i="3"/>
  <c r="X337" i="3"/>
  <c r="X215" i="3"/>
  <c r="Q269" i="3"/>
  <c r="Q270" i="3" s="1"/>
  <c r="Q268" i="3"/>
  <c r="Q380" i="3"/>
  <c r="Q381" i="3" s="1"/>
  <c r="Q379" i="3"/>
  <c r="Z103" i="3"/>
  <c r="T104" i="3"/>
  <c r="T67" i="3"/>
  <c r="Z66" i="3"/>
  <c r="O343" i="3"/>
  <c r="O344" i="3" s="1"/>
  <c r="O342" i="3"/>
  <c r="R326" i="3"/>
  <c r="Y325" i="3"/>
  <c r="V232" i="3"/>
  <c r="V233" i="3" s="1"/>
  <c r="S289" i="3"/>
  <c r="Z288" i="3"/>
  <c r="S379" i="3"/>
  <c r="T141" i="3"/>
  <c r="Z140" i="3"/>
  <c r="Q104" i="3"/>
  <c r="X103" i="3"/>
  <c r="T43" i="3"/>
  <c r="X251" i="3"/>
  <c r="Q252" i="3"/>
  <c r="S232" i="3"/>
  <c r="S233" i="3" s="1"/>
  <c r="U194" i="3"/>
  <c r="S42" i="3"/>
  <c r="Q231" i="3"/>
  <c r="Q232" i="3"/>
  <c r="Q233" i="3" s="1"/>
  <c r="T84" i="3"/>
  <c r="T85" i="3" s="1"/>
  <c r="R305" i="3"/>
  <c r="T379" i="3"/>
  <c r="U84" i="3"/>
  <c r="U85" i="3" s="1"/>
  <c r="U83" i="3"/>
  <c r="Y66" i="3"/>
  <c r="R67" i="3"/>
  <c r="S37" i="3"/>
  <c r="R380" i="3"/>
  <c r="R381" i="3" s="1"/>
  <c r="R379" i="3"/>
  <c r="Q387" i="3"/>
  <c r="Y215" i="3"/>
  <c r="V38" i="3"/>
  <c r="S195" i="3"/>
  <c r="S196" i="3" s="1"/>
  <c r="R268" i="3"/>
  <c r="U121" i="3"/>
  <c r="U122" i="3" s="1"/>
  <c r="U120" i="3"/>
  <c r="X177" i="3"/>
  <c r="Q178" i="3"/>
  <c r="S387" i="3"/>
  <c r="U42" i="3"/>
  <c r="AB66" i="3"/>
  <c r="V67" i="3"/>
  <c r="T417" i="3"/>
  <c r="T418" i="3" s="1"/>
  <c r="T416" i="3"/>
  <c r="R121" i="3"/>
  <c r="R122" i="3" s="1"/>
  <c r="R120" i="3"/>
  <c r="R178" i="3"/>
  <c r="Y177" i="3"/>
  <c r="U268" i="3"/>
  <c r="U269" i="3"/>
  <c r="U270" i="3" s="1"/>
  <c r="Q305" i="3"/>
  <c r="Q306" i="3"/>
  <c r="Q307" i="3" s="1"/>
  <c r="S120" i="3"/>
  <c r="S121" i="3"/>
  <c r="S122" i="3" s="1"/>
  <c r="U379" i="3"/>
  <c r="U380" i="3"/>
  <c r="U381" i="3" s="1"/>
  <c r="T46" i="3"/>
  <c r="V121" i="3"/>
  <c r="V122" i="3" s="1"/>
  <c r="V120" i="3"/>
  <c r="Z215" i="3"/>
  <c r="S306" i="3"/>
  <c r="S307" i="3" s="1"/>
  <c r="V387" i="3"/>
  <c r="T269" i="3"/>
  <c r="T270" i="3" s="1"/>
  <c r="U39" i="3"/>
  <c r="Q157" i="3"/>
  <c r="Q158" i="3"/>
  <c r="Q159" i="3" s="1"/>
  <c r="R84" i="3"/>
  <c r="R85" i="3" s="1"/>
  <c r="R83" i="3"/>
  <c r="R363" i="3"/>
  <c r="Z362" i="3"/>
  <c r="T387" i="3"/>
  <c r="X325" i="3"/>
  <c r="AB325" i="3"/>
  <c r="S326" i="3"/>
  <c r="Z325" i="3"/>
  <c r="Q343" i="3"/>
  <c r="Q344" i="3" s="1"/>
  <c r="Q342" i="3"/>
  <c r="AB177" i="3"/>
  <c r="U178" i="3"/>
  <c r="T342" i="3"/>
  <c r="U387" i="3"/>
  <c r="T165" i="3" l="1"/>
  <c r="S54" i="3"/>
  <c r="R165" i="3"/>
  <c r="Y178" i="3"/>
  <c r="S276" i="3"/>
  <c r="Z289" i="3"/>
  <c r="V350" i="3"/>
  <c r="Q350" i="3"/>
  <c r="U91" i="3"/>
  <c r="AA104" i="3"/>
  <c r="T313" i="3"/>
  <c r="AA326" i="3"/>
  <c r="V165" i="3"/>
  <c r="Q276" i="3"/>
  <c r="X289" i="3"/>
  <c r="R91" i="3"/>
  <c r="Y104" i="3"/>
  <c r="AA67" i="3"/>
  <c r="U54" i="3"/>
  <c r="O387" i="3"/>
  <c r="O350" i="3"/>
  <c r="S350" i="3"/>
  <c r="AA363" i="3"/>
  <c r="R313" i="3"/>
  <c r="Y326" i="3"/>
  <c r="T54" i="3"/>
  <c r="Z67" i="3"/>
  <c r="R202" i="3"/>
  <c r="U350" i="3"/>
  <c r="R343" i="3"/>
  <c r="X338" i="3"/>
  <c r="V91" i="3"/>
  <c r="AB104" i="3"/>
  <c r="R276" i="3"/>
  <c r="Y289" i="3"/>
  <c r="AA252" i="3"/>
  <c r="T239" i="3"/>
  <c r="Y342" i="3"/>
  <c r="S128" i="3"/>
  <c r="S239" i="3"/>
  <c r="Z252" i="3"/>
  <c r="U276" i="3"/>
  <c r="AB289" i="3"/>
  <c r="U128" i="3"/>
  <c r="AA141" i="3"/>
  <c r="Q202" i="3"/>
  <c r="X178" i="3"/>
  <c r="Q165" i="3"/>
  <c r="V54" i="3"/>
  <c r="AB67" i="3"/>
  <c r="X104" i="3"/>
  <c r="Q91" i="3"/>
  <c r="T128" i="3"/>
  <c r="Z141" i="3"/>
  <c r="O276" i="3"/>
  <c r="T91" i="3"/>
  <c r="Z104" i="3"/>
  <c r="X342" i="3"/>
  <c r="T350" i="3"/>
  <c r="R239" i="3"/>
  <c r="Y252" i="3"/>
  <c r="R128" i="3"/>
  <c r="Y141" i="3"/>
  <c r="S343" i="3"/>
  <c r="O313" i="3"/>
  <c r="X141" i="3"/>
  <c r="Q128" i="3"/>
  <c r="AB326" i="3"/>
  <c r="Z326" i="3"/>
  <c r="S313" i="3"/>
  <c r="X326" i="3"/>
  <c r="S91" i="3"/>
  <c r="S202" i="3"/>
  <c r="U165" i="3"/>
  <c r="AB178" i="3"/>
  <c r="R350" i="3"/>
  <c r="Z363" i="3"/>
  <c r="Y67" i="3"/>
  <c r="R54" i="3"/>
  <c r="Q239" i="3"/>
  <c r="X252" i="3"/>
  <c r="V202" i="3"/>
  <c r="U239" i="3"/>
  <c r="AB252" i="3"/>
  <c r="X67" i="3"/>
  <c r="Q54" i="3"/>
  <c r="Z178" i="3"/>
  <c r="S165" i="3"/>
  <c r="V128" i="3"/>
  <c r="AB141" i="3"/>
  <c r="T276" i="3"/>
  <c r="AA289" i="3"/>
  <c r="Q313" i="3"/>
  <c r="U202" i="3"/>
  <c r="R344" i="3" l="1"/>
  <c r="X344" i="3" s="1"/>
  <c r="X343" i="3"/>
  <c r="S344" i="3"/>
  <c r="Y344" i="3" s="1"/>
  <c r="Y343" i="3"/>
</calcChain>
</file>

<file path=xl/sharedStrings.xml><?xml version="1.0" encoding="utf-8"?>
<sst xmlns="http://schemas.openxmlformats.org/spreadsheetml/2006/main" count="1945" uniqueCount="235">
  <si>
    <t>reg+prem+dod5</t>
  </si>
  <si>
    <t>reg+prem+dod4</t>
  </si>
  <si>
    <t>reg+prem+dod3</t>
  </si>
  <si>
    <t>reg+prem+dod1</t>
  </si>
  <si>
    <t>Stranski pridelki</t>
  </si>
  <si>
    <t>STROŠKI SKUPAJ</t>
  </si>
  <si>
    <t xml:space="preserve"> delo</t>
  </si>
  <si>
    <t>Kg/ha</t>
  </si>
  <si>
    <t>Intenzivnost pridelave</t>
  </si>
  <si>
    <t>Prid (neto za LC v analitični)</t>
  </si>
  <si>
    <t xml:space="preserve">              KMETIJSKI INŠTITUT SLOVENIJE</t>
  </si>
  <si>
    <t>Amortizacija</t>
  </si>
  <si>
    <t>Kupljen material in storitve</t>
  </si>
  <si>
    <t>SUM element</t>
  </si>
  <si>
    <t>vred glav prid</t>
  </si>
  <si>
    <t>Pc</t>
  </si>
  <si>
    <t>jabolka</t>
  </si>
  <si>
    <t>krompir</t>
  </si>
  <si>
    <t>EUR/uro</t>
  </si>
  <si>
    <t>Neto dodana vrednost/uro</t>
  </si>
  <si>
    <t>EUR/ha</t>
  </si>
  <si>
    <t>Neto dodana vrednost</t>
  </si>
  <si>
    <t xml:space="preserve">Bruto dodana vrednost </t>
  </si>
  <si>
    <t xml:space="preserve">  Stroški domačega dela in kapitala</t>
  </si>
  <si>
    <t xml:space="preserve">  Amortizacija</t>
  </si>
  <si>
    <t xml:space="preserve">  Stroški kupljenega blaga in storitev</t>
  </si>
  <si>
    <t>Stroški zmanjšani za interno realizacijo</t>
  </si>
  <si>
    <t>Vrednost finalne proizvodnje skupaj</t>
  </si>
  <si>
    <t>OBRAČUN DOHODKA</t>
  </si>
  <si>
    <t xml:space="preserve">  Od tega interna realizacija</t>
  </si>
  <si>
    <t>Vrednost proizvodnje skupaj</t>
  </si>
  <si>
    <t>EUR/kg</t>
  </si>
  <si>
    <t>Prodajna cena</t>
  </si>
  <si>
    <t>Stroški, zmanjšani za subvencije/kg</t>
  </si>
  <si>
    <t>Stroški, zmanjšani za subvencije</t>
  </si>
  <si>
    <t>Subvencije</t>
  </si>
  <si>
    <t>Stroški glavnega pridelka</t>
  </si>
  <si>
    <t>Stroški skupaj</t>
  </si>
  <si>
    <t xml:space="preserve">  Od tega: domače delo neto</t>
  </si>
  <si>
    <t>Stroški domačega dela in kapitala</t>
  </si>
  <si>
    <t xml:space="preserve">                 domače strojne storitve</t>
  </si>
  <si>
    <t xml:space="preserve">                 zavarovanje</t>
  </si>
  <si>
    <t xml:space="preserve">                 najete storitve</t>
  </si>
  <si>
    <t xml:space="preserve">                 sredstva za varstvo</t>
  </si>
  <si>
    <t xml:space="preserve">                 gnojila</t>
  </si>
  <si>
    <t xml:space="preserve">  Od tega: seme</t>
  </si>
  <si>
    <t>Stroški blaga in storitev</t>
  </si>
  <si>
    <t>IZVLEČEK ANALITIČNE KALKULACIJE</t>
  </si>
  <si>
    <t>Enota</t>
  </si>
  <si>
    <t>Indeks</t>
  </si>
  <si>
    <t>◄ izbor kalkulacije</t>
  </si>
  <si>
    <t>KONTROLA</t>
  </si>
  <si>
    <t>"Brez dajatev in pravic iz dela" vključujejo: a + e</t>
  </si>
  <si>
    <t>"Minimalne obveznosti iz dela"  vključujejo: a + b + e</t>
  </si>
  <si>
    <t xml:space="preserve">d. pravice iz dela (plačani bolniški in redni letni dopust, regres, regres za malico), </t>
  </si>
  <si>
    <t>"Polne dajatve in pravice iz dela" vključujejo:</t>
  </si>
  <si>
    <t>RAZLIČNE RAVNI PARITETNEGA DOHODKA</t>
  </si>
  <si>
    <t>Število/ha</t>
  </si>
  <si>
    <t>Število trsov</t>
  </si>
  <si>
    <t>Kg/trs</t>
  </si>
  <si>
    <t>t/ha</t>
  </si>
  <si>
    <t>M4</t>
  </si>
  <si>
    <t>M 6</t>
  </si>
  <si>
    <t>M 5</t>
  </si>
  <si>
    <t>M 4</t>
  </si>
  <si>
    <t>M 3</t>
  </si>
  <si>
    <t>M 2</t>
  </si>
  <si>
    <t>M 1</t>
  </si>
  <si>
    <t>Model</t>
  </si>
  <si>
    <t>M3</t>
  </si>
  <si>
    <t>M2</t>
  </si>
  <si>
    <t>M1</t>
  </si>
  <si>
    <t>Indeks: M 1 =100</t>
  </si>
  <si>
    <t>ha</t>
  </si>
  <si>
    <t>Velikost poljine</t>
  </si>
  <si>
    <t>vel parcele</t>
  </si>
  <si>
    <t>Indeks: M 2 =100</t>
  </si>
  <si>
    <t>Indeks: M 3 =100</t>
  </si>
  <si>
    <t>Stranski pridelek</t>
  </si>
  <si>
    <t>str1_kg</t>
  </si>
  <si>
    <t>Glavni pridelek</t>
  </si>
  <si>
    <t>M5</t>
  </si>
  <si>
    <t>e. davke iz KD in stroške kapitala</t>
  </si>
  <si>
    <t>Pšenica</t>
  </si>
  <si>
    <t>EKONOMSKI KAZALCI PRI RAZLIČNI INTENZIVNOSTI IN VELIKOSTI PARCELE</t>
  </si>
  <si>
    <t>Odkupna cena; vir podatkov SURS; preračuni KIS</t>
  </si>
  <si>
    <t>sivo</t>
  </si>
  <si>
    <t>Brez dajatev in pravic iz dela</t>
  </si>
  <si>
    <t>Minimalne obveznosti iz dela</t>
  </si>
  <si>
    <t>Polne dajatve in pravice iz dela</t>
  </si>
  <si>
    <t>stroški-vse dajatve</t>
  </si>
  <si>
    <t>stroški-obv dajatve</t>
  </si>
  <si>
    <t>stroški vsi</t>
  </si>
  <si>
    <t>Regresi</t>
  </si>
  <si>
    <t>Zdrav dodatno</t>
  </si>
  <si>
    <t>Pokoj dodatno</t>
  </si>
  <si>
    <t>Zdrav obvezno</t>
  </si>
  <si>
    <t>Pokoj obvezno</t>
  </si>
  <si>
    <t>psenica</t>
  </si>
  <si>
    <t>psenicaA</t>
  </si>
  <si>
    <t>psenicaB</t>
  </si>
  <si>
    <t>psenicaC</t>
  </si>
  <si>
    <t>jecmenT</t>
  </si>
  <si>
    <t>koruza</t>
  </si>
  <si>
    <t>oljrep</t>
  </si>
  <si>
    <t>hruske</t>
  </si>
  <si>
    <t>breskve</t>
  </si>
  <si>
    <t>grozpod</t>
  </si>
  <si>
    <t>grozpri</t>
  </si>
  <si>
    <t>grozpriA</t>
  </si>
  <si>
    <t>grozpriB</t>
  </si>
  <si>
    <t>grozpriC</t>
  </si>
  <si>
    <t>grozpriD</t>
  </si>
  <si>
    <t>grozpriE</t>
  </si>
  <si>
    <t>grozpriF</t>
  </si>
  <si>
    <t>grozpodA</t>
  </si>
  <si>
    <t>grozpodB</t>
  </si>
  <si>
    <t>grozpodC</t>
  </si>
  <si>
    <t>breskveA</t>
  </si>
  <si>
    <t>breskveB</t>
  </si>
  <si>
    <t>hruskeA</t>
  </si>
  <si>
    <t>hruskeB</t>
  </si>
  <si>
    <t>jabolkaA</t>
  </si>
  <si>
    <t>jabolkaB</t>
  </si>
  <si>
    <t>jabolkaC</t>
  </si>
  <si>
    <t>oljrepB</t>
  </si>
  <si>
    <t>oljrepA</t>
  </si>
  <si>
    <t>krompirA</t>
  </si>
  <si>
    <t>krompirB</t>
  </si>
  <si>
    <t>jecmenTA</t>
  </si>
  <si>
    <t>jecmenTB</t>
  </si>
  <si>
    <t>KMETIJSKI INŠTITUT SLOVENIJE</t>
  </si>
  <si>
    <t>Oddelek za ekonomiko kmetijstva</t>
  </si>
  <si>
    <t>oljrepC</t>
  </si>
  <si>
    <t>koruzaA</t>
  </si>
  <si>
    <t>koruzaB</t>
  </si>
  <si>
    <t>koruzaC</t>
  </si>
  <si>
    <t>koruzaD</t>
  </si>
  <si>
    <t>krompirC</t>
  </si>
  <si>
    <t>psenicaD</t>
  </si>
  <si>
    <t>psenicaE</t>
  </si>
  <si>
    <t>M6</t>
  </si>
  <si>
    <t>psenicaF</t>
  </si>
  <si>
    <t>Indeks: M 3 = 100</t>
  </si>
  <si>
    <t>Legenda:</t>
  </si>
  <si>
    <t>jecmenTE</t>
  </si>
  <si>
    <t>jecmenTD</t>
  </si>
  <si>
    <t>jecmenTC</t>
  </si>
  <si>
    <t>jecmenTF</t>
  </si>
  <si>
    <t>Indeks: M 2 = 100</t>
  </si>
  <si>
    <t>Bruto dodana vrednost</t>
  </si>
  <si>
    <t>Velikost parcele</t>
  </si>
  <si>
    <t>davek_a</t>
  </si>
  <si>
    <r>
      <t xml:space="preserve">Slika 1: Cenovne meje doseganja paritetnega dohodka - </t>
    </r>
    <r>
      <rPr>
        <b/>
        <sz val="9"/>
        <color theme="6" tint="-0.499984740745262"/>
        <rFont val="Arial"/>
        <family val="2"/>
        <charset val="238"/>
      </rPr>
      <t>PŠENICA</t>
    </r>
    <r>
      <rPr>
        <sz val="9"/>
        <rFont val="Arial"/>
        <family val="2"/>
        <charset val="238"/>
      </rPr>
      <t>,</t>
    </r>
  </si>
  <si>
    <r>
      <t xml:space="preserve">Slika 2: Kazalniki modelne ocene dohodka - </t>
    </r>
    <r>
      <rPr>
        <b/>
        <sz val="9"/>
        <color theme="6" tint="-0.499984740745262"/>
        <rFont val="Arial"/>
        <family val="2"/>
        <charset val="238"/>
      </rPr>
      <t>PŠENICA</t>
    </r>
    <r>
      <rPr>
        <b/>
        <sz val="9"/>
        <rFont val="Arial"/>
        <family val="2"/>
        <charset val="238"/>
      </rPr>
      <t>,</t>
    </r>
  </si>
  <si>
    <t>oljrepD</t>
  </si>
  <si>
    <t>oljrepE</t>
  </si>
  <si>
    <t>oljrepF</t>
  </si>
  <si>
    <r>
      <t xml:space="preserve">Slika 2: Kazalniki modelne ocene dohodka - </t>
    </r>
    <r>
      <rPr>
        <b/>
        <sz val="9"/>
        <color theme="6" tint="-0.499984740745262"/>
        <rFont val="Arial"/>
        <family val="2"/>
        <charset val="238"/>
      </rPr>
      <t>JEČMEN - tržni</t>
    </r>
    <r>
      <rPr>
        <b/>
        <sz val="9"/>
        <rFont val="Arial"/>
        <family val="2"/>
        <charset val="238"/>
      </rPr>
      <t>,</t>
    </r>
  </si>
  <si>
    <r>
      <t>Slika 1: Cenovne meje doseganja paritetnega dohodka -</t>
    </r>
    <r>
      <rPr>
        <b/>
        <sz val="9"/>
        <color theme="6" tint="-0.499984740745262"/>
        <rFont val="Arial"/>
        <family val="2"/>
        <charset val="238"/>
      </rPr>
      <t xml:space="preserve"> JEČMEN - tržni</t>
    </r>
    <r>
      <rPr>
        <sz val="9"/>
        <rFont val="Arial"/>
        <family val="2"/>
        <charset val="238"/>
      </rPr>
      <t>,</t>
    </r>
  </si>
  <si>
    <r>
      <t>Slika 1: Cenovne meje doseganja paritetnega dohodka -</t>
    </r>
    <r>
      <rPr>
        <b/>
        <sz val="9"/>
        <color theme="6" tint="-0.499984740745262"/>
        <rFont val="Arial"/>
        <family val="2"/>
        <charset val="238"/>
      </rPr>
      <t xml:space="preserve"> OLJNA OGRŠČICA</t>
    </r>
    <r>
      <rPr>
        <sz val="9"/>
        <rFont val="Arial"/>
        <family val="2"/>
        <charset val="238"/>
      </rPr>
      <t>,</t>
    </r>
  </si>
  <si>
    <r>
      <t xml:space="preserve">Slika 2: Kazalniki modelne ocene dohodka - </t>
    </r>
    <r>
      <rPr>
        <b/>
        <sz val="9"/>
        <color theme="6" tint="-0.499984740745262"/>
        <rFont val="Arial"/>
        <family val="2"/>
        <charset val="238"/>
      </rPr>
      <t xml:space="preserve"> OLJNA OGRŠČICA</t>
    </r>
    <r>
      <rPr>
        <b/>
        <sz val="9"/>
        <rFont val="Arial"/>
        <family val="2"/>
        <charset val="238"/>
      </rPr>
      <t>,</t>
    </r>
  </si>
  <si>
    <t>KAZALNIKI DOHODKA</t>
  </si>
  <si>
    <t>"Subvencije" vključujejo:</t>
  </si>
  <si>
    <t xml:space="preserve"> - vračilo trošarine</t>
  </si>
  <si>
    <t xml:space="preserve"> - vrednost plačilne pravice</t>
  </si>
  <si>
    <t xml:space="preserve"> - plačilo za zeleno komponento</t>
  </si>
  <si>
    <t xml:space="preserve"> - proizvodno vezano plačilo pri strnem žitu</t>
  </si>
  <si>
    <t>Vrednost pridelave_tržna</t>
  </si>
  <si>
    <t>"Vrednost pridelave_tržna" vključujeje:</t>
  </si>
  <si>
    <t>b. prispevke iz naslova zdravstvenega in pokojninskega zavarovanja kmetov (osnova minimalna plača),</t>
  </si>
  <si>
    <t xml:space="preserve">c. prispevke iz naslova zdravstvenega in pokojninskega zavarovanja kmetov, ki zagotavljajo z delavci primerljivo raven pravic (osnova povprečna plača), </t>
  </si>
  <si>
    <t>LEGENDA</t>
  </si>
  <si>
    <t>Neto dodana vrednsot</t>
  </si>
  <si>
    <r>
      <t xml:space="preserve">Slika 2: Kazalniki modelne ocene dohodka - </t>
    </r>
    <r>
      <rPr>
        <b/>
        <sz val="9"/>
        <color theme="6" tint="-0.499984740745262"/>
        <rFont val="Arial"/>
        <family val="2"/>
        <charset val="238"/>
      </rPr>
      <t>JEČMEN - tržni</t>
    </r>
    <r>
      <rPr>
        <sz val="9"/>
        <rFont val="Arial"/>
        <family val="2"/>
        <charset val="238"/>
      </rPr>
      <t>,</t>
    </r>
  </si>
  <si>
    <t xml:space="preserve"> Vrednost pridelave_tržna + Subvencije – Stroški kupljenega blaga in storitev</t>
  </si>
  <si>
    <t>"Bruto dodana vrednost" =</t>
  </si>
  <si>
    <t>a. neto plačo v višini povprečne neto plače v Republiki Sloveniji,</t>
  </si>
  <si>
    <t>glavni in stranski</t>
  </si>
  <si>
    <t xml:space="preserve"> - vrednost glavenga in stranskega pridelka</t>
  </si>
  <si>
    <t>koruzaE</t>
  </si>
  <si>
    <t>koruzaF</t>
  </si>
  <si>
    <t>semenski material</t>
  </si>
  <si>
    <t>krompirD</t>
  </si>
  <si>
    <t>krompirE</t>
  </si>
  <si>
    <t>krompirF</t>
  </si>
  <si>
    <t>Pridelek na trs</t>
  </si>
  <si>
    <t>jabolkaD</t>
  </si>
  <si>
    <t>jabolkaE</t>
  </si>
  <si>
    <t>Kos/ha</t>
  </si>
  <si>
    <t>Število dreves</t>
  </si>
  <si>
    <t>hruskeC</t>
  </si>
  <si>
    <t>hruskeD</t>
  </si>
  <si>
    <t>hruskeE</t>
  </si>
  <si>
    <t>breskveC</t>
  </si>
  <si>
    <t>breskveD</t>
  </si>
  <si>
    <t>breskveE</t>
  </si>
  <si>
    <t>grozpodE</t>
  </si>
  <si>
    <t>grozpodD</t>
  </si>
  <si>
    <t>grozpodF</t>
  </si>
  <si>
    <t>Indeks: M 4 = 100</t>
  </si>
  <si>
    <t>Indeks: M 4 =100</t>
  </si>
  <si>
    <t>BRUTO DODANA VREDNOST</t>
  </si>
  <si>
    <r>
      <t>Slika 1: Cenovne meje doseganja paritetnega dohodka -</t>
    </r>
    <r>
      <rPr>
        <b/>
        <sz val="9"/>
        <color theme="6" tint="-0.499984740745262"/>
        <rFont val="Arial"/>
        <family val="2"/>
        <charset val="238"/>
      </rPr>
      <t xml:space="preserve"> KORUZA ZA ZRNJE</t>
    </r>
    <r>
      <rPr>
        <sz val="9"/>
        <rFont val="Arial"/>
        <family val="2"/>
        <charset val="238"/>
      </rPr>
      <t>,</t>
    </r>
  </si>
  <si>
    <r>
      <t>Slika 1: Cenovne meje doseganja paritetnega dohodka -</t>
    </r>
    <r>
      <rPr>
        <b/>
        <sz val="9"/>
        <color theme="6" tint="-0.499984740745262"/>
        <rFont val="Arial"/>
        <family val="2"/>
        <charset val="238"/>
      </rPr>
      <t xml:space="preserve"> KROMPIR POZNI</t>
    </r>
    <r>
      <rPr>
        <sz val="9"/>
        <rFont val="Arial"/>
        <family val="2"/>
        <charset val="238"/>
      </rPr>
      <t>,</t>
    </r>
  </si>
  <si>
    <r>
      <t>Slika 1: Cenovne meje doseganja paritetnega dohodka -</t>
    </r>
    <r>
      <rPr>
        <b/>
        <sz val="9"/>
        <color theme="6" tint="-0.499984740745262"/>
        <rFont val="Arial"/>
        <family val="2"/>
        <charset val="238"/>
      </rPr>
      <t xml:space="preserve"> NAMIZNA JABOLKA</t>
    </r>
    <r>
      <rPr>
        <sz val="9"/>
        <rFont val="Arial"/>
        <family val="2"/>
        <charset val="238"/>
      </rPr>
      <t>,</t>
    </r>
  </si>
  <si>
    <r>
      <t>Slika 1: Cenovne meje doseganja paritetnega dohodka -</t>
    </r>
    <r>
      <rPr>
        <b/>
        <sz val="9"/>
        <color theme="6" tint="-0.499984740745262"/>
        <rFont val="Arial"/>
        <family val="2"/>
        <charset val="238"/>
      </rPr>
      <t xml:space="preserve"> NAMIZNE HRUŠKE</t>
    </r>
    <r>
      <rPr>
        <sz val="9"/>
        <rFont val="Arial"/>
        <family val="2"/>
        <charset val="238"/>
      </rPr>
      <t>,</t>
    </r>
  </si>
  <si>
    <r>
      <t>Slika 1: Cenovne meje doseganja paritetnega dohodka -</t>
    </r>
    <r>
      <rPr>
        <b/>
        <sz val="9"/>
        <color theme="6" tint="-0.499984740745262"/>
        <rFont val="Arial"/>
        <family val="2"/>
        <charset val="238"/>
      </rPr>
      <t xml:space="preserve"> NAMIZNE BRESKVE</t>
    </r>
    <r>
      <rPr>
        <sz val="9"/>
        <rFont val="Arial"/>
        <family val="2"/>
        <charset val="238"/>
      </rPr>
      <t>,</t>
    </r>
  </si>
  <si>
    <r>
      <t>Slika 1: Cenovne meje doseganja paritetnega dohodka -</t>
    </r>
    <r>
      <rPr>
        <b/>
        <sz val="9"/>
        <color theme="6" tint="-0.499984740745262"/>
        <rFont val="Arial"/>
        <family val="2"/>
        <charset val="238"/>
      </rPr>
      <t xml:space="preserve"> GROZDJE VERTIKALA</t>
    </r>
    <r>
      <rPr>
        <sz val="9"/>
        <rFont val="Arial"/>
        <family val="2"/>
        <charset val="238"/>
      </rPr>
      <t>,</t>
    </r>
  </si>
  <si>
    <r>
      <t xml:space="preserve">Slika 2: Kazalniki modelne ocene dohodka - </t>
    </r>
    <r>
      <rPr>
        <b/>
        <sz val="9"/>
        <color theme="6" tint="-0.499984740745262"/>
        <rFont val="Arial"/>
        <family val="2"/>
        <charset val="238"/>
      </rPr>
      <t>GROZDJE VERTIKALA</t>
    </r>
    <r>
      <rPr>
        <b/>
        <sz val="9"/>
        <rFont val="Arial"/>
        <family val="2"/>
        <charset val="238"/>
      </rPr>
      <t>,</t>
    </r>
  </si>
  <si>
    <r>
      <t xml:space="preserve">Slika 2: Kazalniki modelne ocene dohodka - </t>
    </r>
    <r>
      <rPr>
        <b/>
        <sz val="9"/>
        <color theme="6" tint="-0.499984740745262"/>
        <rFont val="Arial"/>
        <family val="2"/>
        <charset val="238"/>
      </rPr>
      <t>NAMIZNE BRESKVE</t>
    </r>
    <r>
      <rPr>
        <b/>
        <sz val="9"/>
        <rFont val="Arial"/>
        <family val="2"/>
        <charset val="238"/>
      </rPr>
      <t>,</t>
    </r>
  </si>
  <si>
    <r>
      <t xml:space="preserve">Slika 2: Kazalniki modelne ocene dohodka - </t>
    </r>
    <r>
      <rPr>
        <b/>
        <sz val="9"/>
        <color theme="6" tint="-0.499984740745262"/>
        <rFont val="Arial"/>
        <family val="2"/>
        <charset val="238"/>
      </rPr>
      <t>NAMIZNE HRUŠKE</t>
    </r>
    <r>
      <rPr>
        <b/>
        <sz val="9"/>
        <rFont val="Arial"/>
        <family val="2"/>
        <charset val="238"/>
      </rPr>
      <t>,</t>
    </r>
  </si>
  <si>
    <r>
      <t xml:space="preserve">Slika 2: Kazalniki modelne ocene dohodka - </t>
    </r>
    <r>
      <rPr>
        <b/>
        <sz val="9"/>
        <color theme="6" tint="-0.499984740745262"/>
        <rFont val="Arial"/>
        <family val="2"/>
        <charset val="238"/>
      </rPr>
      <t>NAMIZNA JABOLKA</t>
    </r>
    <r>
      <rPr>
        <b/>
        <sz val="9"/>
        <rFont val="Arial"/>
        <family val="2"/>
        <charset val="238"/>
      </rPr>
      <t>,</t>
    </r>
  </si>
  <si>
    <r>
      <t xml:space="preserve">Slika 2: Kazalniki modelne ocene dohodka - </t>
    </r>
    <r>
      <rPr>
        <b/>
        <sz val="9"/>
        <color theme="6" tint="-0.499984740745262"/>
        <rFont val="Arial"/>
        <family val="2"/>
        <charset val="238"/>
      </rPr>
      <t>KROMPIR POZNI</t>
    </r>
    <r>
      <rPr>
        <b/>
        <sz val="9"/>
        <rFont val="Arial"/>
        <family val="2"/>
        <charset val="238"/>
      </rPr>
      <t>,</t>
    </r>
  </si>
  <si>
    <r>
      <t xml:space="preserve">Slika 2: Kazalniki modelne ocene dohodka - </t>
    </r>
    <r>
      <rPr>
        <b/>
        <sz val="9"/>
        <color theme="6" tint="-0.499984740745262"/>
        <rFont val="Arial"/>
        <family val="2"/>
        <charset val="238"/>
      </rPr>
      <t>KORUZA ZA ZRNJE</t>
    </r>
    <r>
      <rPr>
        <b/>
        <sz val="9"/>
        <rFont val="Arial"/>
        <family val="2"/>
        <charset val="238"/>
      </rPr>
      <t>,</t>
    </r>
  </si>
  <si>
    <r>
      <t xml:space="preserve">Slika 2: Kazalniki modelne ocene dohodka - </t>
    </r>
    <r>
      <rPr>
        <b/>
        <sz val="9"/>
        <color theme="6" tint="-0.499984740745262"/>
        <rFont val="Arial"/>
        <family val="2"/>
        <charset val="238"/>
      </rPr>
      <t>OLJNA OGRŠČICA</t>
    </r>
    <r>
      <rPr>
        <b/>
        <sz val="9"/>
        <rFont val="Arial"/>
        <family val="2"/>
        <charset val="238"/>
      </rPr>
      <t>,</t>
    </r>
  </si>
  <si>
    <r>
      <t>Slika 1: Cenovne meje doseganja paritetnega dohodka -</t>
    </r>
    <r>
      <rPr>
        <b/>
        <sz val="9"/>
        <color theme="6" tint="-0.499984740745262"/>
        <rFont val="Arial"/>
        <family val="2"/>
        <charset val="238"/>
      </rPr>
      <t xml:space="preserve"> GROZDJE TERASE</t>
    </r>
    <r>
      <rPr>
        <sz val="9"/>
        <rFont val="Arial"/>
        <family val="2"/>
        <charset val="238"/>
      </rPr>
      <t>,</t>
    </r>
  </si>
  <si>
    <r>
      <t xml:space="preserve">Slika 2: Kazalniki modelne ocene dohodka - </t>
    </r>
    <r>
      <rPr>
        <b/>
        <sz val="9"/>
        <color theme="6" tint="-0.499984740745262"/>
        <rFont val="Arial"/>
        <family val="2"/>
        <charset val="238"/>
      </rPr>
      <t>GROZDJE TERASE</t>
    </r>
    <r>
      <rPr>
        <b/>
        <sz val="9"/>
        <rFont val="Arial"/>
        <family val="2"/>
        <charset val="238"/>
      </rPr>
      <t>,</t>
    </r>
  </si>
  <si>
    <t>XX</t>
  </si>
  <si>
    <t>Odkupna cena; ocena KIS</t>
  </si>
  <si>
    <t>GRAFI TU LE ZA ANALIZO, IZPIS NA leto!</t>
  </si>
  <si>
    <t>Koruza za zrnje</t>
  </si>
  <si>
    <t>2025</t>
  </si>
  <si>
    <t>Ječmen tržni</t>
  </si>
  <si>
    <t>Oljna ogrščica</t>
  </si>
  <si>
    <t>Krompir pozni</t>
  </si>
  <si>
    <t>Jabolka namizna</t>
  </si>
  <si>
    <t>Hruške namizne</t>
  </si>
  <si>
    <t>Breskve namizne</t>
  </si>
  <si>
    <t>Grozdje-vertikala podravska</t>
  </si>
  <si>
    <t>Grozdje-terase primorska</t>
  </si>
  <si>
    <t>Indeks 2025/24</t>
  </si>
  <si>
    <t>2025, upoštevani stroški zmanjšani za subvencije</t>
  </si>
  <si>
    <t/>
  </si>
  <si>
    <t>Indeks 2025/2024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</si>
</sst>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&quot;€&quot;_-;\-* #,##0.00\ &quot;€&quot;_-;_-* &quot;-&quot;??\ &quot;€&quot;_-;_-@_-"/>
    <numFmt numFmtId="165" formatCode="#,##0.0"/>
    <numFmt numFmtId="166" formatCode="#,##0.000"/>
    <numFmt numFmtId="167" formatCode="0.000"/>
    <numFmt numFmtId="168" formatCode="0.0000"/>
    <numFmt numFmtId="169" formatCode="0.0"/>
    <numFmt numFmtId="170" formatCode="#,##0.0000"/>
  </numFmts>
  <fonts count="119">
    <font>
      <sz val="10"/>
      <name val="Times New Roman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Times New Roman"/>
      <family val="1"/>
      <charset val="238"/>
    </font>
    <font>
      <b/>
      <i/>
      <sz val="8"/>
      <name val="Arial"/>
      <family val="2"/>
      <charset val="238"/>
    </font>
    <font>
      <b/>
      <i/>
      <sz val="8"/>
      <color rgb="FF0070C0"/>
      <name val="Arial"/>
      <family val="2"/>
      <charset val="238"/>
    </font>
    <font>
      <sz val="8"/>
      <color rgb="FF0070C0"/>
      <name val="Arial"/>
      <family val="2"/>
      <charset val="238"/>
    </font>
    <font>
      <b/>
      <sz val="8"/>
      <color rgb="FF0070C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i/>
      <sz val="8"/>
      <color rgb="FF0070C0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9"/>
      <name val="Arial CE"/>
      <charset val="238"/>
    </font>
    <font>
      <sz val="8"/>
      <color theme="0"/>
      <name val="Arial"/>
      <family val="2"/>
      <charset val="238"/>
    </font>
    <font>
      <b/>
      <sz val="8"/>
      <color theme="0"/>
      <name val="Arial"/>
      <family val="2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color rgb="FF0070C0"/>
      <name val="Arial"/>
      <family val="2"/>
      <charset val="238"/>
    </font>
    <font>
      <b/>
      <sz val="9"/>
      <color theme="6" tint="-0.499984740745262"/>
      <name val="Arial"/>
      <family val="2"/>
      <charset val="238"/>
    </font>
    <font>
      <b/>
      <sz val="9"/>
      <color rgb="FF0070C0"/>
      <name val="Arial"/>
      <family val="2"/>
      <charset val="238"/>
    </font>
    <font>
      <b/>
      <i/>
      <sz val="9"/>
      <color rgb="FF0070C0"/>
      <name val="Arial"/>
      <family val="2"/>
      <charset val="238"/>
    </font>
    <font>
      <i/>
      <sz val="9"/>
      <name val="Arial"/>
      <family val="2"/>
      <charset val="238"/>
    </font>
    <font>
      <b/>
      <sz val="9"/>
      <color indexed="12"/>
      <name val="Arial"/>
      <family val="2"/>
      <charset val="238"/>
    </font>
    <font>
      <i/>
      <sz val="9"/>
      <color rgb="FF7030A0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u/>
      <sz val="7.5"/>
      <color indexed="12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2"/>
      <name val="Courier"/>
      <family val="1"/>
      <charset val="238"/>
    </font>
    <font>
      <sz val="11"/>
      <color indexed="60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9"/>
      <color rgb="FFFF0000"/>
      <name val="Arial"/>
      <family val="2"/>
      <charset val="238"/>
    </font>
    <font>
      <sz val="8"/>
      <color theme="6" tint="-0.249977111117893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8"/>
      <name val="Arial"/>
      <family val="2"/>
      <charset val="238"/>
    </font>
    <font>
      <sz val="11"/>
      <color indexed="9"/>
      <name val="Arial"/>
      <family val="2"/>
      <charset val="238"/>
    </font>
    <font>
      <sz val="11"/>
      <color indexed="17"/>
      <name val="Arial"/>
      <family val="2"/>
      <charset val="238"/>
    </font>
    <font>
      <b/>
      <sz val="11"/>
      <color indexed="63"/>
      <name val="Arial"/>
      <family val="2"/>
      <charset val="238"/>
    </font>
    <font>
      <b/>
      <sz val="15"/>
      <color indexed="56"/>
      <name val="Arial"/>
      <family val="2"/>
      <charset val="238"/>
    </font>
    <font>
      <b/>
      <sz val="13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1"/>
      <color indexed="60"/>
      <name val="Arial"/>
      <family val="2"/>
      <charset val="238"/>
    </font>
    <font>
      <sz val="11"/>
      <color indexed="10"/>
      <name val="Arial"/>
      <family val="2"/>
      <charset val="238"/>
    </font>
    <font>
      <i/>
      <sz val="11"/>
      <color indexed="23"/>
      <name val="Arial"/>
      <family val="2"/>
      <charset val="238"/>
    </font>
    <font>
      <sz val="11"/>
      <color indexed="52"/>
      <name val="Arial"/>
      <family val="2"/>
      <charset val="238"/>
    </font>
    <font>
      <b/>
      <sz val="11"/>
      <color indexed="9"/>
      <name val="Arial"/>
      <family val="2"/>
      <charset val="238"/>
    </font>
    <font>
      <b/>
      <sz val="11"/>
      <color indexed="52"/>
      <name val="Arial"/>
      <family val="2"/>
      <charset val="238"/>
    </font>
    <font>
      <sz val="11"/>
      <color indexed="20"/>
      <name val="Arial"/>
      <family val="2"/>
      <charset val="238"/>
    </font>
    <font>
      <sz val="11"/>
      <color indexed="62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theme="6" tint="-0.499984740745262"/>
      <name val="Arial"/>
      <family val="2"/>
      <charset val="238"/>
    </font>
    <font>
      <b/>
      <sz val="9"/>
      <color theme="5" tint="-0.499984740745262"/>
      <name val="Arial"/>
      <family val="2"/>
      <charset val="238"/>
    </font>
    <font>
      <sz val="8"/>
      <color theme="6" tint="-0.499984740745262"/>
      <name val="Arial"/>
      <family val="2"/>
      <charset val="238"/>
    </font>
    <font>
      <sz val="9"/>
      <name val="Times New Roman"/>
      <family val="1"/>
      <charset val="238"/>
    </font>
    <font>
      <b/>
      <sz val="9"/>
      <color theme="0"/>
      <name val="Arial"/>
      <family val="2"/>
      <charset val="238"/>
    </font>
    <font>
      <b/>
      <sz val="12"/>
      <color theme="0"/>
      <name val="Arial"/>
      <family val="2"/>
      <charset val="238"/>
    </font>
    <font>
      <sz val="12"/>
      <color theme="0"/>
      <name val="Arial"/>
      <family val="2"/>
      <charset val="238"/>
    </font>
    <font>
      <sz val="9"/>
      <color theme="7" tint="-0.499984740745262"/>
      <name val="Arial"/>
      <family val="2"/>
      <charset val="238"/>
    </font>
    <font>
      <i/>
      <sz val="9"/>
      <color rgb="FF0070C0"/>
      <name val="Arial"/>
      <family val="2"/>
      <charset val="238"/>
    </font>
    <font>
      <b/>
      <sz val="9"/>
      <color theme="0"/>
      <name val="Times New Roman"/>
      <family val="1"/>
      <charset val="238"/>
    </font>
    <font>
      <i/>
      <sz val="9"/>
      <color theme="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name val="Times New Roman"/>
      <family val="1"/>
      <charset val="238"/>
    </font>
    <font>
      <i/>
      <sz val="9"/>
      <color rgb="FFFF0000"/>
      <name val="Arial"/>
      <family val="2"/>
      <charset val="238"/>
    </font>
    <font>
      <sz val="12"/>
      <color theme="6" tint="-0.499984740745262"/>
      <name val="Arial"/>
      <family val="2"/>
      <charset val="238"/>
    </font>
    <font>
      <b/>
      <sz val="9"/>
      <color theme="6" tint="-0.499984740745262"/>
      <name val="Arial CE"/>
      <charset val="238"/>
    </font>
    <font>
      <sz val="9"/>
      <color theme="4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indexed="9"/>
      <name val="Arial"/>
      <family val="2"/>
      <charset val="238"/>
    </font>
    <font>
      <sz val="9"/>
      <color theme="5" tint="-0.499984740745262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b/>
      <i/>
      <sz val="9"/>
      <color theme="3" tint="0.39997558519241921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sz val="9"/>
      <color theme="6" tint="-0.499984740745262"/>
      <name val="Arial"/>
      <family val="2"/>
      <charset val="238"/>
    </font>
    <font>
      <b/>
      <u/>
      <sz val="9"/>
      <color rgb="FF0070C0"/>
      <name val="Arial"/>
      <family val="2"/>
      <charset val="238"/>
    </font>
    <font>
      <b/>
      <sz val="16"/>
      <name val="Arial"/>
      <family val="2"/>
      <charset val="238"/>
    </font>
    <font>
      <b/>
      <sz val="16"/>
      <name val="Times New Roman"/>
      <family val="1"/>
      <charset val="238"/>
    </font>
    <font>
      <sz val="8"/>
      <color theme="9"/>
      <name val="Arial"/>
      <family val="2"/>
      <charset val="238"/>
    </font>
    <font>
      <sz val="10"/>
      <color rgb="FF000000"/>
      <name val="Times New Roman"/>
      <family val="1"/>
      <charset val="238"/>
    </font>
    <font>
      <u/>
      <sz val="10"/>
      <color rgb="FF0563C1"/>
      <name val="Times New Roman"/>
      <family val="1"/>
      <charset val="238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9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</fills>
  <borders count="1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</borders>
  <cellStyleXfs count="324">
    <xf numFmtId="0" fontId="0" fillId="0" borderId="0"/>
    <xf numFmtId="0" fontId="9" fillId="0" borderId="0"/>
    <xf numFmtId="0" fontId="14" fillId="0" borderId="0"/>
    <xf numFmtId="0" fontId="14" fillId="0" borderId="0"/>
    <xf numFmtId="0" fontId="6" fillId="0" borderId="0"/>
    <xf numFmtId="0" fontId="5" fillId="0" borderId="0"/>
    <xf numFmtId="0" fontId="4" fillId="0" borderId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2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4" fillId="11" borderId="0" applyNumberFormat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23" borderId="1" applyNumberFormat="0" applyAlignment="0" applyProtection="0"/>
    <xf numFmtId="0" fontId="37" fillId="0" borderId="0" applyNumberFormat="0" applyFill="0" applyBorder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40" fillId="0" borderId="4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41" fillId="0" borderId="0"/>
    <xf numFmtId="0" fontId="32" fillId="0" borderId="0"/>
    <xf numFmtId="0" fontId="32" fillId="0" borderId="0"/>
    <xf numFmtId="0" fontId="42" fillId="24" borderId="0" applyNumberFormat="0" applyBorder="0" applyAlignment="0" applyProtection="0"/>
    <xf numFmtId="0" fontId="14" fillId="25" borderId="5" applyNumberFormat="0" applyFon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9" borderId="0" applyNumberFormat="0" applyBorder="0" applyAlignment="0" applyProtection="0"/>
    <xf numFmtId="0" fontId="45" fillId="0" borderId="6" applyNumberFormat="0" applyFill="0" applyAlignment="0" applyProtection="0"/>
    <xf numFmtId="0" fontId="46" fillId="30" borderId="7" applyNumberFormat="0" applyAlignment="0" applyProtection="0"/>
    <xf numFmtId="0" fontId="47" fillId="23" borderId="8" applyNumberFormat="0" applyAlignment="0" applyProtection="0"/>
    <xf numFmtId="0" fontId="48" fillId="10" borderId="0" applyNumberFormat="0" applyBorder="0" applyAlignment="0" applyProtection="0"/>
    <xf numFmtId="0" fontId="49" fillId="14" borderId="8" applyNumberFormat="0" applyAlignment="0" applyProtection="0"/>
    <xf numFmtId="0" fontId="50" fillId="0" borderId="9" applyNumberFormat="0" applyFill="0" applyAlignment="0" applyProtection="0"/>
    <xf numFmtId="0" fontId="9" fillId="0" borderId="0"/>
    <xf numFmtId="0" fontId="53" fillId="0" borderId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2" borderId="0" applyNumberFormat="0" applyBorder="0" applyAlignment="0" applyProtection="0"/>
    <xf numFmtId="0" fontId="53" fillId="15" borderId="0" applyNumberFormat="0" applyBorder="0" applyAlignment="0" applyProtection="0"/>
    <xf numFmtId="0" fontId="53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55" fillId="11" borderId="0" applyNumberFormat="0" applyBorder="0" applyAlignment="0" applyProtection="0"/>
    <xf numFmtId="0" fontId="56" fillId="23" borderId="1" applyNumberFormat="0" applyAlignment="0" applyProtection="0"/>
    <xf numFmtId="0" fontId="57" fillId="0" borderId="0" applyNumberFormat="0" applyFill="0" applyBorder="0" applyAlignment="0" applyProtection="0"/>
    <xf numFmtId="0" fontId="58" fillId="0" borderId="2" applyNumberFormat="0" applyFill="0" applyAlignment="0" applyProtection="0"/>
    <xf numFmtId="0" fontId="59" fillId="0" borderId="3" applyNumberFormat="0" applyFill="0" applyAlignment="0" applyProtection="0"/>
    <xf numFmtId="0" fontId="60" fillId="0" borderId="4" applyNumberFormat="0" applyFill="0" applyAlignment="0" applyProtection="0"/>
    <xf numFmtId="0" fontId="60" fillId="0" borderId="0" applyNumberFormat="0" applyFill="0" applyBorder="0" applyAlignment="0" applyProtection="0"/>
    <xf numFmtId="0" fontId="61" fillId="24" borderId="0" applyNumberFormat="0" applyBorder="0" applyAlignment="0" applyProtection="0"/>
    <xf numFmtId="0" fontId="53" fillId="25" borderId="5" applyNumberFormat="0" applyFon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54" fillId="28" borderId="0" applyNumberFormat="0" applyBorder="0" applyAlignment="0" applyProtection="0"/>
    <xf numFmtId="0" fontId="54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9" borderId="0" applyNumberFormat="0" applyBorder="0" applyAlignment="0" applyProtection="0"/>
    <xf numFmtId="0" fontId="64" fillId="0" borderId="6" applyNumberFormat="0" applyFill="0" applyAlignment="0" applyProtection="0"/>
    <xf numFmtId="0" fontId="65" fillId="30" borderId="7" applyNumberFormat="0" applyAlignment="0" applyProtection="0"/>
    <xf numFmtId="0" fontId="66" fillId="23" borderId="8" applyNumberFormat="0" applyAlignment="0" applyProtection="0"/>
    <xf numFmtId="0" fontId="67" fillId="10" borderId="0" applyNumberFormat="0" applyBorder="0" applyAlignment="0" applyProtection="0"/>
    <xf numFmtId="0" fontId="68" fillId="14" borderId="8" applyNumberFormat="0" applyAlignment="0" applyProtection="0"/>
    <xf numFmtId="0" fontId="69" fillId="0" borderId="9" applyNumberFormat="0" applyFill="0" applyAlignment="0" applyProtection="0"/>
    <xf numFmtId="0" fontId="14" fillId="0" borderId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2" borderId="0" applyNumberFormat="0" applyBorder="0" applyAlignment="0" applyProtection="0"/>
    <xf numFmtId="0" fontId="53" fillId="15" borderId="0" applyNumberFormat="0" applyBorder="0" applyAlignment="0" applyProtection="0"/>
    <xf numFmtId="0" fontId="53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55" fillId="11" borderId="0" applyNumberFormat="0" applyBorder="0" applyAlignment="0" applyProtection="0"/>
    <xf numFmtId="0" fontId="56" fillId="23" borderId="1" applyNumberFormat="0" applyAlignment="0" applyProtection="0"/>
    <xf numFmtId="0" fontId="57" fillId="0" borderId="0" applyNumberFormat="0" applyFill="0" applyBorder="0" applyAlignment="0" applyProtection="0"/>
    <xf numFmtId="0" fontId="58" fillId="0" borderId="2" applyNumberFormat="0" applyFill="0" applyAlignment="0" applyProtection="0"/>
    <xf numFmtId="0" fontId="59" fillId="0" borderId="3" applyNumberFormat="0" applyFill="0" applyAlignment="0" applyProtection="0"/>
    <xf numFmtId="0" fontId="60" fillId="0" borderId="4" applyNumberFormat="0" applyFill="0" applyAlignment="0" applyProtection="0"/>
    <xf numFmtId="0" fontId="60" fillId="0" borderId="0" applyNumberFormat="0" applyFill="0" applyBorder="0" applyAlignment="0" applyProtection="0"/>
    <xf numFmtId="0" fontId="61" fillId="24" borderId="0" applyNumberFormat="0" applyBorder="0" applyAlignment="0" applyProtection="0"/>
    <xf numFmtId="0" fontId="53" fillId="25" borderId="5" applyNumberFormat="0" applyFon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54" fillId="28" borderId="0" applyNumberFormat="0" applyBorder="0" applyAlignment="0" applyProtection="0"/>
    <xf numFmtId="0" fontId="54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9" borderId="0" applyNumberFormat="0" applyBorder="0" applyAlignment="0" applyProtection="0"/>
    <xf numFmtId="0" fontId="64" fillId="0" borderId="6" applyNumberFormat="0" applyFill="0" applyAlignment="0" applyProtection="0"/>
    <xf numFmtId="0" fontId="65" fillId="30" borderId="7" applyNumberFormat="0" applyAlignment="0" applyProtection="0"/>
    <xf numFmtId="0" fontId="66" fillId="23" borderId="8" applyNumberFormat="0" applyAlignment="0" applyProtection="0"/>
    <xf numFmtId="0" fontId="67" fillId="10" borderId="0" applyNumberFormat="0" applyBorder="0" applyAlignment="0" applyProtection="0"/>
    <xf numFmtId="0" fontId="68" fillId="14" borderId="8" applyNumberFormat="0" applyAlignment="0" applyProtection="0"/>
    <xf numFmtId="0" fontId="69" fillId="0" borderId="9" applyNumberFormat="0" applyFill="0" applyAlignment="0" applyProtection="0"/>
    <xf numFmtId="0" fontId="47" fillId="23" borderId="8" applyNumberFormat="0" applyAlignment="0" applyProtection="0"/>
    <xf numFmtId="164" fontId="53" fillId="0" borderId="0" applyFont="0" applyFill="0" applyBorder="0" applyAlignment="0" applyProtection="0"/>
    <xf numFmtId="0" fontId="49" fillId="14" borderId="8" applyNumberFormat="0" applyAlignment="0" applyProtection="0"/>
    <xf numFmtId="0" fontId="3" fillId="0" borderId="0"/>
    <xf numFmtId="0" fontId="53" fillId="0" borderId="0"/>
    <xf numFmtId="0" fontId="32" fillId="0" borderId="0"/>
    <xf numFmtId="0" fontId="70" fillId="9" borderId="0" applyNumberFormat="0" applyBorder="0" applyAlignment="0" applyProtection="0"/>
    <xf numFmtId="0" fontId="70" fillId="10" borderId="0" applyNumberFormat="0" applyBorder="0" applyAlignment="0" applyProtection="0"/>
    <xf numFmtId="0" fontId="70" fillId="11" borderId="0" applyNumberFormat="0" applyBorder="0" applyAlignment="0" applyProtection="0"/>
    <xf numFmtId="0" fontId="70" fillId="12" borderId="0" applyNumberFormat="0" applyBorder="0" applyAlignment="0" applyProtection="0"/>
    <xf numFmtId="0" fontId="70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5" borderId="0" applyNumberFormat="0" applyBorder="0" applyAlignment="0" applyProtection="0"/>
    <xf numFmtId="0" fontId="70" fillId="16" borderId="0" applyNumberFormat="0" applyBorder="0" applyAlignment="0" applyProtection="0"/>
    <xf numFmtId="0" fontId="70" fillId="17" borderId="0" applyNumberFormat="0" applyBorder="0" applyAlignment="0" applyProtection="0"/>
    <xf numFmtId="0" fontId="70" fillId="12" borderId="0" applyNumberFormat="0" applyBorder="0" applyAlignment="0" applyProtection="0"/>
    <xf numFmtId="0" fontId="70" fillId="15" borderId="0" applyNumberFormat="0" applyBorder="0" applyAlignment="0" applyProtection="0"/>
    <xf numFmtId="0" fontId="70" fillId="18" borderId="0" applyNumberFormat="0" applyBorder="0" applyAlignment="0" applyProtection="0"/>
    <xf numFmtId="0" fontId="71" fillId="19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2" borderId="0" applyNumberFormat="0" applyBorder="0" applyAlignment="0" applyProtection="0"/>
    <xf numFmtId="0" fontId="72" fillId="11" borderId="0" applyNumberFormat="0" applyBorder="0" applyAlignment="0" applyProtection="0"/>
    <xf numFmtId="0" fontId="73" fillId="23" borderId="1" applyNumberFormat="0" applyAlignment="0" applyProtection="0"/>
    <xf numFmtId="0" fontId="74" fillId="0" borderId="2" applyNumberFormat="0" applyFill="0" applyAlignment="0" applyProtection="0"/>
    <xf numFmtId="0" fontId="75" fillId="0" borderId="3" applyNumberFormat="0" applyFill="0" applyAlignment="0" applyProtection="0"/>
    <xf numFmtId="0" fontId="76" fillId="0" borderId="4" applyNumberFormat="0" applyFill="0" applyAlignment="0" applyProtection="0"/>
    <xf numFmtId="0" fontId="76" fillId="0" borderId="0" applyNumberFormat="0" applyFill="0" applyBorder="0" applyAlignment="0" applyProtection="0"/>
    <xf numFmtId="0" fontId="77" fillId="24" borderId="0" applyNumberFormat="0" applyBorder="0" applyAlignment="0" applyProtection="0"/>
    <xf numFmtId="0" fontId="32" fillId="25" borderId="5" applyNumberFormat="0" applyFont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1" fillId="26" borderId="0" applyNumberFormat="0" applyBorder="0" applyAlignment="0" applyProtection="0"/>
    <xf numFmtId="0" fontId="71" fillId="27" borderId="0" applyNumberFormat="0" applyBorder="0" applyAlignment="0" applyProtection="0"/>
    <xf numFmtId="0" fontId="71" fillId="28" borderId="0" applyNumberFormat="0" applyBorder="0" applyAlignment="0" applyProtection="0"/>
    <xf numFmtId="0" fontId="71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9" borderId="0" applyNumberFormat="0" applyBorder="0" applyAlignment="0" applyProtection="0"/>
    <xf numFmtId="0" fontId="80" fillId="0" borderId="6" applyNumberFormat="0" applyFill="0" applyAlignment="0" applyProtection="0"/>
    <xf numFmtId="0" fontId="81" fillId="30" borderId="7" applyNumberFormat="0" applyAlignment="0" applyProtection="0"/>
    <xf numFmtId="0" fontId="82" fillId="23" borderId="8" applyNumberFormat="0" applyAlignment="0" applyProtection="0"/>
    <xf numFmtId="0" fontId="83" fillId="10" borderId="0" applyNumberFormat="0" applyBorder="0" applyAlignment="0" applyProtection="0"/>
    <xf numFmtId="0" fontId="84" fillId="14" borderId="8" applyNumberFormat="0" applyAlignment="0" applyProtection="0"/>
    <xf numFmtId="0" fontId="85" fillId="0" borderId="9" applyNumberFormat="0" applyFill="0" applyAlignment="0" applyProtection="0"/>
    <xf numFmtId="0" fontId="14" fillId="25" borderId="5" applyNumberFormat="0" applyFont="0" applyAlignment="0" applyProtection="0"/>
    <xf numFmtId="0" fontId="36" fillId="23" borderId="1" applyNumberFormat="0" applyAlignment="0" applyProtection="0"/>
    <xf numFmtId="0" fontId="50" fillId="0" borderId="9" applyNumberFormat="0" applyFill="0" applyAlignment="0" applyProtection="0"/>
    <xf numFmtId="0" fontId="56" fillId="23" borderId="1" applyNumberFormat="0" applyAlignment="0" applyProtection="0"/>
    <xf numFmtId="0" fontId="53" fillId="25" borderId="5" applyNumberFormat="0" applyFont="0" applyAlignment="0" applyProtection="0"/>
    <xf numFmtId="0" fontId="66" fillId="23" borderId="8" applyNumberFormat="0" applyAlignment="0" applyProtection="0"/>
    <xf numFmtId="0" fontId="68" fillId="14" borderId="8" applyNumberFormat="0" applyAlignment="0" applyProtection="0"/>
    <xf numFmtId="0" fontId="69" fillId="0" borderId="9" applyNumberFormat="0" applyFill="0" applyAlignment="0" applyProtection="0"/>
    <xf numFmtId="0" fontId="36" fillId="23" borderId="1" applyNumberFormat="0" applyAlignment="0" applyProtection="0"/>
    <xf numFmtId="0" fontId="14" fillId="25" borderId="5" applyNumberFormat="0" applyFont="0" applyAlignment="0" applyProtection="0"/>
    <xf numFmtId="0" fontId="47" fillId="23" borderId="8" applyNumberFormat="0" applyAlignment="0" applyProtection="0"/>
    <xf numFmtId="0" fontId="49" fillId="14" borderId="8" applyNumberFormat="0" applyAlignment="0" applyProtection="0"/>
    <xf numFmtId="0" fontId="50" fillId="0" borderId="9" applyNumberFormat="0" applyFill="0" applyAlignment="0" applyProtection="0"/>
    <xf numFmtId="0" fontId="14" fillId="0" borderId="0"/>
    <xf numFmtId="0" fontId="3" fillId="0" borderId="0"/>
    <xf numFmtId="0" fontId="73" fillId="23" borderId="1" applyNumberFormat="0" applyAlignment="0" applyProtection="0"/>
    <xf numFmtId="0" fontId="3" fillId="0" borderId="0"/>
    <xf numFmtId="0" fontId="53" fillId="0" borderId="0"/>
    <xf numFmtId="0" fontId="41" fillId="0" borderId="0"/>
    <xf numFmtId="0" fontId="36" fillId="23" borderId="1" applyNumberFormat="0" applyAlignment="0" applyProtection="0"/>
    <xf numFmtId="0" fontId="56" fillId="23" borderId="1" applyNumberFormat="0" applyAlignment="0" applyProtection="0"/>
    <xf numFmtId="0" fontId="14" fillId="25" borderId="5" applyNumberFormat="0" applyFont="0" applyAlignment="0" applyProtection="0"/>
    <xf numFmtId="0" fontId="53" fillId="25" borderId="5" applyNumberFormat="0" applyFont="0" applyAlignment="0" applyProtection="0"/>
    <xf numFmtId="0" fontId="47" fillId="23" borderId="8" applyNumberFormat="0" applyAlignment="0" applyProtection="0"/>
    <xf numFmtId="0" fontId="66" fillId="23" borderId="8" applyNumberFormat="0" applyAlignment="0" applyProtection="0"/>
    <xf numFmtId="0" fontId="49" fillId="14" borderId="8" applyNumberFormat="0" applyAlignment="0" applyProtection="0"/>
    <xf numFmtId="0" fontId="68" fillId="14" borderId="8" applyNumberFormat="0" applyAlignment="0" applyProtection="0"/>
    <xf numFmtId="0" fontId="50" fillId="0" borderId="9" applyNumberFormat="0" applyFill="0" applyAlignment="0" applyProtection="0"/>
    <xf numFmtId="0" fontId="69" fillId="0" borderId="9" applyNumberFormat="0" applyFill="0" applyAlignment="0" applyProtection="0"/>
    <xf numFmtId="0" fontId="56" fillId="23" borderId="1" applyNumberFormat="0" applyAlignment="0" applyProtection="0"/>
    <xf numFmtId="0" fontId="14" fillId="0" borderId="0"/>
    <xf numFmtId="0" fontId="53" fillId="25" borderId="5" applyNumberFormat="0" applyFont="0" applyAlignment="0" applyProtection="0"/>
    <xf numFmtId="0" fontId="66" fillId="23" borderId="8" applyNumberFormat="0" applyAlignment="0" applyProtection="0"/>
    <xf numFmtId="0" fontId="68" fillId="14" borderId="8" applyNumberFormat="0" applyAlignment="0" applyProtection="0"/>
    <xf numFmtId="0" fontId="69" fillId="0" borderId="9" applyNumberFormat="0" applyFill="0" applyAlignment="0" applyProtection="0"/>
    <xf numFmtId="0" fontId="14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6" fillId="23" borderId="10" applyNumberFormat="0" applyAlignment="0" applyProtection="0"/>
    <xf numFmtId="0" fontId="40" fillId="0" borderId="4" applyNumberFormat="0" applyFill="0" applyAlignment="0" applyProtection="0"/>
    <xf numFmtId="0" fontId="14" fillId="25" borderId="5" applyNumberFormat="0" applyFont="0" applyAlignment="0" applyProtection="0"/>
    <xf numFmtId="0" fontId="47" fillId="23" borderId="8" applyNumberFormat="0" applyAlignment="0" applyProtection="0"/>
    <xf numFmtId="0" fontId="49" fillId="14" borderId="8" applyNumberFormat="0" applyAlignment="0" applyProtection="0"/>
    <xf numFmtId="0" fontId="50" fillId="0" borderId="9" applyNumberFormat="0" applyFill="0" applyAlignment="0" applyProtection="0"/>
    <xf numFmtId="0" fontId="9" fillId="0" borderId="0"/>
    <xf numFmtId="0" fontId="56" fillId="23" borderId="10" applyNumberFormat="0" applyAlignment="0" applyProtection="0"/>
    <xf numFmtId="0" fontId="56" fillId="23" borderId="10" applyNumberFormat="0" applyAlignment="0" applyProtection="0"/>
    <xf numFmtId="0" fontId="2" fillId="0" borderId="0"/>
    <xf numFmtId="0" fontId="73" fillId="23" borderId="10" applyNumberFormat="0" applyAlignment="0" applyProtection="0"/>
    <xf numFmtId="0" fontId="36" fillId="23" borderId="10" applyNumberFormat="0" applyAlignment="0" applyProtection="0"/>
    <xf numFmtId="0" fontId="56" fillId="23" borderId="10" applyNumberFormat="0" applyAlignment="0" applyProtection="0"/>
    <xf numFmtId="0" fontId="36" fillId="23" borderId="10" applyNumberFormat="0" applyAlignment="0" applyProtection="0"/>
    <xf numFmtId="0" fontId="2" fillId="0" borderId="0"/>
    <xf numFmtId="0" fontId="73" fillId="23" borderId="10" applyNumberFormat="0" applyAlignment="0" applyProtection="0"/>
    <xf numFmtId="0" fontId="2" fillId="0" borderId="0"/>
    <xf numFmtId="0" fontId="36" fillId="23" borderId="10" applyNumberFormat="0" applyAlignment="0" applyProtection="0"/>
    <xf numFmtId="0" fontId="56" fillId="23" borderId="10" applyNumberFormat="0" applyAlignment="0" applyProtection="0"/>
    <xf numFmtId="0" fontId="56" fillId="23" borderId="10" applyNumberFormat="0" applyAlignment="0" applyProtection="0"/>
    <xf numFmtId="0" fontId="2" fillId="0" borderId="0"/>
    <xf numFmtId="0" fontId="2" fillId="0" borderId="0"/>
    <xf numFmtId="0" fontId="2" fillId="0" borderId="0"/>
    <xf numFmtId="0" fontId="36" fillId="23" borderId="14" applyNumberFormat="0" applyAlignment="0" applyProtection="0"/>
    <xf numFmtId="0" fontId="40" fillId="0" borderId="15" applyNumberFormat="0" applyFill="0" applyAlignment="0" applyProtection="0"/>
    <xf numFmtId="0" fontId="73" fillId="23" borderId="14" applyNumberFormat="0" applyAlignment="0" applyProtection="0"/>
    <xf numFmtId="0" fontId="2" fillId="0" borderId="0"/>
    <xf numFmtId="0" fontId="2" fillId="0" borderId="0"/>
    <xf numFmtId="0" fontId="2" fillId="0" borderId="0"/>
    <xf numFmtId="0" fontId="14" fillId="25" borderId="5" applyNumberFormat="0" applyFont="0" applyAlignment="0" applyProtection="0"/>
    <xf numFmtId="0" fontId="14" fillId="25" borderId="5" applyNumberFormat="0" applyFont="0" applyAlignment="0" applyProtection="0"/>
    <xf numFmtId="0" fontId="53" fillId="25" borderId="5" applyNumberFormat="0" applyFont="0" applyAlignment="0" applyProtection="0"/>
    <xf numFmtId="0" fontId="82" fillId="23" borderId="8" applyNumberFormat="0" applyAlignment="0" applyProtection="0"/>
    <xf numFmtId="0" fontId="84" fillId="14" borderId="8" applyNumberFormat="0" applyAlignment="0" applyProtection="0"/>
    <xf numFmtId="0" fontId="85" fillId="0" borderId="9" applyNumberFormat="0" applyFill="0" applyAlignment="0" applyProtection="0"/>
    <xf numFmtId="0" fontId="14" fillId="0" borderId="0"/>
    <xf numFmtId="0" fontId="2" fillId="0" borderId="0"/>
    <xf numFmtId="0" fontId="2" fillId="0" borderId="0"/>
    <xf numFmtId="0" fontId="2" fillId="0" borderId="0"/>
    <xf numFmtId="0" fontId="32" fillId="25" borderId="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56" fillId="23" borderId="14" applyNumberFormat="0" applyAlignment="0" applyProtection="0"/>
    <xf numFmtId="0" fontId="60" fillId="0" borderId="15" applyNumberFormat="0" applyFill="0" applyAlignment="0" applyProtection="0"/>
    <xf numFmtId="0" fontId="56" fillId="23" borderId="14" applyNumberFormat="0" applyAlignment="0" applyProtection="0"/>
    <xf numFmtId="0" fontId="60" fillId="0" borderId="15" applyNumberFormat="0" applyFill="0" applyAlignment="0" applyProtection="0"/>
    <xf numFmtId="0" fontId="53" fillId="25" borderId="5" applyNumberFormat="0" applyFont="0" applyAlignment="0" applyProtection="0"/>
    <xf numFmtId="0" fontId="66" fillId="23" borderId="8" applyNumberFormat="0" applyAlignment="0" applyProtection="0"/>
    <xf numFmtId="0" fontId="68" fillId="14" borderId="8" applyNumberFormat="0" applyAlignment="0" applyProtection="0"/>
    <xf numFmtId="0" fontId="69" fillId="0" borderId="9" applyNumberFormat="0" applyFill="0" applyAlignment="0" applyProtection="0"/>
    <xf numFmtId="0" fontId="47" fillId="23" borderId="8" applyNumberFormat="0" applyAlignment="0" applyProtection="0"/>
    <xf numFmtId="0" fontId="49" fillId="14" borderId="8" applyNumberFormat="0" applyAlignment="0" applyProtection="0"/>
    <xf numFmtId="0" fontId="2" fillId="0" borderId="0"/>
    <xf numFmtId="0" fontId="76" fillId="0" borderId="15" applyNumberFormat="0" applyFill="0" applyAlignment="0" applyProtection="0"/>
    <xf numFmtId="0" fontId="36" fillId="23" borderId="14" applyNumberFormat="0" applyAlignment="0" applyProtection="0"/>
    <xf numFmtId="0" fontId="50" fillId="0" borderId="9" applyNumberFormat="0" applyFill="0" applyAlignment="0" applyProtection="0"/>
    <xf numFmtId="0" fontId="56" fillId="23" borderId="14" applyNumberFormat="0" applyAlignment="0" applyProtection="0"/>
    <xf numFmtId="0" fontId="66" fillId="23" borderId="8" applyNumberFormat="0" applyAlignment="0" applyProtection="0"/>
    <xf numFmtId="0" fontId="68" fillId="14" borderId="8" applyNumberFormat="0" applyAlignment="0" applyProtection="0"/>
    <xf numFmtId="0" fontId="69" fillId="0" borderId="9" applyNumberFormat="0" applyFill="0" applyAlignment="0" applyProtection="0"/>
    <xf numFmtId="0" fontId="36" fillId="23" borderId="14" applyNumberFormat="0" applyAlignment="0" applyProtection="0"/>
    <xf numFmtId="0" fontId="47" fillId="23" borderId="8" applyNumberFormat="0" applyAlignment="0" applyProtection="0"/>
    <xf numFmtId="0" fontId="49" fillId="14" borderId="8" applyNumberFormat="0" applyAlignment="0" applyProtection="0"/>
    <xf numFmtId="0" fontId="50" fillId="0" borderId="9" applyNumberFormat="0" applyFill="0" applyAlignment="0" applyProtection="0"/>
    <xf numFmtId="0" fontId="2" fillId="0" borderId="0"/>
    <xf numFmtId="0" fontId="73" fillId="23" borderId="14" applyNumberFormat="0" applyAlignment="0" applyProtection="0"/>
    <xf numFmtId="0" fontId="2" fillId="0" borderId="0"/>
    <xf numFmtId="0" fontId="56" fillId="23" borderId="14" applyNumberFormat="0" applyAlignment="0" applyProtection="0"/>
    <xf numFmtId="0" fontId="66" fillId="23" borderId="8" applyNumberFormat="0" applyAlignment="0" applyProtection="0"/>
    <xf numFmtId="0" fontId="68" fillId="14" borderId="8" applyNumberFormat="0" applyAlignment="0" applyProtection="0"/>
    <xf numFmtId="0" fontId="69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36" fillId="23" borderId="14" applyNumberFormat="0" applyAlignment="0" applyProtection="0"/>
    <xf numFmtId="0" fontId="56" fillId="23" borderId="14" applyNumberFormat="0" applyAlignment="0" applyProtection="0"/>
    <xf numFmtId="0" fontId="36" fillId="23" borderId="16" applyNumberFormat="0" applyAlignment="0" applyProtection="0"/>
    <xf numFmtId="0" fontId="73" fillId="23" borderId="16" applyNumberFormat="0" applyAlignment="0" applyProtection="0"/>
    <xf numFmtId="0" fontId="56" fillId="23" borderId="16" applyNumberFormat="0" applyAlignment="0" applyProtection="0"/>
    <xf numFmtId="0" fontId="56" fillId="23" borderId="16" applyNumberFormat="0" applyAlignment="0" applyProtection="0"/>
    <xf numFmtId="0" fontId="60" fillId="0" borderId="4" applyNumberFormat="0" applyFill="0" applyAlignment="0" applyProtection="0"/>
    <xf numFmtId="0" fontId="76" fillId="0" borderId="4" applyNumberFormat="0" applyFill="0" applyAlignment="0" applyProtection="0"/>
    <xf numFmtId="0" fontId="36" fillId="23" borderId="16" applyNumberFormat="0" applyAlignment="0" applyProtection="0"/>
    <xf numFmtId="0" fontId="56" fillId="23" borderId="16" applyNumberFormat="0" applyAlignment="0" applyProtection="0"/>
    <xf numFmtId="0" fontId="36" fillId="23" borderId="16" applyNumberFormat="0" applyAlignment="0" applyProtection="0"/>
    <xf numFmtId="0" fontId="73" fillId="23" borderId="16" applyNumberFormat="0" applyAlignment="0" applyProtection="0"/>
    <xf numFmtId="0" fontId="56" fillId="23" borderId="16" applyNumberFormat="0" applyAlignment="0" applyProtection="0"/>
    <xf numFmtId="0" fontId="115" fillId="0" borderId="0"/>
    <xf numFmtId="9" fontId="115" fillId="0" borderId="0" applyFont="0" applyFill="0" applyBorder="0" applyAlignment="0" applyProtection="0"/>
    <xf numFmtId="0" fontId="115" fillId="36" borderId="0" applyNumberFormat="0" applyFont="0" applyBorder="0" applyAlignment="0" applyProtection="0"/>
    <xf numFmtId="0" fontId="115" fillId="36" borderId="0" applyNumberFormat="0" applyFont="0" applyBorder="0" applyAlignment="0" applyProtection="0"/>
    <xf numFmtId="0" fontId="115" fillId="37" borderId="0" applyNumberFormat="0" applyFont="0" applyBorder="0" applyAlignment="0" applyProtection="0"/>
    <xf numFmtId="0" fontId="115" fillId="36" borderId="0" applyNumberFormat="0" applyFont="0" applyBorder="0" applyAlignment="0" applyProtection="0"/>
    <xf numFmtId="0" fontId="115" fillId="36" borderId="0" applyNumberFormat="0" applyBorder="0" applyAlignment="0" applyProtection="0"/>
    <xf numFmtId="0" fontId="116" fillId="0" borderId="0" applyNumberFormat="0" applyFill="0" applyBorder="0" applyAlignment="0" applyProtection="0"/>
    <xf numFmtId="0" fontId="117" fillId="0" borderId="0" applyNumberFormat="0" applyBorder="0" applyProtection="0"/>
    <xf numFmtId="0" fontId="118" fillId="0" borderId="0" applyNumberFormat="0" applyBorder="0" applyProtection="0"/>
    <xf numFmtId="0" fontId="1" fillId="0" borderId="0"/>
  </cellStyleXfs>
  <cellXfs count="250">
    <xf numFmtId="0" fontId="0" fillId="0" borderId="0" xfId="0"/>
    <xf numFmtId="0" fontId="7" fillId="0" borderId="0" xfId="0" applyFont="1"/>
    <xf numFmtId="0" fontId="7" fillId="0" borderId="0" xfId="0" applyFont="1" applyAlignment="1">
      <alignment horizontal="right"/>
    </xf>
    <xf numFmtId="165" fontId="7" fillId="0" borderId="0" xfId="0" applyNumberFormat="1" applyFont="1"/>
    <xf numFmtId="0" fontId="12" fillId="0" borderId="0" xfId="0" applyFont="1"/>
    <xf numFmtId="165" fontId="8" fillId="0" borderId="0" xfId="0" applyNumberFormat="1" applyFont="1"/>
    <xf numFmtId="0" fontId="8" fillId="0" borderId="0" xfId="0" applyFont="1"/>
    <xf numFmtId="0" fontId="10" fillId="0" borderId="0" xfId="0" applyFont="1"/>
    <xf numFmtId="0" fontId="16" fillId="0" borderId="0" xfId="0" applyFont="1"/>
    <xf numFmtId="169" fontId="7" fillId="0" borderId="0" xfId="0" applyNumberFormat="1" applyFont="1"/>
    <xf numFmtId="2" fontId="7" fillId="0" borderId="0" xfId="0" applyNumberFormat="1" applyFont="1"/>
    <xf numFmtId="2" fontId="8" fillId="0" borderId="0" xfId="0" applyNumberFormat="1" applyFont="1"/>
    <xf numFmtId="167" fontId="10" fillId="0" borderId="0" xfId="0" applyNumberFormat="1" applyFont="1"/>
    <xf numFmtId="167" fontId="20" fillId="0" borderId="0" xfId="0" applyNumberFormat="1" applyFont="1"/>
    <xf numFmtId="167" fontId="21" fillId="0" borderId="0" xfId="0" applyNumberFormat="1" applyFont="1"/>
    <xf numFmtId="0" fontId="15" fillId="0" borderId="0" xfId="0" applyFont="1"/>
    <xf numFmtId="0" fontId="22" fillId="0" borderId="0" xfId="0" applyFont="1"/>
    <xf numFmtId="169" fontId="8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23" fillId="0" borderId="0" xfId="0" applyFont="1"/>
    <xf numFmtId="0" fontId="7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169" fontId="8" fillId="0" borderId="0" xfId="0" applyNumberFormat="1" applyFont="1" applyAlignment="1">
      <alignment horizontal="center"/>
    </xf>
    <xf numFmtId="169" fontId="8" fillId="0" borderId="0" xfId="0" applyNumberFormat="1" applyFont="1"/>
    <xf numFmtId="0" fontId="19" fillId="0" borderId="0" xfId="0" applyFont="1"/>
    <xf numFmtId="0" fontId="18" fillId="0" borderId="0" xfId="0" applyFont="1" applyAlignment="1">
      <alignment horizontal="center"/>
    </xf>
    <xf numFmtId="168" fontId="22" fillId="0" borderId="0" xfId="0" applyNumberFormat="1" applyFont="1"/>
    <xf numFmtId="0" fontId="22" fillId="0" borderId="0" xfId="3" applyFont="1"/>
    <xf numFmtId="2" fontId="22" fillId="0" borderId="0" xfId="0" applyNumberFormat="1" applyFont="1"/>
    <xf numFmtId="2" fontId="22" fillId="0" borderId="0" xfId="3" applyNumberFormat="1" applyFont="1"/>
    <xf numFmtId="0" fontId="22" fillId="8" borderId="0" xfId="0" applyFont="1" applyFill="1"/>
    <xf numFmtId="167" fontId="22" fillId="0" borderId="0" xfId="0" applyNumberFormat="1" applyFont="1"/>
    <xf numFmtId="0" fontId="15" fillId="2" borderId="0" xfId="0" applyFont="1" applyFill="1"/>
    <xf numFmtId="0" fontId="22" fillId="2" borderId="0" xfId="0" applyFont="1" applyFill="1"/>
    <xf numFmtId="0" fontId="24" fillId="0" borderId="0" xfId="0" applyFont="1"/>
    <xf numFmtId="0" fontId="22" fillId="6" borderId="0" xfId="0" applyFont="1" applyFill="1"/>
    <xf numFmtId="0" fontId="25" fillId="0" borderId="0" xfId="0" applyFont="1" applyAlignment="1">
      <alignment horizontal="left"/>
    </xf>
    <xf numFmtId="3" fontId="22" fillId="2" borderId="0" xfId="0" applyNumberFormat="1" applyFont="1" applyFill="1"/>
    <xf numFmtId="165" fontId="15" fillId="0" borderId="0" xfId="0" applyNumberFormat="1" applyFont="1"/>
    <xf numFmtId="165" fontId="22" fillId="0" borderId="0" xfId="0" applyNumberFormat="1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4" fillId="8" borderId="0" xfId="0" applyFont="1" applyFill="1"/>
    <xf numFmtId="0" fontId="29" fillId="0" borderId="0" xfId="0" applyFont="1" applyAlignment="1">
      <alignment horizontal="center"/>
    </xf>
    <xf numFmtId="0" fontId="30" fillId="0" borderId="0" xfId="0" applyFont="1"/>
    <xf numFmtId="3" fontId="22" fillId="0" borderId="0" xfId="0" applyNumberFormat="1" applyFont="1"/>
    <xf numFmtId="1" fontId="22" fillId="0" borderId="0" xfId="0" applyNumberFormat="1" applyFont="1"/>
    <xf numFmtId="0" fontId="31" fillId="0" borderId="0" xfId="0" applyFont="1"/>
    <xf numFmtId="0" fontId="20" fillId="0" borderId="0" xfId="0" applyFont="1"/>
    <xf numFmtId="3" fontId="8" fillId="0" borderId="0" xfId="0" applyNumberFormat="1" applyFont="1"/>
    <xf numFmtId="165" fontId="7" fillId="32" borderId="0" xfId="0" applyNumberFormat="1" applyFont="1" applyFill="1"/>
    <xf numFmtId="0" fontId="52" fillId="32" borderId="0" xfId="0" applyFont="1" applyFill="1"/>
    <xf numFmtId="0" fontId="20" fillId="32" borderId="0" xfId="0" applyFont="1" applyFill="1"/>
    <xf numFmtId="0" fontId="21" fillId="32" borderId="0" xfId="0" applyFont="1" applyFill="1"/>
    <xf numFmtId="0" fontId="22" fillId="0" borderId="0" xfId="0" applyFont="1" applyAlignment="1">
      <alignment horizontal="center" vertical="center"/>
    </xf>
    <xf numFmtId="0" fontId="88" fillId="32" borderId="0" xfId="0" applyFont="1" applyFill="1"/>
    <xf numFmtId="0" fontId="90" fillId="32" borderId="0" xfId="0" applyFont="1" applyFill="1"/>
    <xf numFmtId="0" fontId="31" fillId="32" borderId="0" xfId="0" applyFont="1" applyFill="1"/>
    <xf numFmtId="169" fontId="22" fillId="0" borderId="0" xfId="0" applyNumberFormat="1" applyFont="1"/>
    <xf numFmtId="0" fontId="91" fillId="32" borderId="0" xfId="0" applyFont="1" applyFill="1"/>
    <xf numFmtId="0" fontId="92" fillId="32" borderId="0" xfId="0" applyFont="1" applyFill="1"/>
    <xf numFmtId="0" fontId="86" fillId="31" borderId="0" xfId="0" applyFont="1" applyFill="1" applyAlignment="1">
      <alignment horizontal="left" vertical="center"/>
    </xf>
    <xf numFmtId="0" fontId="7" fillId="31" borderId="0" xfId="0" applyFont="1" applyFill="1"/>
    <xf numFmtId="0" fontId="7" fillId="31" borderId="11" xfId="0" applyFont="1" applyFill="1" applyBorder="1"/>
    <xf numFmtId="0" fontId="8" fillId="0" borderId="11" xfId="0" applyFont="1" applyBorder="1"/>
    <xf numFmtId="3" fontId="8" fillId="0" borderId="11" xfId="0" applyNumberFormat="1" applyFont="1" applyBorder="1" applyAlignment="1">
      <alignment horizontal="center"/>
    </xf>
    <xf numFmtId="3" fontId="8" fillId="0" borderId="11" xfId="0" applyNumberFormat="1" applyFont="1" applyBorder="1"/>
    <xf numFmtId="0" fontId="7" fillId="0" borderId="11" xfId="0" applyFont="1" applyBorder="1"/>
    <xf numFmtId="165" fontId="8" fillId="0" borderId="11" xfId="0" applyNumberFormat="1" applyFont="1" applyBorder="1"/>
    <xf numFmtId="165" fontId="10" fillId="0" borderId="11" xfId="0" applyNumberFormat="1" applyFont="1" applyBorder="1"/>
    <xf numFmtId="165" fontId="7" fillId="0" borderId="11" xfId="0" applyNumberFormat="1" applyFont="1" applyBorder="1"/>
    <xf numFmtId="3" fontId="8" fillId="0" borderId="11" xfId="0" applyNumberFormat="1" applyFont="1" applyBorder="1" applyAlignment="1">
      <alignment horizontal="right"/>
    </xf>
    <xf numFmtId="0" fontId="15" fillId="31" borderId="0" xfId="0" applyFont="1" applyFill="1" applyAlignment="1">
      <alignment horizontal="center" vertical="center"/>
    </xf>
    <xf numFmtId="169" fontId="8" fillId="0" borderId="11" xfId="0" applyNumberFormat="1" applyFont="1" applyBorder="1" applyAlignment="1">
      <alignment horizontal="right"/>
    </xf>
    <xf numFmtId="169" fontId="8" fillId="0" borderId="11" xfId="0" applyNumberFormat="1" applyFont="1" applyBorder="1" applyAlignment="1">
      <alignment horizontal="center"/>
    </xf>
    <xf numFmtId="169" fontId="8" fillId="0" borderId="11" xfId="0" applyNumberFormat="1" applyFont="1" applyBorder="1"/>
    <xf numFmtId="0" fontId="15" fillId="31" borderId="11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31" borderId="12" xfId="0" applyFont="1" applyFill="1" applyBorder="1" applyAlignment="1">
      <alignment horizontal="center"/>
    </xf>
    <xf numFmtId="0" fontId="15" fillId="31" borderId="0" xfId="0" applyFont="1" applyFill="1" applyAlignment="1">
      <alignment horizontal="center"/>
    </xf>
    <xf numFmtId="0" fontId="27" fillId="7" borderId="0" xfId="0" applyFont="1" applyFill="1"/>
    <xf numFmtId="0" fontId="87" fillId="34" borderId="0" xfId="0" applyFont="1" applyFill="1"/>
    <xf numFmtId="0" fontId="22" fillId="0" borderId="0" xfId="0" applyFont="1" applyAlignment="1">
      <alignment horizontal="center"/>
    </xf>
    <xf numFmtId="0" fontId="15" fillId="0" borderId="0" xfId="0" applyFont="1" applyAlignment="1">
      <alignment horizontal="left" indent="5"/>
    </xf>
    <xf numFmtId="0" fontId="30" fillId="8" borderId="0" xfId="0" applyFont="1" applyFill="1"/>
    <xf numFmtId="2" fontId="89" fillId="0" borderId="0" xfId="0" applyNumberFormat="1" applyFont="1"/>
    <xf numFmtId="0" fontId="93" fillId="0" borderId="0" xfId="0" applyFont="1"/>
    <xf numFmtId="1" fontId="22" fillId="6" borderId="0" xfId="0" applyNumberFormat="1" applyFont="1" applyFill="1" applyAlignment="1">
      <alignment shrinkToFit="1"/>
    </xf>
    <xf numFmtId="0" fontId="24" fillId="2" borderId="0" xfId="0" applyFont="1" applyFill="1"/>
    <xf numFmtId="168" fontId="24" fillId="0" borderId="0" xfId="0" applyNumberFormat="1" applyFont="1"/>
    <xf numFmtId="2" fontId="24" fillId="0" borderId="0" xfId="0" applyNumberFormat="1" applyFont="1"/>
    <xf numFmtId="1" fontId="24" fillId="0" borderId="0" xfId="0" applyNumberFormat="1" applyFont="1"/>
    <xf numFmtId="0" fontId="94" fillId="0" borderId="0" xfId="0" applyFont="1"/>
    <xf numFmtId="169" fontId="24" fillId="0" borderId="0" xfId="0" applyNumberFormat="1" applyFont="1"/>
    <xf numFmtId="2" fontId="24" fillId="0" borderId="0" xfId="3" applyNumberFormat="1" applyFont="1"/>
    <xf numFmtId="0" fontId="15" fillId="31" borderId="13" xfId="0" applyFont="1" applyFill="1" applyBorder="1" applyAlignment="1">
      <alignment horizontal="center"/>
    </xf>
    <xf numFmtId="169" fontId="7" fillId="0" borderId="0" xfId="0" applyNumberFormat="1" applyFont="1" applyAlignment="1">
      <alignment wrapText="1" shrinkToFit="1"/>
    </xf>
    <xf numFmtId="0" fontId="7" fillId="0" borderId="0" xfId="0" applyFont="1" applyAlignment="1">
      <alignment wrapText="1" shrinkToFit="1"/>
    </xf>
    <xf numFmtId="0" fontId="7" fillId="32" borderId="0" xfId="0" applyFont="1" applyFill="1"/>
    <xf numFmtId="169" fontId="7" fillId="32" borderId="0" xfId="0" applyNumberFormat="1" applyFont="1" applyFill="1"/>
    <xf numFmtId="0" fontId="30" fillId="0" borderId="0" xfId="0" applyFont="1" applyAlignment="1">
      <alignment wrapText="1"/>
    </xf>
    <xf numFmtId="0" fontId="96" fillId="32" borderId="0" xfId="0" applyFont="1" applyFill="1"/>
    <xf numFmtId="0" fontId="15" fillId="35" borderId="11" xfId="0" applyFont="1" applyFill="1" applyBorder="1" applyAlignment="1">
      <alignment horizontal="center"/>
    </xf>
    <xf numFmtId="0" fontId="97" fillId="0" borderId="0" xfId="0" applyFont="1" applyAlignment="1">
      <alignment horizontal="left"/>
    </xf>
    <xf numFmtId="4" fontId="8" fillId="0" borderId="11" xfId="0" applyNumberFormat="1" applyFont="1" applyBorder="1"/>
    <xf numFmtId="4" fontId="7" fillId="0" borderId="0" xfId="0" applyNumberFormat="1" applyFont="1"/>
    <xf numFmtId="0" fontId="8" fillId="0" borderId="0" xfId="0" applyFont="1" applyAlignment="1">
      <alignment horizontal="right"/>
    </xf>
    <xf numFmtId="0" fontId="99" fillId="0" borderId="0" xfId="0" applyFont="1"/>
    <xf numFmtId="3" fontId="8" fillId="33" borderId="11" xfId="0" applyNumberFormat="1" applyFont="1" applyFill="1" applyBorder="1"/>
    <xf numFmtId="169" fontId="8" fillId="31" borderId="0" xfId="0" applyNumberFormat="1" applyFont="1" applyFill="1" applyAlignment="1">
      <alignment horizontal="right"/>
    </xf>
    <xf numFmtId="0" fontId="100" fillId="32" borderId="0" xfId="0" applyFont="1" applyFill="1"/>
    <xf numFmtId="0" fontId="15" fillId="35" borderId="17" xfId="0" applyFont="1" applyFill="1" applyBorder="1" applyAlignment="1">
      <alignment horizontal="center"/>
    </xf>
    <xf numFmtId="0" fontId="15" fillId="31" borderId="18" xfId="0" applyFont="1" applyFill="1" applyBorder="1" applyAlignment="1">
      <alignment horizontal="center"/>
    </xf>
    <xf numFmtId="0" fontId="101" fillId="32" borderId="0" xfId="0" applyFont="1" applyFill="1"/>
    <xf numFmtId="168" fontId="51" fillId="0" borderId="0" xfId="0" applyNumberFormat="1" applyFont="1"/>
    <xf numFmtId="0" fontId="51" fillId="0" borderId="0" xfId="0" applyFont="1"/>
    <xf numFmtId="2" fontId="51" fillId="0" borderId="0" xfId="0" applyNumberFormat="1" applyFont="1"/>
    <xf numFmtId="0" fontId="22" fillId="0" borderId="0" xfId="0" quotePrefix="1" applyFont="1"/>
    <xf numFmtId="49" fontId="22" fillId="0" borderId="0" xfId="0" applyNumberFormat="1" applyFont="1"/>
    <xf numFmtId="49" fontId="51" fillId="0" borderId="0" xfId="0" applyNumberFormat="1" applyFont="1"/>
    <xf numFmtId="0" fontId="15" fillId="6" borderId="0" xfId="0" applyFont="1" applyFill="1"/>
    <xf numFmtId="0" fontId="22" fillId="7" borderId="0" xfId="0" applyFont="1" applyFill="1"/>
    <xf numFmtId="0" fontId="15" fillId="5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166" fontId="31" fillId="32" borderId="0" xfId="0" applyNumberFormat="1" applyFont="1" applyFill="1"/>
    <xf numFmtId="169" fontId="90" fillId="32" borderId="0" xfId="0" applyNumberFormat="1" applyFont="1" applyFill="1" applyAlignment="1">
      <alignment horizontal="center"/>
    </xf>
    <xf numFmtId="169" fontId="15" fillId="0" borderId="0" xfId="0" applyNumberFormat="1" applyFont="1" applyAlignment="1">
      <alignment horizontal="center"/>
    </xf>
    <xf numFmtId="0" fontId="51" fillId="2" borderId="0" xfId="0" applyFont="1" applyFill="1"/>
    <xf numFmtId="0" fontId="102" fillId="3" borderId="0" xfId="0" applyFont="1" applyFill="1"/>
    <xf numFmtId="0" fontId="10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3" fontId="15" fillId="0" borderId="0" xfId="0" applyNumberFormat="1" applyFont="1" applyAlignment="1">
      <alignment horizontal="center"/>
    </xf>
    <xf numFmtId="4" fontId="103" fillId="0" borderId="0" xfId="0" applyNumberFormat="1" applyFont="1" applyAlignment="1">
      <alignment horizontal="center"/>
    </xf>
    <xf numFmtId="3" fontId="15" fillId="0" borderId="0" xfId="0" applyNumberFormat="1" applyFont="1" applyAlignment="1">
      <alignment horizontal="left"/>
    </xf>
    <xf numFmtId="2" fontId="15" fillId="0" borderId="0" xfId="0" applyNumberFormat="1" applyFont="1" applyAlignment="1">
      <alignment horizontal="right"/>
    </xf>
    <xf numFmtId="0" fontId="104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169" fontId="22" fillId="2" borderId="0" xfId="0" applyNumberFormat="1" applyFont="1" applyFill="1"/>
    <xf numFmtId="1" fontId="22" fillId="2" borderId="0" xfId="0" applyNumberFormat="1" applyFont="1" applyFill="1"/>
    <xf numFmtId="0" fontId="105" fillId="0" borderId="0" xfId="0" applyFont="1"/>
    <xf numFmtId="0" fontId="105" fillId="0" borderId="0" xfId="0" applyFont="1" applyAlignment="1">
      <alignment horizontal="center"/>
    </xf>
    <xf numFmtId="169" fontId="105" fillId="2" borderId="0" xfId="0" applyNumberFormat="1" applyFont="1" applyFill="1"/>
    <xf numFmtId="1" fontId="105" fillId="2" borderId="0" xfId="0" applyNumberFormat="1" applyFont="1" applyFill="1"/>
    <xf numFmtId="169" fontId="15" fillId="0" borderId="0" xfId="0" applyNumberFormat="1" applyFont="1"/>
    <xf numFmtId="169" fontId="103" fillId="0" borderId="0" xfId="0" applyNumberFormat="1" applyFont="1"/>
    <xf numFmtId="0" fontId="15" fillId="7" borderId="0" xfId="0" applyFont="1" applyFill="1"/>
    <xf numFmtId="169" fontId="51" fillId="0" borderId="0" xfId="0" applyNumberFormat="1" applyFont="1"/>
    <xf numFmtId="169" fontId="24" fillId="0" borderId="0" xfId="0" applyNumberFormat="1" applyFont="1" applyAlignment="1">
      <alignment horizontal="right"/>
    </xf>
    <xf numFmtId="165" fontId="24" fillId="0" borderId="0" xfId="0" applyNumberFormat="1" applyFont="1" applyAlignment="1">
      <alignment horizontal="right"/>
    </xf>
    <xf numFmtId="169" fontId="106" fillId="0" borderId="0" xfId="0" applyNumberFormat="1" applyFont="1" applyAlignment="1">
      <alignment horizontal="right"/>
    </xf>
    <xf numFmtId="165" fontId="106" fillId="0" borderId="0" xfId="0" applyNumberFormat="1" applyFont="1" applyAlignment="1">
      <alignment horizontal="right"/>
    </xf>
    <xf numFmtId="0" fontId="94" fillId="7" borderId="0" xfId="0" applyFont="1" applyFill="1"/>
    <xf numFmtId="167" fontId="27" fillId="7" borderId="0" xfId="0" applyNumberFormat="1" applyFont="1" applyFill="1"/>
    <xf numFmtId="167" fontId="107" fillId="7" borderId="0" xfId="0" applyNumberFormat="1" applyFont="1" applyFill="1"/>
    <xf numFmtId="169" fontId="24" fillId="7" borderId="0" xfId="0" applyNumberFormat="1" applyFont="1" applyFill="1"/>
    <xf numFmtId="169" fontId="108" fillId="7" borderId="0" xfId="0" applyNumberFormat="1" applyFont="1" applyFill="1" applyAlignment="1">
      <alignment horizontal="right"/>
    </xf>
    <xf numFmtId="166" fontId="108" fillId="7" borderId="0" xfId="0" applyNumberFormat="1" applyFont="1" applyFill="1" applyAlignment="1">
      <alignment horizontal="right"/>
    </xf>
    <xf numFmtId="167" fontId="15" fillId="0" borderId="0" xfId="0" applyNumberFormat="1" applyFont="1"/>
    <xf numFmtId="169" fontId="23" fillId="0" borderId="0" xfId="0" applyNumberFormat="1" applyFont="1"/>
    <xf numFmtId="0" fontId="22" fillId="34" borderId="0" xfId="0" applyFont="1" applyFill="1"/>
    <xf numFmtId="169" fontId="22" fillId="34" borderId="0" xfId="0" applyNumberFormat="1" applyFont="1" applyFill="1"/>
    <xf numFmtId="165" fontId="22" fillId="34" borderId="0" xfId="0" applyNumberFormat="1" applyFont="1" applyFill="1" applyAlignment="1">
      <alignment horizontal="left"/>
    </xf>
    <xf numFmtId="1" fontId="22" fillId="34" borderId="0" xfId="0" applyNumberFormat="1" applyFont="1" applyFill="1"/>
    <xf numFmtId="165" fontId="22" fillId="0" borderId="0" xfId="0" applyNumberFormat="1" applyFont="1" applyAlignment="1">
      <alignment horizontal="right"/>
    </xf>
    <xf numFmtId="167" fontId="23" fillId="0" borderId="0" xfId="0" applyNumberFormat="1" applyFont="1"/>
    <xf numFmtId="167" fontId="107" fillId="0" borderId="0" xfId="0" applyNumberFormat="1" applyFont="1"/>
    <xf numFmtId="4" fontId="106" fillId="0" borderId="0" xfId="0" applyNumberFormat="1" applyFont="1"/>
    <xf numFmtId="0" fontId="23" fillId="7" borderId="0" xfId="0" applyFont="1" applyFill="1"/>
    <xf numFmtId="3" fontId="106" fillId="0" borderId="0" xfId="0" quotePrefix="1" applyNumberFormat="1" applyFont="1"/>
    <xf numFmtId="3" fontId="106" fillId="0" borderId="0" xfId="0" applyNumberFormat="1" applyFont="1"/>
    <xf numFmtId="165" fontId="15" fillId="0" borderId="0" xfId="0" applyNumberFormat="1" applyFont="1" applyAlignment="1">
      <alignment horizontal="right"/>
    </xf>
    <xf numFmtId="3" fontId="106" fillId="34" borderId="0" xfId="0" applyNumberFormat="1" applyFont="1" applyFill="1"/>
    <xf numFmtId="2" fontId="106" fillId="0" borderId="0" xfId="0" applyNumberFormat="1" applyFont="1"/>
    <xf numFmtId="2" fontId="106" fillId="34" borderId="0" xfId="0" applyNumberFormat="1" applyFont="1" applyFill="1"/>
    <xf numFmtId="165" fontId="109" fillId="0" borderId="0" xfId="0" applyNumberFormat="1" applyFont="1" applyAlignment="1">
      <alignment horizontal="right"/>
    </xf>
    <xf numFmtId="165" fontId="106" fillId="0" borderId="0" xfId="0" applyNumberFormat="1" applyFont="1" applyAlignment="1">
      <alignment horizontal="left"/>
    </xf>
    <xf numFmtId="167" fontId="22" fillId="2" borderId="0" xfId="0" applyNumberFormat="1" applyFont="1" applyFill="1"/>
    <xf numFmtId="165" fontId="87" fillId="34" borderId="0" xfId="0" applyNumberFormat="1" applyFont="1" applyFill="1" applyAlignment="1">
      <alignment horizontal="left"/>
    </xf>
    <xf numFmtId="165" fontId="87" fillId="34" borderId="0" xfId="0" applyNumberFormat="1" applyFont="1" applyFill="1" applyAlignment="1">
      <alignment horizontal="right"/>
    </xf>
    <xf numFmtId="165" fontId="109" fillId="0" borderId="0" xfId="0" applyNumberFormat="1" applyFont="1" applyAlignment="1">
      <alignment horizontal="left"/>
    </xf>
    <xf numFmtId="2" fontId="15" fillId="0" borderId="0" xfId="0" applyNumberFormat="1" applyFont="1"/>
    <xf numFmtId="169" fontId="110" fillId="34" borderId="0" xfId="0" applyNumberFormat="1" applyFont="1" applyFill="1"/>
    <xf numFmtId="165" fontId="110" fillId="0" borderId="0" xfId="0" applyNumberFormat="1" applyFont="1" applyAlignment="1">
      <alignment horizontal="right"/>
    </xf>
    <xf numFmtId="0" fontId="22" fillId="4" borderId="0" xfId="0" applyFont="1" applyFill="1"/>
    <xf numFmtId="3" fontId="103" fillId="0" borderId="0" xfId="0" applyNumberFormat="1" applyFont="1" applyAlignment="1">
      <alignment horizontal="center"/>
    </xf>
    <xf numFmtId="169" fontId="15" fillId="0" borderId="0" xfId="0" applyNumberFormat="1" applyFont="1" applyAlignment="1">
      <alignment horizontal="right"/>
    </xf>
    <xf numFmtId="169" fontId="22" fillId="0" borderId="0" xfId="0" applyNumberFormat="1" applyFont="1" applyAlignment="1">
      <alignment horizontal="right"/>
    </xf>
    <xf numFmtId="167" fontId="27" fillId="0" borderId="0" xfId="0" applyNumberFormat="1" applyFont="1"/>
    <xf numFmtId="1" fontId="105" fillId="34" borderId="0" xfId="0" applyNumberFormat="1" applyFont="1" applyFill="1"/>
    <xf numFmtId="169" fontId="105" fillId="34" borderId="0" xfId="0" applyNumberFormat="1" applyFont="1" applyFill="1" applyAlignment="1">
      <alignment horizontal="right"/>
    </xf>
    <xf numFmtId="4" fontId="22" fillId="0" borderId="0" xfId="0" applyNumberFormat="1" applyFont="1"/>
    <xf numFmtId="165" fontId="15" fillId="34" borderId="0" xfId="0" applyNumberFormat="1" applyFont="1" applyFill="1" applyAlignment="1">
      <alignment horizontal="right"/>
    </xf>
    <xf numFmtId="169" fontId="22" fillId="6" borderId="0" xfId="0" applyNumberFormat="1" applyFont="1" applyFill="1"/>
    <xf numFmtId="165" fontId="51" fillId="0" borderId="0" xfId="0" applyNumberFormat="1" applyFont="1"/>
    <xf numFmtId="165" fontId="24" fillId="0" borderId="0" xfId="0" applyNumberFormat="1" applyFont="1"/>
    <xf numFmtId="166" fontId="27" fillId="0" borderId="0" xfId="0" applyNumberFormat="1" applyFont="1"/>
    <xf numFmtId="166" fontId="107" fillId="0" borderId="0" xfId="0" applyNumberFormat="1" applyFont="1"/>
    <xf numFmtId="166" fontId="22" fillId="0" borderId="0" xfId="0" applyNumberFormat="1" applyFont="1"/>
    <xf numFmtId="165" fontId="103" fillId="0" borderId="0" xfId="0" applyNumberFormat="1" applyFont="1"/>
    <xf numFmtId="169" fontId="110" fillId="0" borderId="0" xfId="0" applyNumberFormat="1" applyFont="1"/>
    <xf numFmtId="2" fontId="22" fillId="2" borderId="0" xfId="0" applyNumberFormat="1" applyFont="1" applyFill="1"/>
    <xf numFmtId="167" fontId="23" fillId="7" borderId="0" xfId="0" applyNumberFormat="1" applyFont="1" applyFill="1"/>
    <xf numFmtId="169" fontId="26" fillId="0" borderId="0" xfId="0" applyNumberFormat="1" applyFont="1"/>
    <xf numFmtId="0" fontId="24" fillId="0" borderId="0" xfId="0" applyFont="1" applyAlignment="1">
      <alignment shrinkToFit="1"/>
    </xf>
    <xf numFmtId="4" fontId="15" fillId="0" borderId="0" xfId="0" applyNumberFormat="1" applyFont="1" applyAlignment="1">
      <alignment horizontal="center"/>
    </xf>
    <xf numFmtId="169" fontId="26" fillId="0" borderId="0" xfId="0" applyNumberFormat="1" applyFont="1" applyAlignment="1">
      <alignment horizontal="center"/>
    </xf>
    <xf numFmtId="168" fontId="24" fillId="8" borderId="0" xfId="0" applyNumberFormat="1" applyFont="1" applyFill="1"/>
    <xf numFmtId="0" fontId="111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8" fillId="8" borderId="0" xfId="0" applyFont="1" applyFill="1"/>
    <xf numFmtId="0" fontId="15" fillId="8" borderId="0" xfId="0" applyFont="1" applyFill="1"/>
    <xf numFmtId="1" fontId="89" fillId="8" borderId="0" xfId="0" applyNumberFormat="1" applyFont="1" applyFill="1"/>
    <xf numFmtId="2" fontId="103" fillId="0" borderId="0" xfId="0" applyNumberFormat="1" applyFont="1"/>
    <xf numFmtId="167" fontId="7" fillId="0" borderId="0" xfId="0" applyNumberFormat="1" applyFont="1"/>
    <xf numFmtId="0" fontId="15" fillId="31" borderId="11" xfId="0" applyFont="1" applyFill="1" applyBorder="1" applyAlignment="1">
      <alignment horizontal="center" wrapText="1"/>
    </xf>
    <xf numFmtId="0" fontId="114" fillId="31" borderId="11" xfId="0" applyFont="1" applyFill="1" applyBorder="1"/>
    <xf numFmtId="0" fontId="7" fillId="0" borderId="11" xfId="0" applyFont="1" applyBorder="1" applyAlignment="1">
      <alignment horizontal="center"/>
    </xf>
    <xf numFmtId="0" fontId="16" fillId="0" borderId="11" xfId="0" applyFont="1" applyBorder="1"/>
    <xf numFmtId="165" fontId="16" fillId="0" borderId="11" xfId="0" applyNumberFormat="1" applyFont="1" applyBorder="1"/>
    <xf numFmtId="0" fontId="10" fillId="0" borderId="11" xfId="0" applyFont="1" applyBorder="1"/>
    <xf numFmtId="166" fontId="10" fillId="0" borderId="11" xfId="0" applyNumberFormat="1" applyFont="1" applyBorder="1"/>
    <xf numFmtId="165" fontId="10" fillId="0" borderId="0" xfId="0" applyNumberFormat="1" applyFont="1"/>
    <xf numFmtId="169" fontId="10" fillId="0" borderId="0" xfId="0" applyNumberFormat="1" applyFont="1"/>
    <xf numFmtId="169" fontId="10" fillId="0" borderId="11" xfId="0" applyNumberFormat="1" applyFont="1" applyBorder="1"/>
    <xf numFmtId="0" fontId="21" fillId="0" borderId="0" xfId="0" applyFont="1"/>
    <xf numFmtId="166" fontId="8" fillId="0" borderId="11" xfId="0" applyNumberFormat="1" applyFont="1" applyBorder="1"/>
    <xf numFmtId="0" fontId="13" fillId="0" borderId="0" xfId="0" applyFont="1"/>
    <xf numFmtId="0" fontId="11" fillId="0" borderId="0" xfId="0" applyFont="1"/>
    <xf numFmtId="170" fontId="10" fillId="0" borderId="11" xfId="0" applyNumberFormat="1" applyFont="1" applyBorder="1"/>
    <xf numFmtId="0" fontId="12" fillId="0" borderId="0" xfId="0" applyFont="1" applyAlignment="1">
      <alignment shrinkToFit="1"/>
    </xf>
    <xf numFmtId="0" fontId="17" fillId="0" borderId="0" xfId="0" applyFont="1"/>
    <xf numFmtId="49" fontId="22" fillId="0" borderId="0" xfId="0" applyNumberFormat="1" applyFont="1" applyAlignment="1">
      <alignment wrapText="1" shrinkToFit="1"/>
    </xf>
    <xf numFmtId="49" fontId="89" fillId="0" borderId="0" xfId="0" applyNumberFormat="1" applyFont="1" applyAlignment="1">
      <alignment wrapText="1" shrinkToFit="1"/>
    </xf>
    <xf numFmtId="49" fontId="15" fillId="0" borderId="0" xfId="0" applyNumberFormat="1" applyFont="1" applyAlignment="1">
      <alignment wrapText="1" shrinkToFit="1"/>
    </xf>
    <xf numFmtId="49" fontId="98" fillId="0" borderId="0" xfId="0" applyNumberFormat="1" applyFont="1" applyAlignment="1">
      <alignment wrapText="1" shrinkToFit="1"/>
    </xf>
    <xf numFmtId="165" fontId="90" fillId="32" borderId="0" xfId="0" applyNumberFormat="1" applyFont="1" applyFill="1"/>
    <xf numFmtId="0" fontId="95" fillId="32" borderId="0" xfId="0" applyFont="1" applyFill="1"/>
    <xf numFmtId="165" fontId="15" fillId="0" borderId="0" xfId="0" applyNumberFormat="1" applyFont="1" applyAlignment="1">
      <alignment wrapText="1" shrinkToFit="1"/>
    </xf>
    <xf numFmtId="0" fontId="98" fillId="0" borderId="0" xfId="0" applyFont="1" applyAlignment="1">
      <alignment wrapText="1" shrinkToFit="1"/>
    </xf>
    <xf numFmtId="165" fontId="22" fillId="0" borderId="0" xfId="0" applyNumberFormat="1" applyFont="1" applyAlignment="1">
      <alignment wrapText="1" shrinkToFit="1"/>
    </xf>
    <xf numFmtId="0" fontId="89" fillId="0" borderId="0" xfId="0" applyFont="1" applyAlignment="1">
      <alignment wrapText="1" shrinkToFit="1"/>
    </xf>
    <xf numFmtId="165" fontId="90" fillId="32" borderId="0" xfId="0" applyNumberFormat="1" applyFont="1" applyFill="1" applyAlignment="1">
      <alignment wrapText="1" shrinkToFit="1"/>
    </xf>
    <xf numFmtId="0" fontId="95" fillId="32" borderId="0" xfId="0" applyFont="1" applyFill="1" applyAlignment="1">
      <alignment wrapText="1" shrinkToFit="1"/>
    </xf>
    <xf numFmtId="0" fontId="15" fillId="0" borderId="0" xfId="0" applyFont="1" applyAlignment="1">
      <alignment horizontal="left" wrapText="1"/>
    </xf>
    <xf numFmtId="0" fontId="89" fillId="0" borderId="0" xfId="0" applyFont="1" applyAlignment="1">
      <alignment horizontal="left" wrapText="1"/>
    </xf>
    <xf numFmtId="0" fontId="15" fillId="31" borderId="11" xfId="0" applyFont="1" applyFill="1" applyBorder="1" applyAlignment="1">
      <alignment horizontal="center" wrapText="1"/>
    </xf>
    <xf numFmtId="0" fontId="89" fillId="31" borderId="11" xfId="0" applyFont="1" applyFill="1" applyBorder="1" applyAlignment="1">
      <alignment horizontal="center" wrapText="1"/>
    </xf>
    <xf numFmtId="0" fontId="112" fillId="7" borderId="0" xfId="0" applyFont="1" applyFill="1" applyAlignment="1">
      <alignment wrapText="1"/>
    </xf>
    <xf numFmtId="0" fontId="113" fillId="0" borderId="0" xfId="0" applyFont="1" applyAlignment="1">
      <alignment wrapText="1"/>
    </xf>
  </cellXfs>
  <cellStyles count="324">
    <cellStyle name="20 % – Poudarek1 2" xfId="7" xr:uid="{00000000-0005-0000-0000-000000000000}"/>
    <cellStyle name="20 % – Poudarek1 2 2" xfId="97" xr:uid="{00000000-0005-0000-0000-000001000000}"/>
    <cellStyle name="20 % – Poudarek1 2 3" xfId="144" xr:uid="{00000000-0005-0000-0000-000002000000}"/>
    <cellStyle name="20 % – Poudarek1 3" xfId="55" xr:uid="{00000000-0005-0000-0000-000003000000}"/>
    <cellStyle name="20 % – Poudarek2 2" xfId="8" xr:uid="{00000000-0005-0000-0000-000004000000}"/>
    <cellStyle name="20 % – Poudarek2 2 2" xfId="98" xr:uid="{00000000-0005-0000-0000-000005000000}"/>
    <cellStyle name="20 % – Poudarek2 2 3" xfId="145" xr:uid="{00000000-0005-0000-0000-000006000000}"/>
    <cellStyle name="20 % – Poudarek2 3" xfId="56" xr:uid="{00000000-0005-0000-0000-000007000000}"/>
    <cellStyle name="20 % – Poudarek3 2" xfId="9" xr:uid="{00000000-0005-0000-0000-000008000000}"/>
    <cellStyle name="20 % – Poudarek3 2 2" xfId="99" xr:uid="{00000000-0005-0000-0000-000009000000}"/>
    <cellStyle name="20 % – Poudarek3 2 3" xfId="146" xr:uid="{00000000-0005-0000-0000-00000A000000}"/>
    <cellStyle name="20 % – Poudarek3 3" xfId="57" xr:uid="{00000000-0005-0000-0000-00000B000000}"/>
    <cellStyle name="20 % – Poudarek4 2" xfId="10" xr:uid="{00000000-0005-0000-0000-00000C000000}"/>
    <cellStyle name="20 % – Poudarek4 2 2" xfId="100" xr:uid="{00000000-0005-0000-0000-00000D000000}"/>
    <cellStyle name="20 % – Poudarek4 2 3" xfId="147" xr:uid="{00000000-0005-0000-0000-00000E000000}"/>
    <cellStyle name="20 % – Poudarek4 3" xfId="58" xr:uid="{00000000-0005-0000-0000-00000F000000}"/>
    <cellStyle name="20 % – Poudarek5 2" xfId="11" xr:uid="{00000000-0005-0000-0000-000010000000}"/>
    <cellStyle name="20 % – Poudarek5 2 2" xfId="101" xr:uid="{00000000-0005-0000-0000-000011000000}"/>
    <cellStyle name="20 % – Poudarek5 2 3" xfId="148" xr:uid="{00000000-0005-0000-0000-000012000000}"/>
    <cellStyle name="20 % – Poudarek5 3" xfId="59" xr:uid="{00000000-0005-0000-0000-000013000000}"/>
    <cellStyle name="20 % – Poudarek6 2" xfId="12" xr:uid="{00000000-0005-0000-0000-000014000000}"/>
    <cellStyle name="20 % – Poudarek6 2 2" xfId="102" xr:uid="{00000000-0005-0000-0000-000015000000}"/>
    <cellStyle name="20 % – Poudarek6 2 3" xfId="149" xr:uid="{00000000-0005-0000-0000-000016000000}"/>
    <cellStyle name="20 % – Poudarek6 3" xfId="60" xr:uid="{00000000-0005-0000-0000-000017000000}"/>
    <cellStyle name="40 % – Poudarek1 2" xfId="13" xr:uid="{00000000-0005-0000-0000-000018000000}"/>
    <cellStyle name="40 % – Poudarek1 2 2" xfId="103" xr:uid="{00000000-0005-0000-0000-000019000000}"/>
    <cellStyle name="40 % – Poudarek1 2 3" xfId="150" xr:uid="{00000000-0005-0000-0000-00001A000000}"/>
    <cellStyle name="40 % – Poudarek1 3" xfId="61" xr:uid="{00000000-0005-0000-0000-00001B000000}"/>
    <cellStyle name="40 % – Poudarek2 2" xfId="14" xr:uid="{00000000-0005-0000-0000-00001C000000}"/>
    <cellStyle name="40 % – Poudarek2 2 2" xfId="104" xr:uid="{00000000-0005-0000-0000-00001D000000}"/>
    <cellStyle name="40 % – Poudarek2 2 3" xfId="151" xr:uid="{00000000-0005-0000-0000-00001E000000}"/>
    <cellStyle name="40 % – Poudarek2 3" xfId="62" xr:uid="{00000000-0005-0000-0000-00001F000000}"/>
    <cellStyle name="40 % – Poudarek3 2" xfId="15" xr:uid="{00000000-0005-0000-0000-000020000000}"/>
    <cellStyle name="40 % – Poudarek3 2 2" xfId="105" xr:uid="{00000000-0005-0000-0000-000021000000}"/>
    <cellStyle name="40 % – Poudarek3 2 3" xfId="152" xr:uid="{00000000-0005-0000-0000-000022000000}"/>
    <cellStyle name="40 % – Poudarek3 3" xfId="63" xr:uid="{00000000-0005-0000-0000-000023000000}"/>
    <cellStyle name="40 % – Poudarek4 2" xfId="16" xr:uid="{00000000-0005-0000-0000-000024000000}"/>
    <cellStyle name="40 % – Poudarek4 2 2" xfId="106" xr:uid="{00000000-0005-0000-0000-000025000000}"/>
    <cellStyle name="40 % – Poudarek4 2 3" xfId="153" xr:uid="{00000000-0005-0000-0000-000026000000}"/>
    <cellStyle name="40 % – Poudarek4 3" xfId="64" xr:uid="{00000000-0005-0000-0000-000027000000}"/>
    <cellStyle name="40 % – Poudarek5 2" xfId="17" xr:uid="{00000000-0005-0000-0000-000028000000}"/>
    <cellStyle name="40 % – Poudarek5 2 2" xfId="107" xr:uid="{00000000-0005-0000-0000-000029000000}"/>
    <cellStyle name="40 % – Poudarek5 2 3" xfId="154" xr:uid="{00000000-0005-0000-0000-00002A000000}"/>
    <cellStyle name="40 % – Poudarek5 3" xfId="65" xr:uid="{00000000-0005-0000-0000-00002B000000}"/>
    <cellStyle name="40 % – Poudarek6 2" xfId="18" xr:uid="{00000000-0005-0000-0000-00002C000000}"/>
    <cellStyle name="40 % – Poudarek6 2 2" xfId="108" xr:uid="{00000000-0005-0000-0000-00002D000000}"/>
    <cellStyle name="40 % – Poudarek6 2 3" xfId="155" xr:uid="{00000000-0005-0000-0000-00002E000000}"/>
    <cellStyle name="40 % – Poudarek6 3" xfId="66" xr:uid="{00000000-0005-0000-0000-00002F000000}"/>
    <cellStyle name="60 % – Poudarek1 2" xfId="19" xr:uid="{00000000-0005-0000-0000-000030000000}"/>
    <cellStyle name="60 % – Poudarek1 2 2" xfId="109" xr:uid="{00000000-0005-0000-0000-000031000000}"/>
    <cellStyle name="60 % – Poudarek1 2 3" xfId="156" xr:uid="{00000000-0005-0000-0000-000032000000}"/>
    <cellStyle name="60 % – Poudarek1 3" xfId="67" xr:uid="{00000000-0005-0000-0000-000033000000}"/>
    <cellStyle name="60 % – Poudarek2 2" xfId="20" xr:uid="{00000000-0005-0000-0000-000034000000}"/>
    <cellStyle name="60 % – Poudarek2 2 2" xfId="110" xr:uid="{00000000-0005-0000-0000-000035000000}"/>
    <cellStyle name="60 % – Poudarek2 2 3" xfId="157" xr:uid="{00000000-0005-0000-0000-000036000000}"/>
    <cellStyle name="60 % – Poudarek2 3" xfId="68" xr:uid="{00000000-0005-0000-0000-000037000000}"/>
    <cellStyle name="60 % – Poudarek3 2" xfId="21" xr:uid="{00000000-0005-0000-0000-000038000000}"/>
    <cellStyle name="60 % – Poudarek3 2 2" xfId="111" xr:uid="{00000000-0005-0000-0000-000039000000}"/>
    <cellStyle name="60 % – Poudarek3 2 3" xfId="158" xr:uid="{00000000-0005-0000-0000-00003A000000}"/>
    <cellStyle name="60 % – Poudarek3 3" xfId="69" xr:uid="{00000000-0005-0000-0000-00003B000000}"/>
    <cellStyle name="60 % – Poudarek4 2" xfId="22" xr:uid="{00000000-0005-0000-0000-00003C000000}"/>
    <cellStyle name="60 % – Poudarek4 2 2" xfId="112" xr:uid="{00000000-0005-0000-0000-00003D000000}"/>
    <cellStyle name="60 % – Poudarek4 2 3" xfId="159" xr:uid="{00000000-0005-0000-0000-00003E000000}"/>
    <cellStyle name="60 % – Poudarek4 3" xfId="70" xr:uid="{00000000-0005-0000-0000-00003F000000}"/>
    <cellStyle name="60 % – Poudarek5 2" xfId="23" xr:uid="{00000000-0005-0000-0000-000040000000}"/>
    <cellStyle name="60 % – Poudarek5 2 2" xfId="113" xr:uid="{00000000-0005-0000-0000-000041000000}"/>
    <cellStyle name="60 % – Poudarek5 2 3" xfId="160" xr:uid="{00000000-0005-0000-0000-000042000000}"/>
    <cellStyle name="60 % – Poudarek5 3" xfId="71" xr:uid="{00000000-0005-0000-0000-000043000000}"/>
    <cellStyle name="60 % – Poudarek6 2" xfId="24" xr:uid="{00000000-0005-0000-0000-000044000000}"/>
    <cellStyle name="60 % – Poudarek6 2 2" xfId="114" xr:uid="{00000000-0005-0000-0000-000045000000}"/>
    <cellStyle name="60 % – Poudarek6 2 3" xfId="161" xr:uid="{00000000-0005-0000-0000-000046000000}"/>
    <cellStyle name="60 % – Poudarek6 3" xfId="72" xr:uid="{00000000-0005-0000-0000-000047000000}"/>
    <cellStyle name="cf1" xfId="315" xr:uid="{00000000-0005-0000-0000-000048000000}"/>
    <cellStyle name="cf2" xfId="316" xr:uid="{00000000-0005-0000-0000-000049000000}"/>
    <cellStyle name="cf3" xfId="317" xr:uid="{00000000-0005-0000-0000-00004A000000}"/>
    <cellStyle name="cf4" xfId="318" xr:uid="{00000000-0005-0000-0000-00004B000000}"/>
    <cellStyle name="cf5" xfId="319" xr:uid="{00000000-0005-0000-0000-00004C000000}"/>
    <cellStyle name="Dobro 2" xfId="25" xr:uid="{00000000-0005-0000-0000-00004D000000}"/>
    <cellStyle name="Dobro 2 2" xfId="115" xr:uid="{00000000-0005-0000-0000-00004E000000}"/>
    <cellStyle name="Dobro 2 3" xfId="162" xr:uid="{00000000-0005-0000-0000-00004F000000}"/>
    <cellStyle name="Dobro 3" xfId="73" xr:uid="{00000000-0005-0000-0000-000050000000}"/>
    <cellStyle name="Euro" xfId="139" xr:uid="{00000000-0005-0000-0000-000051000000}"/>
    <cellStyle name="Hiperpovezava" xfId="320" xr:uid="{00000000-0005-0000-0000-000052000000}"/>
    <cellStyle name="Hiperpovezava 2" xfId="26" xr:uid="{00000000-0005-0000-0000-000053000000}"/>
    <cellStyle name="Izhod 2" xfId="27" xr:uid="{00000000-0005-0000-0000-000054000000}"/>
    <cellStyle name="Izhod 2 2" xfId="116" xr:uid="{00000000-0005-0000-0000-000055000000}"/>
    <cellStyle name="Izhod 2 2 2" xfId="213" xr:uid="{00000000-0005-0000-0000-000056000000}"/>
    <cellStyle name="Izhod 2 2 2 2" xfId="293" xr:uid="{00000000-0005-0000-0000-000057000000}"/>
    <cellStyle name="Izhod 2 2 2 2 2" xfId="312" xr:uid="{00000000-0005-0000-0000-000058000000}"/>
    <cellStyle name="Izhod 2 2 2 3" xfId="244" xr:uid="{00000000-0005-0000-0000-000059000000}"/>
    <cellStyle name="Izhod 2 2 3" xfId="270" xr:uid="{00000000-0005-0000-0000-00005A000000}"/>
    <cellStyle name="Izhod 2 2 3 2" xfId="305" xr:uid="{00000000-0005-0000-0000-00005B000000}"/>
    <cellStyle name="Izhod 2 2 4" xfId="233" xr:uid="{00000000-0005-0000-0000-00005C000000}"/>
    <cellStyle name="Izhod 2 3" xfId="163" xr:uid="{00000000-0005-0000-0000-00005D000000}"/>
    <cellStyle name="Izhod 2 3 2" xfId="250" xr:uid="{00000000-0005-0000-0000-00005E000000}"/>
    <cellStyle name="Izhod 2 3 2 2" xfId="303" xr:uid="{00000000-0005-0000-0000-00005F000000}"/>
    <cellStyle name="Izhod 2 3 3" xfId="235" xr:uid="{00000000-0005-0000-0000-000060000000}"/>
    <cellStyle name="Izhod 2 4" xfId="192" xr:uid="{00000000-0005-0000-0000-000061000000}"/>
    <cellStyle name="Izhod 2 4 2" xfId="286" xr:uid="{00000000-0005-0000-0000-000062000000}"/>
    <cellStyle name="Izhod 2 4 2 2" xfId="310" xr:uid="{00000000-0005-0000-0000-000063000000}"/>
    <cellStyle name="Izhod 2 4 3" xfId="238" xr:uid="{00000000-0005-0000-0000-000064000000}"/>
    <cellStyle name="Izhod 2 5" xfId="199" xr:uid="{00000000-0005-0000-0000-000065000000}"/>
    <cellStyle name="Izhod 2 5 2" xfId="291" xr:uid="{00000000-0005-0000-0000-000066000000}"/>
    <cellStyle name="Izhod 2 5 2 2" xfId="311" xr:uid="{00000000-0005-0000-0000-000067000000}"/>
    <cellStyle name="Izhod 2 5 3" xfId="240" xr:uid="{00000000-0005-0000-0000-000068000000}"/>
    <cellStyle name="Izhod 2 6" xfId="203" xr:uid="{00000000-0005-0000-0000-000069000000}"/>
    <cellStyle name="Izhod 2 6 2" xfId="242" xr:uid="{00000000-0005-0000-0000-00006A000000}"/>
    <cellStyle name="Izhod 2 6 3" xfId="300" xr:uid="{00000000-0005-0000-0000-00006B000000}"/>
    <cellStyle name="Izhod 2 7" xfId="225" xr:uid="{00000000-0005-0000-0000-00006C000000}"/>
    <cellStyle name="Izhod 2 7 2" xfId="248" xr:uid="{00000000-0005-0000-0000-00006D000000}"/>
    <cellStyle name="Izhod 2 7 3" xfId="302" xr:uid="{00000000-0005-0000-0000-00006E000000}"/>
    <cellStyle name="Izhod 3" xfId="185" xr:uid="{00000000-0005-0000-0000-00006F000000}"/>
    <cellStyle name="Izhod 3 2" xfId="280" xr:uid="{00000000-0005-0000-0000-000070000000}"/>
    <cellStyle name="Izhod 3 2 2" xfId="308" xr:uid="{00000000-0005-0000-0000-000071000000}"/>
    <cellStyle name="Izhod 3 3" xfId="236" xr:uid="{00000000-0005-0000-0000-000072000000}"/>
    <cellStyle name="Izhod 4" xfId="187" xr:uid="{00000000-0005-0000-0000-000073000000}"/>
    <cellStyle name="Izhod 4 2" xfId="282" xr:uid="{00000000-0005-0000-0000-000074000000}"/>
    <cellStyle name="Izhod 4 2 2" xfId="309" xr:uid="{00000000-0005-0000-0000-000075000000}"/>
    <cellStyle name="Izhod 4 3" xfId="237" xr:uid="{00000000-0005-0000-0000-000076000000}"/>
    <cellStyle name="Izhod 5" xfId="204" xr:uid="{00000000-0005-0000-0000-000077000000}"/>
    <cellStyle name="Izhod 5 2" xfId="243" xr:uid="{00000000-0005-0000-0000-000078000000}"/>
    <cellStyle name="Izhod 5 3" xfId="301" xr:uid="{00000000-0005-0000-0000-000079000000}"/>
    <cellStyle name="Izhod 6" xfId="74" xr:uid="{00000000-0005-0000-0000-00007A000000}"/>
    <cellStyle name="Izhod 6 2" xfId="268" xr:uid="{00000000-0005-0000-0000-00007B000000}"/>
    <cellStyle name="Izhod 6 3" xfId="304" xr:uid="{00000000-0005-0000-0000-00007C000000}"/>
    <cellStyle name="Izhod 7" xfId="232" xr:uid="{00000000-0005-0000-0000-00007D000000}"/>
    <cellStyle name="Naslov 1 2" xfId="29" xr:uid="{00000000-0005-0000-0000-00007E000000}"/>
    <cellStyle name="Naslov 1 2 2" xfId="118" xr:uid="{00000000-0005-0000-0000-00007F000000}"/>
    <cellStyle name="Naslov 1 2 3" xfId="164" xr:uid="{00000000-0005-0000-0000-000080000000}"/>
    <cellStyle name="Naslov 1 3" xfId="76" xr:uid="{00000000-0005-0000-0000-000081000000}"/>
    <cellStyle name="Naslov 2 2" xfId="30" xr:uid="{00000000-0005-0000-0000-000082000000}"/>
    <cellStyle name="Naslov 2 2 2" xfId="119" xr:uid="{00000000-0005-0000-0000-000083000000}"/>
    <cellStyle name="Naslov 2 2 3" xfId="165" xr:uid="{00000000-0005-0000-0000-000084000000}"/>
    <cellStyle name="Naslov 2 3" xfId="77" xr:uid="{00000000-0005-0000-0000-000085000000}"/>
    <cellStyle name="Naslov 3 2" xfId="31" xr:uid="{00000000-0005-0000-0000-000086000000}"/>
    <cellStyle name="Naslov 3 2 2" xfId="120" xr:uid="{00000000-0005-0000-0000-000087000000}"/>
    <cellStyle name="Naslov 3 2 2 2" xfId="271" xr:uid="{00000000-0005-0000-0000-000088000000}"/>
    <cellStyle name="Naslov 3 2 2 2 2" xfId="306" xr:uid="{00000000-0005-0000-0000-000089000000}"/>
    <cellStyle name="Naslov 3 2 3" xfId="166" xr:uid="{00000000-0005-0000-0000-00008A000000}"/>
    <cellStyle name="Naslov 3 2 3 2" xfId="279" xr:uid="{00000000-0005-0000-0000-00008B000000}"/>
    <cellStyle name="Naslov 3 2 3 2 2" xfId="307" xr:uid="{00000000-0005-0000-0000-00008C000000}"/>
    <cellStyle name="Naslov 3 2 4" xfId="226" xr:uid="{00000000-0005-0000-0000-00008D000000}"/>
    <cellStyle name="Naslov 3 2 4 2" xfId="249" xr:uid="{00000000-0005-0000-0000-00008E000000}"/>
    <cellStyle name="Naslov 3 3" xfId="78" xr:uid="{00000000-0005-0000-0000-00008F000000}"/>
    <cellStyle name="Naslov 3 3 2" xfId="269" xr:uid="{00000000-0005-0000-0000-000090000000}"/>
    <cellStyle name="Naslov 4 2" xfId="32" xr:uid="{00000000-0005-0000-0000-000091000000}"/>
    <cellStyle name="Naslov 4 2 2" xfId="121" xr:uid="{00000000-0005-0000-0000-000092000000}"/>
    <cellStyle name="Naslov 4 2 3" xfId="167" xr:uid="{00000000-0005-0000-0000-000093000000}"/>
    <cellStyle name="Naslov 4 3" xfId="79" xr:uid="{00000000-0005-0000-0000-000094000000}"/>
    <cellStyle name="Naslov 5" xfId="28" xr:uid="{00000000-0005-0000-0000-000095000000}"/>
    <cellStyle name="Naslov 5 2" xfId="117" xr:uid="{00000000-0005-0000-0000-000096000000}"/>
    <cellStyle name="Naslov 6" xfId="75" xr:uid="{00000000-0005-0000-0000-000097000000}"/>
    <cellStyle name="Navadno 10" xfId="219" xr:uid="{00000000-0005-0000-0000-000099000000}"/>
    <cellStyle name="Navadno 11" xfId="220" xr:uid="{00000000-0005-0000-0000-00009A000000}"/>
    <cellStyle name="Navadno 11 2" xfId="260" xr:uid="{00000000-0005-0000-0000-00009B000000}"/>
    <cellStyle name="Navadno 12" xfId="54" xr:uid="{00000000-0005-0000-0000-00009C000000}"/>
    <cellStyle name="Navadno 13" xfId="313" xr:uid="{00000000-0005-0000-0000-00009D000000}"/>
    <cellStyle name="Navadno 14" xfId="323" xr:uid="{00000000-0005-0000-0000-00009E000000}"/>
    <cellStyle name="Navadno 2" xfId="2" xr:uid="{00000000-0005-0000-0000-00009F000000}"/>
    <cellStyle name="Navadno 2 2" xfId="33" xr:uid="{00000000-0005-0000-0000-0000A0000000}"/>
    <cellStyle name="Navadno 2 3" xfId="202" xr:uid="{00000000-0005-0000-0000-0000A1000000}"/>
    <cellStyle name="Navadno 2 4" xfId="321" xr:uid="{00000000-0005-0000-0000-0000A2000000}"/>
    <cellStyle name="Navadno 2_breskve" xfId="34" xr:uid="{00000000-0005-0000-0000-0000A3000000}"/>
    <cellStyle name="Navadno 3" xfId="1" xr:uid="{00000000-0005-0000-0000-0000A4000000}"/>
    <cellStyle name="Navadno 3 2" xfId="35" xr:uid="{00000000-0005-0000-0000-0000A5000000}"/>
    <cellStyle name="Navadno 3 3" xfId="221" xr:uid="{00000000-0005-0000-0000-0000A6000000}"/>
    <cellStyle name="Navadno 3 4" xfId="322" xr:uid="{00000000-0005-0000-0000-0000A7000000}"/>
    <cellStyle name="Navadno 4" xfId="4" xr:uid="{00000000-0005-0000-0000-0000A8000000}"/>
    <cellStyle name="Navadno 4 2" xfId="5" xr:uid="{00000000-0005-0000-0000-0000A9000000}"/>
    <cellStyle name="Navadno 4 2 2" xfId="223" xr:uid="{00000000-0005-0000-0000-0000AA000000}"/>
    <cellStyle name="Navadno 4 2 3" xfId="246" xr:uid="{00000000-0005-0000-0000-0000AB000000}"/>
    <cellStyle name="Navadno 4 3" xfId="36" xr:uid="{00000000-0005-0000-0000-0000AC000000}"/>
    <cellStyle name="Navadno 4 4" xfId="222" xr:uid="{00000000-0005-0000-0000-0000AD000000}"/>
    <cellStyle name="Navadno 4 4 2" xfId="245" xr:uid="{00000000-0005-0000-0000-0000AE000000}"/>
    <cellStyle name="Navadno 5" xfId="6" xr:uid="{00000000-0005-0000-0000-0000AF000000}"/>
    <cellStyle name="Navadno 5 2" xfId="53" xr:uid="{00000000-0005-0000-0000-0000B0000000}"/>
    <cellStyle name="Navadno 5 2 2" xfId="214" xr:uid="{00000000-0005-0000-0000-0000B1000000}"/>
    <cellStyle name="Navadno 5 2 3" xfId="231" xr:uid="{00000000-0005-0000-0000-0000B2000000}"/>
    <cellStyle name="Navadno 5 2 4" xfId="142" xr:uid="{00000000-0005-0000-0000-0000B3000000}"/>
    <cellStyle name="Navadno 5 3" xfId="197" xr:uid="{00000000-0005-0000-0000-0000B4000000}"/>
    <cellStyle name="Navadno 5 4" xfId="224" xr:uid="{00000000-0005-0000-0000-0000B5000000}"/>
    <cellStyle name="Navadno 5 4 2" xfId="247" xr:uid="{00000000-0005-0000-0000-0000B6000000}"/>
    <cellStyle name="Navadno 5 5" xfId="96" xr:uid="{00000000-0005-0000-0000-0000B7000000}"/>
    <cellStyle name="Navadno 6" xfId="141" xr:uid="{00000000-0005-0000-0000-0000B8000000}"/>
    <cellStyle name="Navadno 6 2" xfId="200" xr:uid="{00000000-0005-0000-0000-0000B9000000}"/>
    <cellStyle name="Navadno 6 2 2" xfId="251" xr:uid="{00000000-0005-0000-0000-0000BA000000}"/>
    <cellStyle name="Navadno 6 2 2 2" xfId="299" xr:uid="{00000000-0005-0000-0000-0000BB000000}"/>
    <cellStyle name="Navadno 6 2 3" xfId="261" xr:uid="{00000000-0005-0000-0000-0000BC000000}"/>
    <cellStyle name="Navadno 6 2 4" xfId="265" xr:uid="{00000000-0005-0000-0000-0000BD000000}"/>
    <cellStyle name="Navadno 6 2 5" xfId="292" xr:uid="{00000000-0005-0000-0000-0000BE000000}"/>
    <cellStyle name="Navadno 6 2 6" xfId="241" xr:uid="{00000000-0005-0000-0000-0000BF000000}"/>
    <cellStyle name="Navadno 6 3" xfId="252" xr:uid="{00000000-0005-0000-0000-0000C0000000}"/>
    <cellStyle name="Navadno 6 3 2" xfId="297" xr:uid="{00000000-0005-0000-0000-0000C1000000}"/>
    <cellStyle name="Navadno 6 4" xfId="262" xr:uid="{00000000-0005-0000-0000-0000C2000000}"/>
    <cellStyle name="Navadno 6 5" xfId="266" xr:uid="{00000000-0005-0000-0000-0000C3000000}"/>
    <cellStyle name="Navadno 6 6" xfId="278" xr:uid="{00000000-0005-0000-0000-0000C4000000}"/>
    <cellStyle name="Navadno 6 7" xfId="234" xr:uid="{00000000-0005-0000-0000-0000C5000000}"/>
    <cellStyle name="Navadno 7" xfId="143" xr:uid="{00000000-0005-0000-0000-0000C6000000}"/>
    <cellStyle name="Navadno 8" xfId="201" xr:uid="{00000000-0005-0000-0000-0000C7000000}"/>
    <cellStyle name="Navadno 9" xfId="198" xr:uid="{00000000-0005-0000-0000-0000C8000000}"/>
    <cellStyle name="Navadno 9 2" xfId="253" xr:uid="{00000000-0005-0000-0000-0000C9000000}"/>
    <cellStyle name="Navadno 9 2 2" xfId="298" xr:uid="{00000000-0005-0000-0000-0000CA000000}"/>
    <cellStyle name="Navadno 9 3" xfId="263" xr:uid="{00000000-0005-0000-0000-0000CB000000}"/>
    <cellStyle name="Navadno 9 4" xfId="267" xr:uid="{00000000-0005-0000-0000-0000CC000000}"/>
    <cellStyle name="Navadno 9 5" xfId="290" xr:uid="{00000000-0005-0000-0000-0000CD000000}"/>
    <cellStyle name="Navadno 9 6" xfId="239" xr:uid="{00000000-0005-0000-0000-0000CE000000}"/>
    <cellStyle name="Navadno_ZBPOLVALUEleto" xfId="3" xr:uid="{00000000-0005-0000-0000-0000CF000000}"/>
    <cellStyle name="Nevtralno 2" xfId="37" xr:uid="{00000000-0005-0000-0000-0000D0000000}"/>
    <cellStyle name="Nevtralno 2 2" xfId="122" xr:uid="{00000000-0005-0000-0000-0000D1000000}"/>
    <cellStyle name="Nevtralno 2 3" xfId="168" xr:uid="{00000000-0005-0000-0000-0000D2000000}"/>
    <cellStyle name="Nevtralno 3" xfId="80" xr:uid="{00000000-0005-0000-0000-0000D3000000}"/>
    <cellStyle name="Normal" xfId="0" builtinId="0"/>
    <cellStyle name="Odstotek 2" xfId="314" xr:uid="{00000000-0005-0000-0000-0000D5000000}"/>
    <cellStyle name="Opomba 2" xfId="38" xr:uid="{00000000-0005-0000-0000-0000D6000000}"/>
    <cellStyle name="Opomba 2 2" xfId="123" xr:uid="{00000000-0005-0000-0000-0000D7000000}"/>
    <cellStyle name="Opomba 2 2 2" xfId="215" xr:uid="{00000000-0005-0000-0000-0000D8000000}"/>
    <cellStyle name="Opomba 2 2 3" xfId="272" xr:uid="{00000000-0005-0000-0000-0000D9000000}"/>
    <cellStyle name="Opomba 2 3" xfId="169" xr:uid="{00000000-0005-0000-0000-0000DA000000}"/>
    <cellStyle name="Opomba 2 3 2" xfId="264" xr:uid="{00000000-0005-0000-0000-0000DB000000}"/>
    <cellStyle name="Opomba 2 4" xfId="193" xr:uid="{00000000-0005-0000-0000-0000DC000000}"/>
    <cellStyle name="Opomba 2 4 2" xfId="254" xr:uid="{00000000-0005-0000-0000-0000DD000000}"/>
    <cellStyle name="Opomba 2 5" xfId="205" xr:uid="{00000000-0005-0000-0000-0000DE000000}"/>
    <cellStyle name="Opomba 2 6" xfId="227" xr:uid="{00000000-0005-0000-0000-0000DF000000}"/>
    <cellStyle name="Opomba 3" xfId="184" xr:uid="{00000000-0005-0000-0000-0000E0000000}"/>
    <cellStyle name="Opomba 3 2" xfId="255" xr:uid="{00000000-0005-0000-0000-0000E1000000}"/>
    <cellStyle name="Opomba 4" xfId="188" xr:uid="{00000000-0005-0000-0000-0000E2000000}"/>
    <cellStyle name="Opomba 4 2" xfId="256" xr:uid="{00000000-0005-0000-0000-0000E3000000}"/>
    <cellStyle name="Opomba 5" xfId="206" xr:uid="{00000000-0005-0000-0000-0000E4000000}"/>
    <cellStyle name="Opomba 6" xfId="81" xr:uid="{00000000-0005-0000-0000-0000E5000000}"/>
    <cellStyle name="Opozorilo 2" xfId="39" xr:uid="{00000000-0005-0000-0000-0000E6000000}"/>
    <cellStyle name="Opozorilo 2 2" xfId="124" xr:uid="{00000000-0005-0000-0000-0000E7000000}"/>
    <cellStyle name="Opozorilo 2 3" xfId="170" xr:uid="{00000000-0005-0000-0000-0000E8000000}"/>
    <cellStyle name="Opozorilo 3" xfId="82" xr:uid="{00000000-0005-0000-0000-0000E9000000}"/>
    <cellStyle name="Pojasnjevalno besedilo 2" xfId="40" xr:uid="{00000000-0005-0000-0000-0000EA000000}"/>
    <cellStyle name="Pojasnjevalno besedilo 2 2" xfId="125" xr:uid="{00000000-0005-0000-0000-0000EB000000}"/>
    <cellStyle name="Pojasnjevalno besedilo 2 3" xfId="171" xr:uid="{00000000-0005-0000-0000-0000EC000000}"/>
    <cellStyle name="Pojasnjevalno besedilo 3" xfId="83" xr:uid="{00000000-0005-0000-0000-0000ED000000}"/>
    <cellStyle name="Poudarek1 2" xfId="41" xr:uid="{00000000-0005-0000-0000-0000EE000000}"/>
    <cellStyle name="Poudarek1 2 2" xfId="126" xr:uid="{00000000-0005-0000-0000-0000EF000000}"/>
    <cellStyle name="Poudarek1 2 3" xfId="172" xr:uid="{00000000-0005-0000-0000-0000F0000000}"/>
    <cellStyle name="Poudarek1 3" xfId="84" xr:uid="{00000000-0005-0000-0000-0000F1000000}"/>
    <cellStyle name="Poudarek2 2" xfId="42" xr:uid="{00000000-0005-0000-0000-0000F2000000}"/>
    <cellStyle name="Poudarek2 2 2" xfId="127" xr:uid="{00000000-0005-0000-0000-0000F3000000}"/>
    <cellStyle name="Poudarek2 2 3" xfId="173" xr:uid="{00000000-0005-0000-0000-0000F4000000}"/>
    <cellStyle name="Poudarek2 3" xfId="85" xr:uid="{00000000-0005-0000-0000-0000F5000000}"/>
    <cellStyle name="Poudarek3 2" xfId="43" xr:uid="{00000000-0005-0000-0000-0000F6000000}"/>
    <cellStyle name="Poudarek3 2 2" xfId="128" xr:uid="{00000000-0005-0000-0000-0000F7000000}"/>
    <cellStyle name="Poudarek3 2 3" xfId="174" xr:uid="{00000000-0005-0000-0000-0000F8000000}"/>
    <cellStyle name="Poudarek3 3" xfId="86" xr:uid="{00000000-0005-0000-0000-0000F9000000}"/>
    <cellStyle name="Poudarek4 2" xfId="44" xr:uid="{00000000-0005-0000-0000-0000FA000000}"/>
    <cellStyle name="Poudarek4 2 2" xfId="129" xr:uid="{00000000-0005-0000-0000-0000FB000000}"/>
    <cellStyle name="Poudarek4 2 3" xfId="175" xr:uid="{00000000-0005-0000-0000-0000FC000000}"/>
    <cellStyle name="Poudarek4 3" xfId="87" xr:uid="{00000000-0005-0000-0000-0000FD000000}"/>
    <cellStyle name="Poudarek5 2" xfId="45" xr:uid="{00000000-0005-0000-0000-0000FE000000}"/>
    <cellStyle name="Poudarek5 2 2" xfId="130" xr:uid="{00000000-0005-0000-0000-0000FF000000}"/>
    <cellStyle name="Poudarek5 2 3" xfId="176" xr:uid="{00000000-0005-0000-0000-000000010000}"/>
    <cellStyle name="Poudarek5 3" xfId="88" xr:uid="{00000000-0005-0000-0000-000001010000}"/>
    <cellStyle name="Poudarek6 2" xfId="46" xr:uid="{00000000-0005-0000-0000-000002010000}"/>
    <cellStyle name="Poudarek6 2 2" xfId="131" xr:uid="{00000000-0005-0000-0000-000003010000}"/>
    <cellStyle name="Poudarek6 2 3" xfId="177" xr:uid="{00000000-0005-0000-0000-000004010000}"/>
    <cellStyle name="Poudarek6 3" xfId="89" xr:uid="{00000000-0005-0000-0000-000005010000}"/>
    <cellStyle name="Povezana celica 2" xfId="47" xr:uid="{00000000-0005-0000-0000-000006010000}"/>
    <cellStyle name="Povezana celica 2 2" xfId="132" xr:uid="{00000000-0005-0000-0000-000007010000}"/>
    <cellStyle name="Povezana celica 2 3" xfId="178" xr:uid="{00000000-0005-0000-0000-000008010000}"/>
    <cellStyle name="Povezana celica 3" xfId="90" xr:uid="{00000000-0005-0000-0000-000009010000}"/>
    <cellStyle name="Preveri celico 2" xfId="48" xr:uid="{00000000-0005-0000-0000-00000A010000}"/>
    <cellStyle name="Preveri celico 2 2" xfId="133" xr:uid="{00000000-0005-0000-0000-00000B010000}"/>
    <cellStyle name="Preveri celico 2 3" xfId="179" xr:uid="{00000000-0005-0000-0000-00000C010000}"/>
    <cellStyle name="Preveri celico 3" xfId="91" xr:uid="{00000000-0005-0000-0000-00000D010000}"/>
    <cellStyle name="Računanje 2" xfId="49" xr:uid="{00000000-0005-0000-0000-00000E010000}"/>
    <cellStyle name="Računanje 2 2" xfId="134" xr:uid="{00000000-0005-0000-0000-00000F010000}"/>
    <cellStyle name="Računanje 2 2 2" xfId="216" xr:uid="{00000000-0005-0000-0000-000010010000}"/>
    <cellStyle name="Računanje 2 2 2 2" xfId="294" xr:uid="{00000000-0005-0000-0000-000011010000}"/>
    <cellStyle name="Računanje 2 2 3" xfId="273" xr:uid="{00000000-0005-0000-0000-000012010000}"/>
    <cellStyle name="Računanje 2 3" xfId="180" xr:uid="{00000000-0005-0000-0000-000013010000}"/>
    <cellStyle name="Računanje 2 3 2" xfId="257" xr:uid="{00000000-0005-0000-0000-000014010000}"/>
    <cellStyle name="Računanje 2 4" xfId="194" xr:uid="{00000000-0005-0000-0000-000015010000}"/>
    <cellStyle name="Računanje 2 4 2" xfId="287" xr:uid="{00000000-0005-0000-0000-000016010000}"/>
    <cellStyle name="Računanje 2 5" xfId="207" xr:uid="{00000000-0005-0000-0000-000017010000}"/>
    <cellStyle name="Računanje 2 6" xfId="228" xr:uid="{00000000-0005-0000-0000-000018010000}"/>
    <cellStyle name="Računanje 3" xfId="138" xr:uid="{00000000-0005-0000-0000-000019010000}"/>
    <cellStyle name="Računanje 3 2" xfId="276" xr:uid="{00000000-0005-0000-0000-00001A010000}"/>
    <cellStyle name="Računanje 4" xfId="189" xr:uid="{00000000-0005-0000-0000-00001B010000}"/>
    <cellStyle name="Računanje 4 2" xfId="283" xr:uid="{00000000-0005-0000-0000-00001C010000}"/>
    <cellStyle name="Računanje 5" xfId="208" xr:uid="{00000000-0005-0000-0000-00001D010000}"/>
    <cellStyle name="Računanje 6" xfId="92" xr:uid="{00000000-0005-0000-0000-00001E010000}"/>
    <cellStyle name="Slabo 2" xfId="50" xr:uid="{00000000-0005-0000-0000-00001F010000}"/>
    <cellStyle name="Slabo 2 2" xfId="135" xr:uid="{00000000-0005-0000-0000-000020010000}"/>
    <cellStyle name="Slabo 2 3" xfId="181" xr:uid="{00000000-0005-0000-0000-000021010000}"/>
    <cellStyle name="Slabo 3" xfId="93" xr:uid="{00000000-0005-0000-0000-000022010000}"/>
    <cellStyle name="Vnos 2" xfId="51" xr:uid="{00000000-0005-0000-0000-000024010000}"/>
    <cellStyle name="Vnos 2 2" xfId="136" xr:uid="{00000000-0005-0000-0000-000025010000}"/>
    <cellStyle name="Vnos 2 2 2" xfId="217" xr:uid="{00000000-0005-0000-0000-000026010000}"/>
    <cellStyle name="Vnos 2 2 2 2" xfId="295" xr:uid="{00000000-0005-0000-0000-000027010000}"/>
    <cellStyle name="Vnos 2 2 3" xfId="274" xr:uid="{00000000-0005-0000-0000-000028010000}"/>
    <cellStyle name="Vnos 2 3" xfId="182" xr:uid="{00000000-0005-0000-0000-000029010000}"/>
    <cellStyle name="Vnos 2 3 2" xfId="258" xr:uid="{00000000-0005-0000-0000-00002A010000}"/>
    <cellStyle name="Vnos 2 4" xfId="195" xr:uid="{00000000-0005-0000-0000-00002B010000}"/>
    <cellStyle name="Vnos 2 4 2" xfId="288" xr:uid="{00000000-0005-0000-0000-00002C010000}"/>
    <cellStyle name="Vnos 2 5" xfId="209" xr:uid="{00000000-0005-0000-0000-00002D010000}"/>
    <cellStyle name="Vnos 2 6" xfId="229" xr:uid="{00000000-0005-0000-0000-00002E010000}"/>
    <cellStyle name="Vnos 3" xfId="140" xr:uid="{00000000-0005-0000-0000-00002F010000}"/>
    <cellStyle name="Vnos 3 2" xfId="277" xr:uid="{00000000-0005-0000-0000-000030010000}"/>
    <cellStyle name="Vnos 4" xfId="190" xr:uid="{00000000-0005-0000-0000-000031010000}"/>
    <cellStyle name="Vnos 4 2" xfId="284" xr:uid="{00000000-0005-0000-0000-000032010000}"/>
    <cellStyle name="Vnos 5" xfId="210" xr:uid="{00000000-0005-0000-0000-000033010000}"/>
    <cellStyle name="Vnos 6" xfId="94" xr:uid="{00000000-0005-0000-0000-000034010000}"/>
    <cellStyle name="Vsota 2" xfId="52" xr:uid="{00000000-0005-0000-0000-000035010000}"/>
    <cellStyle name="Vsota 2 2" xfId="137" xr:uid="{00000000-0005-0000-0000-000036010000}"/>
    <cellStyle name="Vsota 2 2 2" xfId="218" xr:uid="{00000000-0005-0000-0000-000037010000}"/>
    <cellStyle name="Vsota 2 2 2 2" xfId="296" xr:uid="{00000000-0005-0000-0000-000038010000}"/>
    <cellStyle name="Vsota 2 2 3" xfId="275" xr:uid="{00000000-0005-0000-0000-000039010000}"/>
    <cellStyle name="Vsota 2 3" xfId="183" xr:uid="{00000000-0005-0000-0000-00003A010000}"/>
    <cellStyle name="Vsota 2 3 2" xfId="259" xr:uid="{00000000-0005-0000-0000-00003B010000}"/>
    <cellStyle name="Vsota 2 4" xfId="196" xr:uid="{00000000-0005-0000-0000-00003C010000}"/>
    <cellStyle name="Vsota 2 4 2" xfId="289" xr:uid="{00000000-0005-0000-0000-00003D010000}"/>
    <cellStyle name="Vsota 2 5" xfId="211" xr:uid="{00000000-0005-0000-0000-00003E010000}"/>
    <cellStyle name="Vsota 2 6" xfId="230" xr:uid="{00000000-0005-0000-0000-00003F010000}"/>
    <cellStyle name="Vsota 3" xfId="186" xr:uid="{00000000-0005-0000-0000-000040010000}"/>
    <cellStyle name="Vsota 3 2" xfId="281" xr:uid="{00000000-0005-0000-0000-000041010000}"/>
    <cellStyle name="Vsota 4" xfId="191" xr:uid="{00000000-0005-0000-0000-000042010000}"/>
    <cellStyle name="Vsota 4 2" xfId="285" xr:uid="{00000000-0005-0000-0000-000043010000}"/>
    <cellStyle name="Vsota 5" xfId="212" xr:uid="{00000000-0005-0000-0000-000044010000}"/>
    <cellStyle name="Vsota 6" xfId="95" xr:uid="{00000000-0005-0000-0000-000045010000}"/>
  </cellStyles>
  <dxfs count="31"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grafi'!$Q$84:$V$84</c:f>
              <c:numCache>
                <c:formatCode>0.00</c:formatCode>
                <c:ptCount val="6"/>
                <c:pt idx="0">
                  <c:v>239.16087046098761</c:v>
                </c:pt>
                <c:pt idx="1">
                  <c:v>247.28775092640217</c:v>
                </c:pt>
                <c:pt idx="2">
                  <c:v>251.35868084769228</c:v>
                </c:pt>
                <c:pt idx="3">
                  <c:v>265.82433595198398</c:v>
                </c:pt>
                <c:pt idx="4">
                  <c:v>280.05296670445898</c:v>
                </c:pt>
                <c:pt idx="5">
                  <c:v>238.79257983410889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39-4219-ACF3-07603C26B918}"/>
            </c:ext>
          </c:extLst>
        </c:ser>
        <c:ser>
          <c:idx val="4"/>
          <c:order val="1"/>
          <c:tx>
            <c:strRef>
              <c:f>'PODATKI grafi'!$P$85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grafi'!$Q$85:$V$85</c:f>
              <c:numCache>
                <c:formatCode>0.00</c:formatCode>
                <c:ptCount val="6"/>
                <c:pt idx="0">
                  <c:v>27.044788673342737</c:v>
                </c:pt>
                <c:pt idx="1">
                  <c:v>28.263692331698451</c:v>
                </c:pt>
                <c:pt idx="2">
                  <c:v>28.575921733514036</c:v>
                </c:pt>
                <c:pt idx="3">
                  <c:v>29.801311289817875</c:v>
                </c:pt>
                <c:pt idx="4">
                  <c:v>30.714834270990593</c:v>
                </c:pt>
                <c:pt idx="5">
                  <c:v>25.377042595866612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39-4219-ACF3-07603C26B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30496"/>
        <c:axId val="477659712"/>
      </c:areaChart>
      <c:lineChart>
        <c:grouping val="standard"/>
        <c:varyColors val="0"/>
        <c:ser>
          <c:idx val="5"/>
          <c:order val="5"/>
          <c:tx>
            <c:strRef>
              <c:f>'PODATKI grafi'!$P$87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grafi'!$Q$87:$V$87</c:f>
              <c:numCache>
                <c:formatCode>0.000</c:formatCode>
                <c:ptCount val="6"/>
                <c:pt idx="0">
                  <c:v>193</c:v>
                </c:pt>
                <c:pt idx="1">
                  <c:v>193</c:v>
                </c:pt>
                <c:pt idx="2">
                  <c:v>193</c:v>
                </c:pt>
                <c:pt idx="3">
                  <c:v>193</c:v>
                </c:pt>
                <c:pt idx="4">
                  <c:v>193</c:v>
                </c:pt>
                <c:pt idx="5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39-4219-ACF3-07603C26B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30496"/>
        <c:axId val="477659712"/>
      </c:lineChart>
      <c:lineChart>
        <c:grouping val="standard"/>
        <c:varyColors val="0"/>
        <c:ser>
          <c:idx val="0"/>
          <c:order val="2"/>
          <c:tx>
            <c:strRef>
              <c:f>'PODATKI grafi'!$P$82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grafi'!$Q$82:$V$82</c:f>
              <c:numCache>
                <c:formatCode>0.00</c:formatCode>
                <c:ptCount val="6"/>
                <c:pt idx="0">
                  <c:v>266.20565913433035</c:v>
                </c:pt>
                <c:pt idx="1">
                  <c:v>275.55144325810062</c:v>
                </c:pt>
                <c:pt idx="2">
                  <c:v>279.93460258120632</c:v>
                </c:pt>
                <c:pt idx="3">
                  <c:v>295.62564724180186</c:v>
                </c:pt>
                <c:pt idx="4">
                  <c:v>310.76780097544957</c:v>
                </c:pt>
                <c:pt idx="5">
                  <c:v>264.1696224299755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39-4219-ACF3-07603C26B918}"/>
            </c:ext>
          </c:extLst>
        </c:ser>
        <c:ser>
          <c:idx val="1"/>
          <c:order val="3"/>
          <c:tx>
            <c:strRef>
              <c:f>'PODATKI grafi'!$P$83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grafi'!$Q$83:$V$83</c:f>
              <c:numCache>
                <c:formatCode>0.00</c:formatCode>
                <c:ptCount val="6"/>
                <c:pt idx="0">
                  <c:v>258.61876550910159</c:v>
                </c:pt>
                <c:pt idx="1">
                  <c:v>267.62260973062138</c:v>
                </c:pt>
                <c:pt idx="2">
                  <c:v>271.91817911960504</c:v>
                </c:pt>
                <c:pt idx="3">
                  <c:v>287.26546438442801</c:v>
                </c:pt>
                <c:pt idx="4">
                  <c:v>302.15134687239987</c:v>
                </c:pt>
                <c:pt idx="5">
                  <c:v>257.05058278713614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39-4219-ACF3-07603C26B918}"/>
            </c:ext>
          </c:extLst>
        </c:ser>
        <c:ser>
          <c:idx val="2"/>
          <c:order val="4"/>
          <c:tx>
            <c:strRef>
              <c:f>'PODATKI grafi'!$P$84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grafi'!$Q$84:$V$84</c:f>
              <c:numCache>
                <c:formatCode>0.00</c:formatCode>
                <c:ptCount val="6"/>
                <c:pt idx="0">
                  <c:v>239.16087046098761</c:v>
                </c:pt>
                <c:pt idx="1">
                  <c:v>247.28775092640217</c:v>
                </c:pt>
                <c:pt idx="2">
                  <c:v>251.35868084769228</c:v>
                </c:pt>
                <c:pt idx="3">
                  <c:v>265.82433595198398</c:v>
                </c:pt>
                <c:pt idx="4">
                  <c:v>280.05296670445898</c:v>
                </c:pt>
                <c:pt idx="5">
                  <c:v>238.79257983410889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39-4219-ACF3-07603C26B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31008"/>
        <c:axId val="477660288"/>
      </c:lineChart>
      <c:catAx>
        <c:axId val="49130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4776597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477659712"/>
        <c:scaling>
          <c:orientation val="minMax"/>
          <c:min val="5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49130496"/>
        <c:crosses val="autoZero"/>
        <c:crossBetween val="midCat"/>
        <c:majorUnit val="50"/>
      </c:valAx>
      <c:catAx>
        <c:axId val="49131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7660288"/>
        <c:crossesAt val="25"/>
        <c:auto val="1"/>
        <c:lblAlgn val="ctr"/>
        <c:lblOffset val="100"/>
        <c:noMultiLvlLbl val="0"/>
      </c:catAx>
      <c:valAx>
        <c:axId val="477660288"/>
        <c:scaling>
          <c:orientation val="minMax"/>
          <c:min val="5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49131008"/>
        <c:crosses val="max"/>
        <c:crossBetween val="midCat"/>
        <c:majorUnit val="50"/>
        <c:minorUnit val="5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8499188340543993"/>
          <c:y val="0.55790090628292088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grafi'!$J$223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grafi'!$Q$223:$V$223</c:f>
              <c:numCache>
                <c:formatCode>0</c:formatCode>
                <c:ptCount val="6"/>
                <c:pt idx="0">
                  <c:v>23.94</c:v>
                </c:pt>
                <c:pt idx="1">
                  <c:v>23.94</c:v>
                </c:pt>
                <c:pt idx="2">
                  <c:v>23.94</c:v>
                </c:pt>
                <c:pt idx="3">
                  <c:v>23.94</c:v>
                </c:pt>
                <c:pt idx="4">
                  <c:v>23.94</c:v>
                </c:pt>
                <c:pt idx="5">
                  <c:v>23.94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A1-4FCE-8C05-85DDB0ED584A}"/>
            </c:ext>
          </c:extLst>
        </c:ser>
        <c:ser>
          <c:idx val="1"/>
          <c:order val="2"/>
          <c:tx>
            <c:strRef>
              <c:f>'PODATKI grafi'!$J$224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grafi'!$Q$224:$V$224</c:f>
              <c:numCache>
                <c:formatCode>0</c:formatCode>
                <c:ptCount val="6"/>
                <c:pt idx="0">
                  <c:v>18650</c:v>
                </c:pt>
                <c:pt idx="1">
                  <c:v>14920</c:v>
                </c:pt>
                <c:pt idx="2">
                  <c:v>11190</c:v>
                </c:pt>
                <c:pt idx="3">
                  <c:v>9325</c:v>
                </c:pt>
                <c:pt idx="4">
                  <c:v>11190</c:v>
                </c:pt>
                <c:pt idx="5">
                  <c:v>14920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A1-4FCE-8C05-85DDB0ED5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7781632"/>
        <c:axId val="347725824"/>
      </c:barChart>
      <c:lineChart>
        <c:grouping val="standard"/>
        <c:varyColors val="0"/>
        <c:ser>
          <c:idx val="2"/>
          <c:order val="1"/>
          <c:tx>
            <c:strRef>
              <c:f>'PODATKI grafi'!$J$236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grafi'!$Q$236:$V$236</c:f>
              <c:numCache>
                <c:formatCode>#,##0.0</c:formatCode>
                <c:ptCount val="6"/>
                <c:pt idx="0">
                  <c:v>12724.119966227943</c:v>
                </c:pt>
                <c:pt idx="1">
                  <c:v>9001.4889645420717</c:v>
                </c:pt>
                <c:pt idx="2">
                  <c:v>5329.4594007155329</c:v>
                </c:pt>
                <c:pt idx="3">
                  <c:v>3567.136760653344</c:v>
                </c:pt>
                <c:pt idx="4">
                  <c:v>5239.3149519373319</c:v>
                </c:pt>
                <c:pt idx="5">
                  <c:v>8964.8411726824834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A1-4FCE-8C05-85DDB0ED5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781632"/>
        <c:axId val="347725824"/>
      </c:lineChart>
      <c:catAx>
        <c:axId val="347781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47725824"/>
        <c:crosses val="autoZero"/>
        <c:auto val="1"/>
        <c:lblAlgn val="ctr"/>
        <c:lblOffset val="100"/>
        <c:noMultiLvlLbl val="0"/>
      </c:catAx>
      <c:valAx>
        <c:axId val="3477258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3477816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grafi'!$Q$269:$U$269</c:f>
              <c:numCache>
                <c:formatCode>0.00</c:formatCode>
                <c:ptCount val="5"/>
                <c:pt idx="0">
                  <c:v>404.47049964724283</c:v>
                </c:pt>
                <c:pt idx="1">
                  <c:v>424.78236984527564</c:v>
                </c:pt>
                <c:pt idx="2">
                  <c:v>478.18009314530877</c:v>
                </c:pt>
                <c:pt idx="3">
                  <c:v>509.4085870676189</c:v>
                </c:pt>
                <c:pt idx="4">
                  <c:v>541.54408094573796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85-455A-8893-1145011F5BEF}"/>
            </c:ext>
          </c:extLst>
        </c:ser>
        <c:ser>
          <c:idx val="4"/>
          <c:order val="1"/>
          <c:tx>
            <c:strRef>
              <c:f>'PODATKI grafi'!$P$270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grafi'!$Q$270:$U$270</c:f>
              <c:numCache>
                <c:formatCode>0.00</c:formatCode>
                <c:ptCount val="5"/>
                <c:pt idx="0">
                  <c:v>76.538883460574596</c:v>
                </c:pt>
                <c:pt idx="1">
                  <c:v>80.608356765855831</c:v>
                </c:pt>
                <c:pt idx="2">
                  <c:v>91.46028557993975</c:v>
                </c:pt>
                <c:pt idx="3">
                  <c:v>98.920986639622129</c:v>
                </c:pt>
                <c:pt idx="4">
                  <c:v>107.38841831679883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85-455A-8893-1145011F5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8062208"/>
        <c:axId val="347728128"/>
      </c:areaChart>
      <c:lineChart>
        <c:grouping val="standard"/>
        <c:varyColors val="0"/>
        <c:ser>
          <c:idx val="5"/>
          <c:order val="5"/>
          <c:tx>
            <c:strRef>
              <c:f>'PODATKI grafi'!$P$272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grafi'!$Q$272:$U$272</c:f>
              <c:numCache>
                <c:formatCode>0.000</c:formatCode>
                <c:ptCount val="5"/>
                <c:pt idx="0">
                  <c:v>644</c:v>
                </c:pt>
                <c:pt idx="1">
                  <c:v>644</c:v>
                </c:pt>
                <c:pt idx="2">
                  <c:v>644</c:v>
                </c:pt>
                <c:pt idx="3">
                  <c:v>644</c:v>
                </c:pt>
                <c:pt idx="4">
                  <c:v>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85-455A-8893-1145011F5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062208"/>
        <c:axId val="347728128"/>
      </c:lineChart>
      <c:lineChart>
        <c:grouping val="standard"/>
        <c:varyColors val="0"/>
        <c:ser>
          <c:idx val="0"/>
          <c:order val="2"/>
          <c:tx>
            <c:strRef>
              <c:f>'PODATKI grafi'!$P$267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grafi'!$Q$267:$U$267</c:f>
              <c:numCache>
                <c:formatCode>0.00</c:formatCode>
                <c:ptCount val="5"/>
                <c:pt idx="0">
                  <c:v>481.00938310781743</c:v>
                </c:pt>
                <c:pt idx="1">
                  <c:v>505.39072661113147</c:v>
                </c:pt>
                <c:pt idx="2">
                  <c:v>569.64037872524852</c:v>
                </c:pt>
                <c:pt idx="3">
                  <c:v>608.32957370724102</c:v>
                </c:pt>
                <c:pt idx="4">
                  <c:v>648.93249926253679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85-455A-8893-1145011F5BEF}"/>
            </c:ext>
          </c:extLst>
        </c:ser>
        <c:ser>
          <c:idx val="1"/>
          <c:order val="3"/>
          <c:tx>
            <c:strRef>
              <c:f>'PODATKI grafi'!$P$268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grafi'!$Q$268:$U$268</c:f>
              <c:numCache>
                <c:formatCode>0.00</c:formatCode>
                <c:ptCount val="5"/>
                <c:pt idx="0">
                  <c:v>459.53787619301085</c:v>
                </c:pt>
                <c:pt idx="1">
                  <c:v>482.7776074822014</c:v>
                </c:pt>
                <c:pt idx="2">
                  <c:v>543.98296035865565</c:v>
                </c:pt>
                <c:pt idx="3">
                  <c:v>580.579199614755</c:v>
                </c:pt>
                <c:pt idx="4">
                  <c:v>618.80675059458019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E85-455A-8893-1145011F5BEF}"/>
            </c:ext>
          </c:extLst>
        </c:ser>
        <c:ser>
          <c:idx val="2"/>
          <c:order val="4"/>
          <c:tx>
            <c:strRef>
              <c:f>'PODATKI grafi'!$P$269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grafi'!$Q$269:$U$269</c:f>
              <c:numCache>
                <c:formatCode>0.00</c:formatCode>
                <c:ptCount val="5"/>
                <c:pt idx="0">
                  <c:v>404.47049964724283</c:v>
                </c:pt>
                <c:pt idx="1">
                  <c:v>424.78236984527564</c:v>
                </c:pt>
                <c:pt idx="2">
                  <c:v>478.18009314530877</c:v>
                </c:pt>
                <c:pt idx="3">
                  <c:v>509.4085870676189</c:v>
                </c:pt>
                <c:pt idx="4">
                  <c:v>541.54408094573796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E85-455A-8893-1145011F5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062720"/>
        <c:axId val="347728704"/>
      </c:lineChart>
      <c:catAx>
        <c:axId val="348062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47728128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347728128"/>
        <c:scaling>
          <c:orientation val="minMax"/>
          <c:max val="700"/>
          <c:min val="10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48062208"/>
        <c:crosses val="autoZero"/>
        <c:crossBetween val="midCat"/>
        <c:majorUnit val="100"/>
      </c:valAx>
      <c:catAx>
        <c:axId val="348062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7728704"/>
        <c:crossesAt val="25"/>
        <c:auto val="1"/>
        <c:lblAlgn val="ctr"/>
        <c:lblOffset val="100"/>
        <c:noMultiLvlLbl val="0"/>
      </c:catAx>
      <c:valAx>
        <c:axId val="347728704"/>
        <c:scaling>
          <c:orientation val="minMax"/>
          <c:max val="700"/>
          <c:min val="1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48062720"/>
        <c:crosses val="max"/>
        <c:crossBetween val="midCat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20653595140822836"/>
          <c:y val="0.55328012597453435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grafi'!$J$260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grafi'!$Q$260:$U$260</c:f>
              <c:numCache>
                <c:formatCode>0</c:formatCode>
                <c:ptCount val="5"/>
                <c:pt idx="0">
                  <c:v>23.94</c:v>
                </c:pt>
                <c:pt idx="1">
                  <c:v>23.94</c:v>
                </c:pt>
                <c:pt idx="2">
                  <c:v>23.94</c:v>
                </c:pt>
                <c:pt idx="3">
                  <c:v>23.94</c:v>
                </c:pt>
                <c:pt idx="4">
                  <c:v>23.94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BB-4FD8-ADF6-14BE4E253BF7}"/>
            </c:ext>
          </c:extLst>
        </c:ser>
        <c:ser>
          <c:idx val="1"/>
          <c:order val="2"/>
          <c:tx>
            <c:strRef>
              <c:f>'PODATKI grafi'!$J$261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grafi'!$Q$261:$U$261</c:f>
              <c:numCache>
                <c:formatCode>0</c:formatCode>
                <c:ptCount val="5"/>
                <c:pt idx="0">
                  <c:v>38640</c:v>
                </c:pt>
                <c:pt idx="1">
                  <c:v>35420</c:v>
                </c:pt>
                <c:pt idx="2">
                  <c:v>28980</c:v>
                </c:pt>
                <c:pt idx="3">
                  <c:v>25760</c:v>
                </c:pt>
                <c:pt idx="4">
                  <c:v>22540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BB-4FD8-ADF6-14BE4E253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8063744"/>
        <c:axId val="347731008"/>
      </c:barChart>
      <c:lineChart>
        <c:grouping val="standard"/>
        <c:varyColors val="0"/>
        <c:ser>
          <c:idx val="2"/>
          <c:order val="1"/>
          <c:tx>
            <c:strRef>
              <c:f>'PODATKI grafi'!$J$273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grafi'!$Q$273:$U$273</c:f>
              <c:numCache>
                <c:formatCode>#,##0.0</c:formatCode>
                <c:ptCount val="5"/>
                <c:pt idx="0">
                  <c:v>26014.701369436927</c:v>
                </c:pt>
                <c:pt idx="1">
                  <c:v>23387.354284121226</c:v>
                </c:pt>
                <c:pt idx="2">
                  <c:v>18166.643338489837</c:v>
                </c:pt>
                <c:pt idx="3">
                  <c:v>15772.070753174141</c:v>
                </c:pt>
                <c:pt idx="4">
                  <c:v>13570.330391711261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BB-4FD8-ADF6-14BE4E253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063744"/>
        <c:axId val="347731008"/>
      </c:lineChart>
      <c:catAx>
        <c:axId val="348063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47731008"/>
        <c:crosses val="autoZero"/>
        <c:auto val="1"/>
        <c:lblAlgn val="ctr"/>
        <c:lblOffset val="100"/>
        <c:noMultiLvlLbl val="0"/>
      </c:catAx>
      <c:valAx>
        <c:axId val="3477310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3480637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grafi'!$Q$306:$U$306</c:f>
              <c:numCache>
                <c:formatCode>0.00</c:formatCode>
                <c:ptCount val="5"/>
                <c:pt idx="0">
                  <c:v>491.01973443080914</c:v>
                </c:pt>
                <c:pt idx="1">
                  <c:v>532.45206508104866</c:v>
                </c:pt>
                <c:pt idx="2">
                  <c:v>576.39313757616867</c:v>
                </c:pt>
                <c:pt idx="3">
                  <c:v>634.58806033531766</c:v>
                </c:pt>
                <c:pt idx="4">
                  <c:v>711.67116621327591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80-47F2-BF37-D35E7248C68A}"/>
            </c:ext>
          </c:extLst>
        </c:ser>
        <c:ser>
          <c:idx val="4"/>
          <c:order val="1"/>
          <c:tx>
            <c:strRef>
              <c:f>'PODATKI grafi'!$P$307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grafi'!$Q$307:$U$307</c:f>
              <c:numCache>
                <c:formatCode>0.00</c:formatCode>
                <c:ptCount val="5"/>
                <c:pt idx="0">
                  <c:v>88.335795866454475</c:v>
                </c:pt>
                <c:pt idx="1">
                  <c:v>96.415955689879411</c:v>
                </c:pt>
                <c:pt idx="2">
                  <c:v>106.53331147137067</c:v>
                </c:pt>
                <c:pt idx="3">
                  <c:v>121.48503834514906</c:v>
                </c:pt>
                <c:pt idx="4">
                  <c:v>143.91262865581632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80-47F2-BF37-D35E7248C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8311552"/>
        <c:axId val="347733312"/>
      </c:areaChart>
      <c:lineChart>
        <c:grouping val="standard"/>
        <c:varyColors val="0"/>
        <c:ser>
          <c:idx val="5"/>
          <c:order val="5"/>
          <c:tx>
            <c:strRef>
              <c:f>'PODATKI grafi'!$P$309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grafi'!$Q$309:$U$309</c:f>
              <c:numCache>
                <c:formatCode>0.000</c:formatCode>
                <c:ptCount val="5"/>
                <c:pt idx="0">
                  <c:v>1572</c:v>
                </c:pt>
                <c:pt idx="1">
                  <c:v>1572</c:v>
                </c:pt>
                <c:pt idx="2">
                  <c:v>1572</c:v>
                </c:pt>
                <c:pt idx="3">
                  <c:v>1572</c:v>
                </c:pt>
                <c:pt idx="4">
                  <c:v>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80-47F2-BF37-D35E7248C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11552"/>
        <c:axId val="347733312"/>
      </c:lineChart>
      <c:lineChart>
        <c:grouping val="standard"/>
        <c:varyColors val="0"/>
        <c:ser>
          <c:idx val="0"/>
          <c:order val="2"/>
          <c:tx>
            <c:strRef>
              <c:f>'PODATKI grafi'!$P$304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grafi'!$Q$304:$U$304</c:f>
              <c:numCache>
                <c:formatCode>0.00</c:formatCode>
                <c:ptCount val="5"/>
                <c:pt idx="0">
                  <c:v>579.35553029726361</c:v>
                </c:pt>
                <c:pt idx="1">
                  <c:v>628.86802077092807</c:v>
                </c:pt>
                <c:pt idx="2">
                  <c:v>682.92644904753934</c:v>
                </c:pt>
                <c:pt idx="3">
                  <c:v>756.07309868046673</c:v>
                </c:pt>
                <c:pt idx="4">
                  <c:v>855.58379486909223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80-47F2-BF37-D35E7248C68A}"/>
            </c:ext>
          </c:extLst>
        </c:ser>
        <c:ser>
          <c:idx val="1"/>
          <c:order val="3"/>
          <c:tx>
            <c:strRef>
              <c:f>'PODATKI grafi'!$P$305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grafi'!$Q$305:$U$305</c:f>
              <c:numCache>
                <c:formatCode>0.00</c:formatCode>
                <c:ptCount val="5"/>
                <c:pt idx="0">
                  <c:v>554.57462723184949</c:v>
                </c:pt>
                <c:pt idx="1">
                  <c:v>601.82038477609035</c:v>
                </c:pt>
                <c:pt idx="2">
                  <c:v>653.04058410553193</c:v>
                </c:pt>
                <c:pt idx="3">
                  <c:v>721.99281526194738</c:v>
                </c:pt>
                <c:pt idx="4">
                  <c:v>815.21188373580503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E80-47F2-BF37-D35E7248C68A}"/>
            </c:ext>
          </c:extLst>
        </c:ser>
        <c:ser>
          <c:idx val="2"/>
          <c:order val="4"/>
          <c:tx>
            <c:strRef>
              <c:f>'PODATKI grafi'!$P$306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grafi'!$Q$306:$U$306</c:f>
              <c:numCache>
                <c:formatCode>0.00</c:formatCode>
                <c:ptCount val="5"/>
                <c:pt idx="0">
                  <c:v>491.01973443080914</c:v>
                </c:pt>
                <c:pt idx="1">
                  <c:v>532.45206508104866</c:v>
                </c:pt>
                <c:pt idx="2">
                  <c:v>576.39313757616867</c:v>
                </c:pt>
                <c:pt idx="3">
                  <c:v>634.58806033531766</c:v>
                </c:pt>
                <c:pt idx="4">
                  <c:v>711.67116621327591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E80-47F2-BF37-D35E7248C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12064"/>
        <c:axId val="348356608"/>
      </c:lineChart>
      <c:catAx>
        <c:axId val="348311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47733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347733312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48311552"/>
        <c:crosses val="autoZero"/>
        <c:crossBetween val="midCat"/>
      </c:valAx>
      <c:catAx>
        <c:axId val="348312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8356608"/>
        <c:crossesAt val="25"/>
        <c:auto val="1"/>
        <c:lblAlgn val="ctr"/>
        <c:lblOffset val="100"/>
        <c:noMultiLvlLbl val="0"/>
      </c:catAx>
      <c:valAx>
        <c:axId val="348356608"/>
        <c:scaling>
          <c:orientation val="minMax"/>
          <c:max val="16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48312064"/>
        <c:crosses val="max"/>
        <c:crossBetween val="midCat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8334863112871125"/>
          <c:y val="0.23068483747223906"/>
          <c:w val="0.59436614448351188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grafi'!$J$297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grafi'!$Q$297:$U$297</c:f>
              <c:numCache>
                <c:formatCode>0</c:formatCode>
                <c:ptCount val="5"/>
                <c:pt idx="0">
                  <c:v>23.94</c:v>
                </c:pt>
                <c:pt idx="1">
                  <c:v>23.94</c:v>
                </c:pt>
                <c:pt idx="2">
                  <c:v>23.94</c:v>
                </c:pt>
                <c:pt idx="3">
                  <c:v>23.94</c:v>
                </c:pt>
                <c:pt idx="4">
                  <c:v>23.94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5B-49D1-B183-45D53F00877E}"/>
            </c:ext>
          </c:extLst>
        </c:ser>
        <c:ser>
          <c:idx val="1"/>
          <c:order val="2"/>
          <c:tx>
            <c:strRef>
              <c:f>'PODATKI grafi'!$J$298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grafi'!$Q$298:$U$298</c:f>
              <c:numCache>
                <c:formatCode>0</c:formatCode>
                <c:ptCount val="5"/>
                <c:pt idx="0">
                  <c:v>62880</c:v>
                </c:pt>
                <c:pt idx="1">
                  <c:v>55020</c:v>
                </c:pt>
                <c:pt idx="2">
                  <c:v>47160</c:v>
                </c:pt>
                <c:pt idx="3">
                  <c:v>39300</c:v>
                </c:pt>
                <c:pt idx="4">
                  <c:v>31440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5B-49D1-B183-45D53F008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8313600"/>
        <c:axId val="348358912"/>
      </c:barChart>
      <c:lineChart>
        <c:grouping val="standard"/>
        <c:varyColors val="0"/>
        <c:ser>
          <c:idx val="2"/>
          <c:order val="1"/>
          <c:tx>
            <c:strRef>
              <c:f>'PODATKI grafi'!$J$310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grafi'!$Q$310:$U$310</c:f>
              <c:numCache>
                <c:formatCode>#,##0.0</c:formatCode>
                <c:ptCount val="5"/>
                <c:pt idx="0">
                  <c:v>52512.947195357032</c:v>
                </c:pt>
                <c:pt idx="1">
                  <c:v>45312.800110041331</c:v>
                </c:pt>
                <c:pt idx="2">
                  <c:v>38404.865902352045</c:v>
                </c:pt>
                <c:pt idx="3">
                  <c:v>31620.98473563635</c:v>
                </c:pt>
                <c:pt idx="4">
                  <c:v>25038.795781520654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5B-49D1-B183-45D53F008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13600"/>
        <c:axId val="348358912"/>
      </c:lineChart>
      <c:catAx>
        <c:axId val="348313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48358912"/>
        <c:crosses val="autoZero"/>
        <c:auto val="1"/>
        <c:lblAlgn val="ctr"/>
        <c:lblOffset val="100"/>
        <c:noMultiLvlLbl val="0"/>
      </c:catAx>
      <c:valAx>
        <c:axId val="3483589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3483136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grafi'!$Q$340:$U$340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grafi'!$Q$343:$T$343</c:f>
              <c:numCache>
                <c:formatCode>0.00</c:formatCode>
                <c:ptCount val="4"/>
                <c:pt idx="0">
                  <c:v>759.65859467153439</c:v>
                </c:pt>
                <c:pt idx="1">
                  <c:v>836.3620920827384</c:v>
                </c:pt>
                <c:pt idx="2">
                  <c:v>947.05958247466651</c:v>
                </c:pt>
                <c:pt idx="3">
                  <c:v>1134.1927278900744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F-48C9-B152-76F65E3486B0}"/>
            </c:ext>
          </c:extLst>
        </c:ser>
        <c:ser>
          <c:idx val="4"/>
          <c:order val="1"/>
          <c:tx>
            <c:strRef>
              <c:f>'PODATKI grafi'!$P$344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grafi'!$Q$340:$U$340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grafi'!$Q$344:$T$344</c:f>
              <c:numCache>
                <c:formatCode>0.00</c:formatCode>
                <c:ptCount val="4"/>
                <c:pt idx="0">
                  <c:v>129.07513105052954</c:v>
                </c:pt>
                <c:pt idx="1">
                  <c:v>143.32812867981329</c:v>
                </c:pt>
                <c:pt idx="2">
                  <c:v>162.70048318743966</c:v>
                </c:pt>
                <c:pt idx="3">
                  <c:v>197.612503299119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F-48C9-B152-76F65E348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8624384"/>
        <c:axId val="348362368"/>
      </c:areaChart>
      <c:lineChart>
        <c:grouping val="standard"/>
        <c:varyColors val="0"/>
        <c:ser>
          <c:idx val="5"/>
          <c:order val="5"/>
          <c:tx>
            <c:strRef>
              <c:f>'PODATKI grafi'!$P$346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grafi'!$Q$346:$T$346</c:f>
              <c:numCache>
                <c:formatCode>0.000</c:formatCode>
                <c:ptCount val="4"/>
                <c:pt idx="0">
                  <c:v>1792.0000000000002</c:v>
                </c:pt>
                <c:pt idx="1">
                  <c:v>1792.0000000000002</c:v>
                </c:pt>
                <c:pt idx="2">
                  <c:v>1792.0000000000002</c:v>
                </c:pt>
                <c:pt idx="3">
                  <c:v>1792.0000000000002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1F-48C9-B152-76F65E348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624384"/>
        <c:axId val="348362368"/>
      </c:lineChart>
      <c:lineChart>
        <c:grouping val="standard"/>
        <c:varyColors val="0"/>
        <c:ser>
          <c:idx val="0"/>
          <c:order val="2"/>
          <c:tx>
            <c:strRef>
              <c:f>'PODATKI grafi'!$P$341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grafi'!$Q$340:$T$340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grafi'!$Q$341:$T$341</c:f>
              <c:numCache>
                <c:formatCode>0.00</c:formatCode>
                <c:ptCount val="4"/>
                <c:pt idx="0">
                  <c:v>888.73372572206392</c:v>
                </c:pt>
                <c:pt idx="1">
                  <c:v>979.69022076255169</c:v>
                </c:pt>
                <c:pt idx="2">
                  <c:v>1109.7600656621062</c:v>
                </c:pt>
                <c:pt idx="3">
                  <c:v>1331.8052311891934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1F-48C9-B152-76F65E3486B0}"/>
            </c:ext>
          </c:extLst>
        </c:ser>
        <c:ser>
          <c:idx val="1"/>
          <c:order val="3"/>
          <c:tx>
            <c:strRef>
              <c:f>'PODATKI grafi'!$P$342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grafi'!$Q$340:$T$340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grafi'!$Q$342:$T$342</c:f>
              <c:numCache>
                <c:formatCode>0.00</c:formatCode>
                <c:ptCount val="4"/>
                <c:pt idx="0">
                  <c:v>852.52418824810024</c:v>
                </c:pt>
                <c:pt idx="1">
                  <c:v>939.48227981943467</c:v>
                </c:pt>
                <c:pt idx="2">
                  <c:v>1064.1175844570994</c:v>
                </c:pt>
                <c:pt idx="3">
                  <c:v>1276.3688563794553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1F-48C9-B152-76F65E3486B0}"/>
            </c:ext>
          </c:extLst>
        </c:ser>
        <c:ser>
          <c:idx val="2"/>
          <c:order val="4"/>
          <c:tx>
            <c:strRef>
              <c:f>'PODATKI grafi'!$P$343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grafi'!$Q$340:$T$340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grafi'!$Q$343:$T$343</c:f>
              <c:numCache>
                <c:formatCode>0.00</c:formatCode>
                <c:ptCount val="4"/>
                <c:pt idx="0">
                  <c:v>759.65859467153439</c:v>
                </c:pt>
                <c:pt idx="1">
                  <c:v>836.3620920827384</c:v>
                </c:pt>
                <c:pt idx="2">
                  <c:v>947.05958247466651</c:v>
                </c:pt>
                <c:pt idx="3">
                  <c:v>1134.1927278900744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1F-48C9-B152-76F65E348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624896"/>
        <c:axId val="348362944"/>
      </c:lineChart>
      <c:catAx>
        <c:axId val="348624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48362368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348362368"/>
        <c:scaling>
          <c:orientation val="minMax"/>
          <c:min val="20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48624384"/>
        <c:crosses val="autoZero"/>
        <c:crossBetween val="midCat"/>
      </c:valAx>
      <c:catAx>
        <c:axId val="348624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8362944"/>
        <c:crossesAt val="25"/>
        <c:auto val="1"/>
        <c:lblAlgn val="ctr"/>
        <c:lblOffset val="100"/>
        <c:noMultiLvlLbl val="0"/>
      </c:catAx>
      <c:valAx>
        <c:axId val="348362944"/>
        <c:scaling>
          <c:orientation val="minMax"/>
          <c:max val="1800"/>
          <c:min val="2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48624896"/>
        <c:crosses val="max"/>
        <c:crossBetween val="midCat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9456707049859345"/>
          <c:y val="0.56252155727577158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grafi'!$J$334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grafi'!$Q$340:$T$340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grafi'!$Q$334:$T$334</c:f>
              <c:numCache>
                <c:formatCode>0</c:formatCode>
                <c:ptCount val="4"/>
                <c:pt idx="0">
                  <c:v>23.94</c:v>
                </c:pt>
                <c:pt idx="1">
                  <c:v>23.94</c:v>
                </c:pt>
                <c:pt idx="2">
                  <c:v>23.94</c:v>
                </c:pt>
                <c:pt idx="3">
                  <c:v>23.94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D3-4A4B-8F72-476E68972570}"/>
            </c:ext>
          </c:extLst>
        </c:ser>
        <c:ser>
          <c:idx val="1"/>
          <c:order val="2"/>
          <c:tx>
            <c:strRef>
              <c:f>'PODATKI grafi'!$J$335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grafi'!$Q$340:$T$340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grafi'!$Q$335:$T$335</c:f>
              <c:numCache>
                <c:formatCode>0</c:formatCode>
                <c:ptCount val="4"/>
                <c:pt idx="0">
                  <c:v>53760.000000000007</c:v>
                </c:pt>
                <c:pt idx="1">
                  <c:v>44800.000000000007</c:v>
                </c:pt>
                <c:pt idx="2">
                  <c:v>35840.000000000007</c:v>
                </c:pt>
                <c:pt idx="3">
                  <c:v>26880.000000000004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D3-4A4B-8F72-476E68972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8622848"/>
        <c:axId val="348361216"/>
      </c:barChart>
      <c:lineChart>
        <c:grouping val="standard"/>
        <c:varyColors val="0"/>
        <c:ser>
          <c:idx val="2"/>
          <c:order val="1"/>
          <c:tx>
            <c:strRef>
              <c:f>'PODATKI grafi'!$J$310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grafi'!$Q$340:$T$340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grafi'!$Q$347:$T$347</c:f>
              <c:numCache>
                <c:formatCode>#,##0.0</c:formatCode>
                <c:ptCount val="4"/>
                <c:pt idx="0">
                  <c:v>42136.483010449287</c:v>
                </c:pt>
                <c:pt idx="1">
                  <c:v>34611.666593063244</c:v>
                </c:pt>
                <c:pt idx="2">
                  <c:v>27087.423966959432</c:v>
                </c:pt>
                <c:pt idx="3">
                  <c:v>19608.182119202778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D3-4A4B-8F72-476E68972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622848"/>
        <c:axId val="348361216"/>
      </c:lineChart>
      <c:catAx>
        <c:axId val="348622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33801437115442534"/>
              <c:y val="0.78213830414055385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348361216"/>
        <c:crosses val="autoZero"/>
        <c:auto val="1"/>
        <c:lblAlgn val="ctr"/>
        <c:lblOffset val="100"/>
        <c:noMultiLvlLbl val="0"/>
      </c:catAx>
      <c:valAx>
        <c:axId val="3483612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3486228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grafi'!$Q$380:$V$380</c:f>
              <c:numCache>
                <c:formatCode>0.00</c:formatCode>
                <c:ptCount val="6"/>
                <c:pt idx="0">
                  <c:v>887.53314741395116</c:v>
                </c:pt>
                <c:pt idx="1">
                  <c:v>1031.1587358060319</c:v>
                </c:pt>
                <c:pt idx="2">
                  <c:v>1236.8081817212776</c:v>
                </c:pt>
                <c:pt idx="3">
                  <c:v>1380.5951498582294</c:v>
                </c:pt>
                <c:pt idx="4">
                  <c:v>1081.8155903725144</c:v>
                </c:pt>
                <c:pt idx="5">
                  <c:v>1193.778425907969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2D-4C10-AD9B-71D9E1BD06D4}"/>
            </c:ext>
          </c:extLst>
        </c:ser>
        <c:ser>
          <c:idx val="4"/>
          <c:order val="1"/>
          <c:tx>
            <c:strRef>
              <c:f>'PODATKI grafi'!$P$381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grafi'!$Q$381:$V$381</c:f>
              <c:numCache>
                <c:formatCode>0.00</c:formatCode>
                <c:ptCount val="6"/>
                <c:pt idx="0">
                  <c:v>192.98773217408234</c:v>
                </c:pt>
                <c:pt idx="1">
                  <c:v>224.33850711998798</c:v>
                </c:pt>
                <c:pt idx="2">
                  <c:v>271.23544609151782</c:v>
                </c:pt>
                <c:pt idx="3">
                  <c:v>304.78631568263268</c:v>
                </c:pt>
                <c:pt idx="4">
                  <c:v>244.98168690538478</c:v>
                </c:pt>
                <c:pt idx="5">
                  <c:v>270.97535154574962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2D-4C10-AD9B-71D9E1BD0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8939264"/>
        <c:axId val="348760320"/>
      </c:areaChart>
      <c:lineChart>
        <c:grouping val="standard"/>
        <c:varyColors val="0"/>
        <c:ser>
          <c:idx val="5"/>
          <c:order val="5"/>
          <c:tx>
            <c:strRef>
              <c:f>'PODATKI grafi'!$P$383</c:f>
              <c:strCache>
                <c:ptCount val="1"/>
                <c:pt idx="0">
                  <c:v>Odkupna cena; ocena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grafi'!$Q$383:$V$383</c:f>
              <c:numCache>
                <c:formatCode>0.000</c:formatCode>
                <c:ptCount val="6"/>
                <c:pt idx="0">
                  <c:v>829.50000000000011</c:v>
                </c:pt>
                <c:pt idx="1">
                  <c:v>829.50000000000023</c:v>
                </c:pt>
                <c:pt idx="2">
                  <c:v>829.50000000000011</c:v>
                </c:pt>
                <c:pt idx="3">
                  <c:v>829.50000000000011</c:v>
                </c:pt>
                <c:pt idx="4">
                  <c:v>829.50000000000011</c:v>
                </c:pt>
                <c:pt idx="5">
                  <c:v>829.50000000000011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2D-4C10-AD9B-71D9E1BD0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939264"/>
        <c:axId val="348760320"/>
      </c:lineChart>
      <c:lineChart>
        <c:grouping val="standard"/>
        <c:varyColors val="0"/>
        <c:ser>
          <c:idx val="0"/>
          <c:order val="2"/>
          <c:tx>
            <c:strRef>
              <c:f>'PODATKI grafi'!$P$378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grafi'!$Q$378:$V$378</c:f>
              <c:numCache>
                <c:formatCode>0.00</c:formatCode>
                <c:ptCount val="6"/>
                <c:pt idx="0">
                  <c:v>1080.5208795880335</c:v>
                </c:pt>
                <c:pt idx="1">
                  <c:v>1255.4972429260199</c:v>
                </c:pt>
                <c:pt idx="2">
                  <c:v>1508.0436278127954</c:v>
                </c:pt>
                <c:pt idx="3">
                  <c:v>1685.3814655408621</c:v>
                </c:pt>
                <c:pt idx="4">
                  <c:v>1326.7972772778992</c:v>
                </c:pt>
                <c:pt idx="5">
                  <c:v>1464.7537774537186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2D-4C10-AD9B-71D9E1BD06D4}"/>
            </c:ext>
          </c:extLst>
        </c:ser>
        <c:ser>
          <c:idx val="1"/>
          <c:order val="3"/>
          <c:tx>
            <c:strRef>
              <c:f>'PODATKI grafi'!$P$379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grafi'!$Q$379:$V$379</c:f>
              <c:numCache>
                <c:formatCode>0.00</c:formatCode>
                <c:ptCount val="6"/>
                <c:pt idx="0">
                  <c:v>1026.3818950811183</c:v>
                </c:pt>
                <c:pt idx="1">
                  <c:v>1192.563403430368</c:v>
                </c:pt>
                <c:pt idx="2">
                  <c:v>1431.9537569787828</c:v>
                </c:pt>
                <c:pt idx="3">
                  <c:v>1599.8795456168666</c:v>
                </c:pt>
                <c:pt idx="4">
                  <c:v>1258.0723920096227</c:v>
                </c:pt>
                <c:pt idx="5">
                  <c:v>1388.7368711259212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C2D-4C10-AD9B-71D9E1BD06D4}"/>
            </c:ext>
          </c:extLst>
        </c:ser>
        <c:ser>
          <c:idx val="2"/>
          <c:order val="4"/>
          <c:tx>
            <c:strRef>
              <c:f>'PODATKI grafi'!$P$380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grafi'!$Q$380:$V$380</c:f>
              <c:numCache>
                <c:formatCode>0.00</c:formatCode>
                <c:ptCount val="6"/>
                <c:pt idx="0">
                  <c:v>887.53314741395116</c:v>
                </c:pt>
                <c:pt idx="1">
                  <c:v>1031.1587358060319</c:v>
                </c:pt>
                <c:pt idx="2">
                  <c:v>1236.8081817212776</c:v>
                </c:pt>
                <c:pt idx="3">
                  <c:v>1380.5951498582294</c:v>
                </c:pt>
                <c:pt idx="4">
                  <c:v>1081.8155903725144</c:v>
                </c:pt>
                <c:pt idx="5">
                  <c:v>1193.778425907969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C2D-4C10-AD9B-71D9E1BD0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939776"/>
        <c:axId val="348760896"/>
      </c:lineChart>
      <c:catAx>
        <c:axId val="348939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 b="0" i="0" u="none" strike="noStrike" baseline="0">
                    <a:effectLst/>
                  </a:rPr>
                  <a:t>Število trsov (kos/ha)</a:t>
                </a:r>
                <a:r>
                  <a:rPr lang="sl-SI" sz="1000"/>
                  <a:t>; Pridelek na trs (kg/kos)</a:t>
                </a:r>
                <a:r>
                  <a:rPr lang="sl-SI" sz="1000" baseline="0"/>
                  <a:t> </a:t>
                </a:r>
                <a:endParaRPr lang="sl-SI" sz="1000"/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4876032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348760320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48939264"/>
        <c:crosses val="autoZero"/>
        <c:crossBetween val="midCat"/>
        <c:majorUnit val="200"/>
      </c:valAx>
      <c:catAx>
        <c:axId val="348939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8760896"/>
        <c:crossesAt val="25"/>
        <c:auto val="1"/>
        <c:lblAlgn val="ctr"/>
        <c:lblOffset val="100"/>
        <c:noMultiLvlLbl val="0"/>
      </c:catAx>
      <c:valAx>
        <c:axId val="34876089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48939776"/>
        <c:crosses val="max"/>
        <c:crossBetween val="midCat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20653595140822836"/>
          <c:y val="0.55328012597453435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6.2495810052179704E-2"/>
          <c:w val="0.74275364227363916"/>
          <c:h val="0.611207153659573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grafi'!$J$371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grafi'!$Q$371:$V$371</c:f>
              <c:numCache>
                <c:formatCode>0</c:formatCode>
                <c:ptCount val="6"/>
                <c:pt idx="0">
                  <c:v>23.94</c:v>
                </c:pt>
                <c:pt idx="1">
                  <c:v>23.94</c:v>
                </c:pt>
                <c:pt idx="2">
                  <c:v>23.94</c:v>
                </c:pt>
                <c:pt idx="3">
                  <c:v>23.94</c:v>
                </c:pt>
                <c:pt idx="4">
                  <c:v>23.94</c:v>
                </c:pt>
                <c:pt idx="5">
                  <c:v>23.94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C7-4E14-9D9E-B02DAEDD7E3E}"/>
            </c:ext>
          </c:extLst>
        </c:ser>
        <c:ser>
          <c:idx val="1"/>
          <c:order val="2"/>
          <c:tx>
            <c:strRef>
              <c:f>'PODATKI grafi'!$J$372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grafi'!$Q$372:$V$372</c:f>
              <c:numCache>
                <c:formatCode>0</c:formatCode>
                <c:ptCount val="6"/>
                <c:pt idx="0">
                  <c:v>9954.0000000000018</c:v>
                </c:pt>
                <c:pt idx="1">
                  <c:v>8295.0000000000018</c:v>
                </c:pt>
                <c:pt idx="2">
                  <c:v>6636.0000000000009</c:v>
                </c:pt>
                <c:pt idx="3">
                  <c:v>5806.5000000000009</c:v>
                </c:pt>
                <c:pt idx="4">
                  <c:v>8398.6875000000018</c:v>
                </c:pt>
                <c:pt idx="5">
                  <c:v>7465.5000000000009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C7-4E14-9D9E-B02DAEDD7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8940800"/>
        <c:axId val="348762624"/>
      </c:barChart>
      <c:lineChart>
        <c:grouping val="standard"/>
        <c:varyColors val="0"/>
        <c:ser>
          <c:idx val="2"/>
          <c:order val="1"/>
          <c:tx>
            <c:strRef>
              <c:f>'PODATKI grafi'!$J$384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grafi'!$Q$384:$V$384</c:f>
              <c:numCache>
                <c:formatCode>#,##0.0</c:formatCode>
                <c:ptCount val="6"/>
                <c:pt idx="0">
                  <c:v>5193.3317426485728</c:v>
                </c:pt>
                <c:pt idx="1">
                  <c:v>3758.5340644677317</c:v>
                </c:pt>
                <c:pt idx="2">
                  <c:v>2399.1110514908905</c:v>
                </c:pt>
                <c:pt idx="3">
                  <c:v>1741.5876302836173</c:v>
                </c:pt>
                <c:pt idx="4">
                  <c:v>3689.7987626170634</c:v>
                </c:pt>
                <c:pt idx="5">
                  <c:v>2899.5679599295154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C7-4E14-9D9E-B02DAEDD7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940800"/>
        <c:axId val="348762624"/>
      </c:lineChart>
      <c:catAx>
        <c:axId val="348940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sl-SI" sz="1000" b="0"/>
                  <a:t>Število</a:t>
                </a:r>
                <a:r>
                  <a:rPr lang="sl-SI" sz="1000" b="0" baseline="0"/>
                  <a:t> trsov (kos/ha</a:t>
                </a:r>
                <a:r>
                  <a:rPr lang="en-US" sz="1000" b="0"/>
                  <a:t>); </a:t>
                </a:r>
                <a:r>
                  <a:rPr lang="sl-SI" sz="1000" b="0"/>
                  <a:t>Pridelek</a:t>
                </a:r>
                <a:r>
                  <a:rPr lang="sl-SI" sz="1000" b="0" baseline="0"/>
                  <a:t> na trs (kg/kos)</a:t>
                </a:r>
                <a:endParaRPr lang="en-US" sz="1000" b="0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48762624"/>
        <c:crosses val="autoZero"/>
        <c:auto val="1"/>
        <c:lblAlgn val="ctr"/>
        <c:lblOffset val="100"/>
        <c:noMultiLvlLbl val="0"/>
      </c:catAx>
      <c:valAx>
        <c:axId val="3487626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3489408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grafi'!$Q$417:$V$417</c:f>
              <c:numCache>
                <c:formatCode>0.00</c:formatCode>
                <c:ptCount val="6"/>
                <c:pt idx="0">
                  <c:v>777.8414849113251</c:v>
                </c:pt>
                <c:pt idx="1">
                  <c:v>902.73764727665332</c:v>
                </c:pt>
                <c:pt idx="2">
                  <c:v>984.0382839514881</c:v>
                </c:pt>
                <c:pt idx="3">
                  <c:v>1085.4023761267651</c:v>
                </c:pt>
                <c:pt idx="4">
                  <c:v>1018.2956166491581</c:v>
                </c:pt>
                <c:pt idx="5">
                  <c:v>949.78095125381856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80-46BD-A89B-0DA94AAD2720}"/>
            </c:ext>
          </c:extLst>
        </c:ser>
        <c:ser>
          <c:idx val="4"/>
          <c:order val="1"/>
          <c:tx>
            <c:strRef>
              <c:f>'PODATKI grafi'!$P$418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grafi'!$Q$418:$V$418</c:f>
              <c:numCache>
                <c:formatCode>0.00</c:formatCode>
                <c:ptCount val="6"/>
                <c:pt idx="0">
                  <c:v>140.77106432438484</c:v>
                </c:pt>
                <c:pt idx="1">
                  <c:v>163.43895576971829</c:v>
                </c:pt>
                <c:pt idx="2">
                  <c:v>178.45218494777794</c:v>
                </c:pt>
                <c:pt idx="3">
                  <c:v>197.31156949039087</c:v>
                </c:pt>
                <c:pt idx="4">
                  <c:v>191.53859230172793</c:v>
                </c:pt>
                <c:pt idx="5">
                  <c:v>165.36577759382749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80-46BD-A89B-0DA94AAD2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124608"/>
        <c:axId val="348764928"/>
      </c:areaChart>
      <c:lineChart>
        <c:grouping val="standard"/>
        <c:varyColors val="0"/>
        <c:ser>
          <c:idx val="5"/>
          <c:order val="5"/>
          <c:tx>
            <c:strRef>
              <c:f>'PODATKI grafi'!$P$420</c:f>
              <c:strCache>
                <c:ptCount val="1"/>
                <c:pt idx="0">
                  <c:v>Odkupna cena; ocena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grafi'!$Q$420:$V$420</c:f>
              <c:numCache>
                <c:formatCode>0.000</c:formatCode>
                <c:ptCount val="6"/>
                <c:pt idx="0">
                  <c:v>893</c:v>
                </c:pt>
                <c:pt idx="1">
                  <c:v>893</c:v>
                </c:pt>
                <c:pt idx="2">
                  <c:v>893</c:v>
                </c:pt>
                <c:pt idx="3">
                  <c:v>893</c:v>
                </c:pt>
                <c:pt idx="4">
                  <c:v>893</c:v>
                </c:pt>
                <c:pt idx="5">
                  <c:v>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80-46BD-A89B-0DA94AAD2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124608"/>
        <c:axId val="348764928"/>
      </c:lineChart>
      <c:lineChart>
        <c:grouping val="standard"/>
        <c:varyColors val="0"/>
        <c:ser>
          <c:idx val="0"/>
          <c:order val="2"/>
          <c:tx>
            <c:strRef>
              <c:f>'PODATKI grafi'!$P$415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grafi'!$Q$415:$V$415</c:f>
              <c:numCache>
                <c:formatCode>0.00</c:formatCode>
                <c:ptCount val="6"/>
                <c:pt idx="0">
                  <c:v>918.61254923570993</c:v>
                </c:pt>
                <c:pt idx="1">
                  <c:v>1066.1766030463716</c:v>
                </c:pt>
                <c:pt idx="2">
                  <c:v>1162.490468899266</c:v>
                </c:pt>
                <c:pt idx="3">
                  <c:v>1282.713945617156</c:v>
                </c:pt>
                <c:pt idx="4">
                  <c:v>1209.834208950886</c:v>
                </c:pt>
                <c:pt idx="5">
                  <c:v>1115.146728847646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80-46BD-A89B-0DA94AAD2720}"/>
            </c:ext>
          </c:extLst>
        </c:ser>
        <c:ser>
          <c:idx val="1"/>
          <c:order val="3"/>
          <c:tx>
            <c:strRef>
              <c:f>'PODATKI grafi'!$P$416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grafi'!$Q$416:$V$416</c:f>
              <c:numCache>
                <c:formatCode>0.00</c:formatCode>
                <c:ptCount val="6"/>
                <c:pt idx="0">
                  <c:v>879.12194335820664</c:v>
                </c:pt>
                <c:pt idx="1">
                  <c:v>1020.3269576074501</c:v>
                </c:pt>
                <c:pt idx="2">
                  <c:v>1112.4291516990713</c:v>
                </c:pt>
                <c:pt idx="3">
                  <c:v>1227.3619919808511</c:v>
                </c:pt>
                <c:pt idx="4">
                  <c:v>1156.1017526735836</c:v>
                </c:pt>
                <c:pt idx="5">
                  <c:v>1068.7565507245592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380-46BD-A89B-0DA94AAD2720}"/>
            </c:ext>
          </c:extLst>
        </c:ser>
        <c:ser>
          <c:idx val="2"/>
          <c:order val="4"/>
          <c:tx>
            <c:strRef>
              <c:f>'PODATKI grafi'!$P$417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grafi'!$Q$417:$V$417</c:f>
              <c:numCache>
                <c:formatCode>0.00</c:formatCode>
                <c:ptCount val="6"/>
                <c:pt idx="0">
                  <c:v>777.8414849113251</c:v>
                </c:pt>
                <c:pt idx="1">
                  <c:v>902.73764727665332</c:v>
                </c:pt>
                <c:pt idx="2">
                  <c:v>984.0382839514881</c:v>
                </c:pt>
                <c:pt idx="3">
                  <c:v>1085.4023761267651</c:v>
                </c:pt>
                <c:pt idx="4">
                  <c:v>1018.2956166491581</c:v>
                </c:pt>
                <c:pt idx="5">
                  <c:v>949.78095125381856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380-46BD-A89B-0DA94AAD2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125120"/>
        <c:axId val="348765504"/>
      </c:lineChart>
      <c:catAx>
        <c:axId val="349124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 b="0" i="0" u="none" strike="noStrike" baseline="0">
                    <a:effectLst/>
                  </a:rPr>
                  <a:t>Število trsov (kos/ha)</a:t>
                </a:r>
                <a:r>
                  <a:rPr lang="sl-SI" sz="1000"/>
                  <a:t>; Pridelek na trs (kg/kos)</a:t>
                </a:r>
                <a:r>
                  <a:rPr lang="sl-SI" sz="1000" baseline="0"/>
                  <a:t> </a:t>
                </a:r>
                <a:endParaRPr lang="sl-SI" sz="1000"/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48764928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348764928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49124608"/>
        <c:crosses val="autoZero"/>
        <c:crossBetween val="midCat"/>
        <c:majorUnit val="200"/>
      </c:valAx>
      <c:catAx>
        <c:axId val="349125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8765504"/>
        <c:crossesAt val="25"/>
        <c:auto val="1"/>
        <c:lblAlgn val="ctr"/>
        <c:lblOffset val="100"/>
        <c:noMultiLvlLbl val="0"/>
      </c:catAx>
      <c:valAx>
        <c:axId val="34876550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49125120"/>
        <c:crosses val="max"/>
        <c:crossBetween val="midCat"/>
        <c:majorUnit val="200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20653595140822836"/>
          <c:y val="0.55328012597453435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5669057625777392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grafi'!$J$75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grafi'!$Q$75:$V$75</c:f>
              <c:numCache>
                <c:formatCode>0.0</c:formatCode>
                <c:ptCount val="6"/>
                <c:pt idx="0">
                  <c:v>23.94</c:v>
                </c:pt>
                <c:pt idx="1">
                  <c:v>23.94</c:v>
                </c:pt>
                <c:pt idx="2">
                  <c:v>23.94</c:v>
                </c:pt>
                <c:pt idx="3">
                  <c:v>23.94</c:v>
                </c:pt>
                <c:pt idx="4">
                  <c:v>23.94</c:v>
                </c:pt>
                <c:pt idx="5">
                  <c:v>23.94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D7-49DB-9C21-DC7F9F2D5A62}"/>
            </c:ext>
          </c:extLst>
        </c:ser>
        <c:ser>
          <c:idx val="1"/>
          <c:order val="2"/>
          <c:tx>
            <c:strRef>
              <c:f>'PODATKI grafi'!$J$76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grafi'!$Q$76:$V$76</c:f>
              <c:numCache>
                <c:formatCode>0</c:formatCode>
                <c:ptCount val="6"/>
                <c:pt idx="0">
                  <c:v>1351</c:v>
                </c:pt>
                <c:pt idx="1">
                  <c:v>1254.5</c:v>
                </c:pt>
                <c:pt idx="2">
                  <c:v>1158</c:v>
                </c:pt>
                <c:pt idx="3">
                  <c:v>1061.5</c:v>
                </c:pt>
                <c:pt idx="4">
                  <c:v>965</c:v>
                </c:pt>
                <c:pt idx="5">
                  <c:v>1158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D7-49DB-9C21-DC7F9F2D5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5347584"/>
        <c:axId val="477662592"/>
      </c:barChart>
      <c:lineChart>
        <c:grouping val="standard"/>
        <c:varyColors val="0"/>
        <c:ser>
          <c:idx val="2"/>
          <c:order val="1"/>
          <c:tx>
            <c:strRef>
              <c:f>'PODATKI grafi'!$J$88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grafi'!$Q$88:$V$88</c:f>
              <c:numCache>
                <c:formatCode>#,##0.0</c:formatCode>
                <c:ptCount val="6"/>
                <c:pt idx="0">
                  <c:v>111.6176738033339</c:v>
                </c:pt>
                <c:pt idx="1">
                  <c:v>73.41338952442311</c:v>
                </c:pt>
                <c:pt idx="2">
                  <c:v>53.755436066278207</c:v>
                </c:pt>
                <c:pt idx="3">
                  <c:v>-9.354586114525091</c:v>
                </c:pt>
                <c:pt idx="4">
                  <c:v>-61.676509738887717</c:v>
                </c:pt>
                <c:pt idx="5">
                  <c:v>80.677449034538768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D7-49DB-9C21-DC7F9F2D5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347584"/>
        <c:axId val="477662592"/>
      </c:lineChart>
      <c:catAx>
        <c:axId val="345347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low"/>
        <c:crossAx val="477662592"/>
        <c:crosses val="autoZero"/>
        <c:auto val="1"/>
        <c:lblAlgn val="ctr"/>
        <c:lblOffset val="100"/>
        <c:noMultiLvlLbl val="0"/>
      </c:catAx>
      <c:valAx>
        <c:axId val="4776625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345347584"/>
        <c:crosses val="autoZero"/>
        <c:crossBetween val="between"/>
        <c:majorUnit val="250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7.5053652001365018E-2"/>
          <c:w val="0.74275364227363916"/>
          <c:h val="0.598649157619342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grafi'!$J$408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grafi'!$Q$408:$V$408</c:f>
              <c:numCache>
                <c:formatCode>0</c:formatCode>
                <c:ptCount val="6"/>
                <c:pt idx="0">
                  <c:v>23.94</c:v>
                </c:pt>
                <c:pt idx="1">
                  <c:v>23.94</c:v>
                </c:pt>
                <c:pt idx="2">
                  <c:v>23.94</c:v>
                </c:pt>
                <c:pt idx="3">
                  <c:v>23.94</c:v>
                </c:pt>
                <c:pt idx="4">
                  <c:v>23.94</c:v>
                </c:pt>
                <c:pt idx="5">
                  <c:v>23.94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AC-4A10-93C0-82F6E997CEF7}"/>
            </c:ext>
          </c:extLst>
        </c:ser>
        <c:ser>
          <c:idx val="1"/>
          <c:order val="2"/>
          <c:tx>
            <c:strRef>
              <c:f>'PODATKI grafi'!$J$409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grafi'!$Q$409:$V$409</c:f>
              <c:numCache>
                <c:formatCode>0</c:formatCode>
                <c:ptCount val="6"/>
                <c:pt idx="0">
                  <c:v>10716</c:v>
                </c:pt>
                <c:pt idx="1">
                  <c:v>8930</c:v>
                </c:pt>
                <c:pt idx="2">
                  <c:v>8037</c:v>
                </c:pt>
                <c:pt idx="3">
                  <c:v>7144</c:v>
                </c:pt>
                <c:pt idx="4">
                  <c:v>8037</c:v>
                </c:pt>
                <c:pt idx="5">
                  <c:v>8037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AC-4A10-93C0-82F6E997C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9126144"/>
        <c:axId val="349210304"/>
      </c:barChart>
      <c:lineChart>
        <c:grouping val="standard"/>
        <c:varyColors val="0"/>
        <c:ser>
          <c:idx val="2"/>
          <c:order val="1"/>
          <c:tx>
            <c:strRef>
              <c:f>'PODATKI grafi'!$J$421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grafi'!$Q$421:$V$421</c:f>
              <c:numCache>
                <c:formatCode>#,##0.0</c:formatCode>
                <c:ptCount val="6"/>
                <c:pt idx="0">
                  <c:v>6505.8929124984243</c:v>
                </c:pt>
                <c:pt idx="1">
                  <c:v>4930.4948047151938</c:v>
                </c:pt>
                <c:pt idx="2">
                  <c:v>4158.5095581444348</c:v>
                </c:pt>
                <c:pt idx="3">
                  <c:v>3390.1340821359618</c:v>
                </c:pt>
                <c:pt idx="4">
                  <c:v>4091.6844355869812</c:v>
                </c:pt>
                <c:pt idx="5">
                  <c:v>4225.3346807018879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AC-4A10-93C0-82F6E997C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126144"/>
        <c:axId val="349210304"/>
      </c:lineChart>
      <c:catAx>
        <c:axId val="349126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sl-SI" sz="1000" b="0"/>
                  <a:t>Število trsov (kos/ha)</a:t>
                </a:r>
                <a:r>
                  <a:rPr lang="en-US" sz="1000" b="0"/>
                  <a:t>; </a:t>
                </a:r>
                <a:r>
                  <a:rPr lang="sl-SI" sz="1000" b="0"/>
                  <a:t>Pridelek </a:t>
                </a:r>
                <a:r>
                  <a:rPr lang="en-US" sz="1000" b="0"/>
                  <a:t>(</a:t>
                </a:r>
                <a:r>
                  <a:rPr lang="sl-SI" sz="1000" b="0"/>
                  <a:t>kg/kos</a:t>
                </a:r>
                <a:r>
                  <a:rPr lang="en-US" sz="1000" b="0"/>
                  <a:t>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49210304"/>
        <c:crosses val="autoZero"/>
        <c:auto val="1"/>
        <c:lblAlgn val="ctr"/>
        <c:lblOffset val="100"/>
        <c:noMultiLvlLbl val="0"/>
      </c:catAx>
      <c:valAx>
        <c:axId val="3492103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3491261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grafi'!$Q$84:$V$84</c:f>
              <c:numCache>
                <c:formatCode>0.00</c:formatCode>
                <c:ptCount val="6"/>
                <c:pt idx="0">
                  <c:v>239.16087046098761</c:v>
                </c:pt>
                <c:pt idx="1">
                  <c:v>247.28775092640217</c:v>
                </c:pt>
                <c:pt idx="2">
                  <c:v>251.35868084769228</c:v>
                </c:pt>
                <c:pt idx="3">
                  <c:v>265.82433595198398</c:v>
                </c:pt>
                <c:pt idx="4">
                  <c:v>280.05296670445898</c:v>
                </c:pt>
                <c:pt idx="5">
                  <c:v>238.79257983410889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57-4302-8AA0-CDA91F5F77E1}"/>
            </c:ext>
          </c:extLst>
        </c:ser>
        <c:ser>
          <c:idx val="4"/>
          <c:order val="1"/>
          <c:tx>
            <c:strRef>
              <c:f>'PODATKI grafi'!$P$85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grafi'!$Q$85:$V$85</c:f>
              <c:numCache>
                <c:formatCode>0.00</c:formatCode>
                <c:ptCount val="6"/>
                <c:pt idx="0">
                  <c:v>27.044788673342737</c:v>
                </c:pt>
                <c:pt idx="1">
                  <c:v>28.263692331698451</c:v>
                </c:pt>
                <c:pt idx="2">
                  <c:v>28.575921733514036</c:v>
                </c:pt>
                <c:pt idx="3">
                  <c:v>29.801311289817875</c:v>
                </c:pt>
                <c:pt idx="4">
                  <c:v>30.714834270990593</c:v>
                </c:pt>
                <c:pt idx="5">
                  <c:v>25.377042595866612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57-4302-8AA0-CDA91F5F7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258944"/>
        <c:axId val="353242496"/>
      </c:areaChart>
      <c:lineChart>
        <c:grouping val="standard"/>
        <c:varyColors val="0"/>
        <c:ser>
          <c:idx val="5"/>
          <c:order val="5"/>
          <c:tx>
            <c:strRef>
              <c:f>'PODATKI grafi'!$P$87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grafi'!$Q$87:$V$87</c:f>
              <c:numCache>
                <c:formatCode>0.000</c:formatCode>
                <c:ptCount val="6"/>
                <c:pt idx="0">
                  <c:v>193</c:v>
                </c:pt>
                <c:pt idx="1">
                  <c:v>193</c:v>
                </c:pt>
                <c:pt idx="2">
                  <c:v>193</c:v>
                </c:pt>
                <c:pt idx="3">
                  <c:v>193</c:v>
                </c:pt>
                <c:pt idx="4">
                  <c:v>193</c:v>
                </c:pt>
                <c:pt idx="5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57-4302-8AA0-CDA91F5F7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258944"/>
        <c:axId val="353242496"/>
      </c:lineChart>
      <c:lineChart>
        <c:grouping val="standard"/>
        <c:varyColors val="0"/>
        <c:ser>
          <c:idx val="0"/>
          <c:order val="2"/>
          <c:tx>
            <c:strRef>
              <c:f>'PODATKI grafi'!$P$82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grafi'!$Q$82:$V$82</c:f>
              <c:numCache>
                <c:formatCode>0.00</c:formatCode>
                <c:ptCount val="6"/>
                <c:pt idx="0">
                  <c:v>266.20565913433035</c:v>
                </c:pt>
                <c:pt idx="1">
                  <c:v>275.55144325810062</c:v>
                </c:pt>
                <c:pt idx="2">
                  <c:v>279.93460258120632</c:v>
                </c:pt>
                <c:pt idx="3">
                  <c:v>295.62564724180186</c:v>
                </c:pt>
                <c:pt idx="4">
                  <c:v>310.76780097544957</c:v>
                </c:pt>
                <c:pt idx="5">
                  <c:v>264.1696224299755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57-4302-8AA0-CDA91F5F77E1}"/>
            </c:ext>
          </c:extLst>
        </c:ser>
        <c:ser>
          <c:idx val="1"/>
          <c:order val="3"/>
          <c:tx>
            <c:strRef>
              <c:f>'PODATKI grafi'!$P$83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grafi'!$Q$83:$V$83</c:f>
              <c:numCache>
                <c:formatCode>0.00</c:formatCode>
                <c:ptCount val="6"/>
                <c:pt idx="0">
                  <c:v>258.61876550910159</c:v>
                </c:pt>
                <c:pt idx="1">
                  <c:v>267.62260973062138</c:v>
                </c:pt>
                <c:pt idx="2">
                  <c:v>271.91817911960504</c:v>
                </c:pt>
                <c:pt idx="3">
                  <c:v>287.26546438442801</c:v>
                </c:pt>
                <c:pt idx="4">
                  <c:v>302.15134687239987</c:v>
                </c:pt>
                <c:pt idx="5">
                  <c:v>257.05058278713614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B57-4302-8AA0-CDA91F5F77E1}"/>
            </c:ext>
          </c:extLst>
        </c:ser>
        <c:ser>
          <c:idx val="2"/>
          <c:order val="4"/>
          <c:tx>
            <c:strRef>
              <c:f>'PODATKI grafi'!$P$84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grafi'!$Q$84:$V$84</c:f>
              <c:numCache>
                <c:formatCode>0.00</c:formatCode>
                <c:ptCount val="6"/>
                <c:pt idx="0">
                  <c:v>239.16087046098761</c:v>
                </c:pt>
                <c:pt idx="1">
                  <c:v>247.28775092640217</c:v>
                </c:pt>
                <c:pt idx="2">
                  <c:v>251.35868084769228</c:v>
                </c:pt>
                <c:pt idx="3">
                  <c:v>265.82433595198398</c:v>
                </c:pt>
                <c:pt idx="4">
                  <c:v>280.05296670445898</c:v>
                </c:pt>
                <c:pt idx="5">
                  <c:v>238.79257983410889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B57-4302-8AA0-CDA91F5F7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259456"/>
        <c:axId val="353243072"/>
      </c:lineChart>
      <c:catAx>
        <c:axId val="354258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53242496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353242496"/>
        <c:scaling>
          <c:orientation val="minMax"/>
          <c:max val="225"/>
          <c:min val="5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54258944"/>
        <c:crosses val="autoZero"/>
        <c:crossBetween val="midCat"/>
        <c:majorUnit val="25"/>
      </c:valAx>
      <c:catAx>
        <c:axId val="354259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3243072"/>
        <c:crossesAt val="25"/>
        <c:auto val="1"/>
        <c:lblAlgn val="ctr"/>
        <c:lblOffset val="100"/>
        <c:noMultiLvlLbl val="0"/>
      </c:catAx>
      <c:valAx>
        <c:axId val="353243072"/>
        <c:scaling>
          <c:orientation val="minMax"/>
          <c:max val="225"/>
          <c:min val="5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54259456"/>
        <c:crosses val="max"/>
        <c:crossBetween val="midCat"/>
        <c:majorUnit val="25"/>
        <c:minorUnit val="5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8499188340543993"/>
          <c:y val="0.55790090628292088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5669057625777392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grafi'!$J$75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grafi'!$Q$75:$V$75</c:f>
              <c:numCache>
                <c:formatCode>0.0</c:formatCode>
                <c:ptCount val="6"/>
                <c:pt idx="0">
                  <c:v>23.94</c:v>
                </c:pt>
                <c:pt idx="1">
                  <c:v>23.94</c:v>
                </c:pt>
                <c:pt idx="2">
                  <c:v>23.94</c:v>
                </c:pt>
                <c:pt idx="3">
                  <c:v>23.94</c:v>
                </c:pt>
                <c:pt idx="4">
                  <c:v>23.94</c:v>
                </c:pt>
                <c:pt idx="5">
                  <c:v>23.94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88-47DE-9C6A-3BF22BE70247}"/>
            </c:ext>
          </c:extLst>
        </c:ser>
        <c:ser>
          <c:idx val="1"/>
          <c:order val="2"/>
          <c:tx>
            <c:strRef>
              <c:f>'PODATKI grafi'!$J$76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grafi'!$Q$76:$V$76</c:f>
              <c:numCache>
                <c:formatCode>0</c:formatCode>
                <c:ptCount val="6"/>
                <c:pt idx="0">
                  <c:v>1351</c:v>
                </c:pt>
                <c:pt idx="1">
                  <c:v>1254.5</c:v>
                </c:pt>
                <c:pt idx="2">
                  <c:v>1158</c:v>
                </c:pt>
                <c:pt idx="3">
                  <c:v>1061.5</c:v>
                </c:pt>
                <c:pt idx="4">
                  <c:v>965</c:v>
                </c:pt>
                <c:pt idx="5">
                  <c:v>1158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88-47DE-9C6A-3BF22BE70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4260992"/>
        <c:axId val="353245376"/>
      </c:barChart>
      <c:lineChart>
        <c:grouping val="standard"/>
        <c:varyColors val="0"/>
        <c:ser>
          <c:idx val="2"/>
          <c:order val="1"/>
          <c:tx>
            <c:strRef>
              <c:f>'PODATKI grafi'!$J$88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grafi'!$Q$88:$V$88</c:f>
              <c:numCache>
                <c:formatCode>#,##0.0</c:formatCode>
                <c:ptCount val="6"/>
                <c:pt idx="0">
                  <c:v>111.6176738033339</c:v>
                </c:pt>
                <c:pt idx="1">
                  <c:v>73.41338952442311</c:v>
                </c:pt>
                <c:pt idx="2">
                  <c:v>53.755436066278207</c:v>
                </c:pt>
                <c:pt idx="3">
                  <c:v>-9.354586114525091</c:v>
                </c:pt>
                <c:pt idx="4">
                  <c:v>-61.676509738887717</c:v>
                </c:pt>
                <c:pt idx="5">
                  <c:v>80.677449034538768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88-47DE-9C6A-3BF22BE70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260992"/>
        <c:axId val="353245376"/>
      </c:lineChart>
      <c:catAx>
        <c:axId val="354260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53245376"/>
        <c:crosses val="autoZero"/>
        <c:auto val="1"/>
        <c:lblAlgn val="ctr"/>
        <c:lblOffset val="100"/>
        <c:noMultiLvlLbl val="0"/>
      </c:catAx>
      <c:valAx>
        <c:axId val="3532453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354260992"/>
        <c:crosses val="autoZero"/>
        <c:crossBetween val="between"/>
        <c:majorUnit val="250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282112022832679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grafi'!$Q$121:$V$121</c:f>
              <c:numCache>
                <c:formatCode>0.00</c:formatCode>
                <c:ptCount val="6"/>
                <c:pt idx="0">
                  <c:v>242.44814761556299</c:v>
                </c:pt>
                <c:pt idx="1">
                  <c:v>251.61588298081284</c:v>
                </c:pt>
                <c:pt idx="2">
                  <c:v>263.14276928239906</c:v>
                </c:pt>
                <c:pt idx="3">
                  <c:v>279.47768125607035</c:v>
                </c:pt>
                <c:pt idx="4">
                  <c:v>292.71282550271127</c:v>
                </c:pt>
                <c:pt idx="5">
                  <c:v>236.20392951280442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1D-4BA8-8DD9-6F63B5072B1F}"/>
            </c:ext>
          </c:extLst>
        </c:ser>
        <c:ser>
          <c:idx val="4"/>
          <c:order val="1"/>
          <c:tx>
            <c:strRef>
              <c:f>'PODATKI grafi'!$P$122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grafi'!$Q$122:$V$122</c:f>
              <c:numCache>
                <c:formatCode>0.00</c:formatCode>
                <c:ptCount val="6"/>
                <c:pt idx="0">
                  <c:v>30.247715187924229</c:v>
                </c:pt>
                <c:pt idx="1">
                  <c:v>30.721411959062891</c:v>
                </c:pt>
                <c:pt idx="2">
                  <c:v>31.269528913561487</c:v>
                </c:pt>
                <c:pt idx="3">
                  <c:v>33.263732845242089</c:v>
                </c:pt>
                <c:pt idx="4">
                  <c:v>33.968828539761432</c:v>
                </c:pt>
                <c:pt idx="5">
                  <c:v>19.957577081889298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1D-4BA8-8DD9-6F63B5072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316288"/>
        <c:axId val="354361920"/>
      </c:areaChart>
      <c:lineChart>
        <c:grouping val="standard"/>
        <c:varyColors val="0"/>
        <c:ser>
          <c:idx val="5"/>
          <c:order val="5"/>
          <c:tx>
            <c:strRef>
              <c:f>'PODATKI grafi'!$P$124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grafi'!$Q$124:$V$124</c:f>
              <c:numCache>
                <c:formatCode>0.000</c:formatCode>
                <c:ptCount val="6"/>
                <c:pt idx="0">
                  <c:v>156</c:v>
                </c:pt>
                <c:pt idx="1">
                  <c:v>156</c:v>
                </c:pt>
                <c:pt idx="2">
                  <c:v>156</c:v>
                </c:pt>
                <c:pt idx="3">
                  <c:v>156</c:v>
                </c:pt>
                <c:pt idx="4">
                  <c:v>156</c:v>
                </c:pt>
                <c:pt idx="5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1D-4BA8-8DD9-6F63B5072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316288"/>
        <c:axId val="354361920"/>
      </c:lineChart>
      <c:lineChart>
        <c:grouping val="standard"/>
        <c:varyColors val="0"/>
        <c:ser>
          <c:idx val="0"/>
          <c:order val="2"/>
          <c:tx>
            <c:strRef>
              <c:f>'PODATKI grafi'!$P$119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grafi'!$Q$119:$V$119</c:f>
              <c:numCache>
                <c:formatCode>0.00</c:formatCode>
                <c:ptCount val="6"/>
                <c:pt idx="0">
                  <c:v>272.69586280348722</c:v>
                </c:pt>
                <c:pt idx="1">
                  <c:v>282.33729493987573</c:v>
                </c:pt>
                <c:pt idx="2">
                  <c:v>294.41229819596055</c:v>
                </c:pt>
                <c:pt idx="3">
                  <c:v>312.74141410131244</c:v>
                </c:pt>
                <c:pt idx="4">
                  <c:v>326.6816540424727</c:v>
                </c:pt>
                <c:pt idx="5">
                  <c:v>256.16150659469372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1D-4BA8-8DD9-6F63B5072B1F}"/>
            </c:ext>
          </c:extLst>
        </c:ser>
        <c:ser>
          <c:idx val="1"/>
          <c:order val="3"/>
          <c:tx>
            <c:strRef>
              <c:f>'PODATKI grafi'!$P$120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grafi'!$Q$120:$V$120</c:f>
              <c:numCache>
                <c:formatCode>0.00</c:formatCode>
                <c:ptCount val="6"/>
                <c:pt idx="0">
                  <c:v>264.21044994599293</c:v>
                </c:pt>
                <c:pt idx="1">
                  <c:v>273.71899559335577</c:v>
                </c:pt>
                <c:pt idx="2">
                  <c:v>285.64023521393227</c:v>
                </c:pt>
                <c:pt idx="3">
                  <c:v>303.40991568499709</c:v>
                </c:pt>
                <c:pt idx="4">
                  <c:v>317.15235463408686</c:v>
                </c:pt>
                <c:pt idx="5">
                  <c:v>250.5627934316345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41D-4BA8-8DD9-6F63B5072B1F}"/>
            </c:ext>
          </c:extLst>
        </c:ser>
        <c:ser>
          <c:idx val="2"/>
          <c:order val="4"/>
          <c:tx>
            <c:strRef>
              <c:f>'PODATKI grafi'!$P$121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grafi'!$Q$121:$V$121</c:f>
              <c:numCache>
                <c:formatCode>0.00</c:formatCode>
                <c:ptCount val="6"/>
                <c:pt idx="0">
                  <c:v>242.44814761556299</c:v>
                </c:pt>
                <c:pt idx="1">
                  <c:v>251.61588298081284</c:v>
                </c:pt>
                <c:pt idx="2">
                  <c:v>263.14276928239906</c:v>
                </c:pt>
                <c:pt idx="3">
                  <c:v>279.47768125607035</c:v>
                </c:pt>
                <c:pt idx="4">
                  <c:v>292.71282550271127</c:v>
                </c:pt>
                <c:pt idx="5">
                  <c:v>236.20392951280442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41D-4BA8-8DD9-6F63B5072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316800"/>
        <c:axId val="354362496"/>
      </c:lineChart>
      <c:catAx>
        <c:axId val="354316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5436192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354361920"/>
        <c:scaling>
          <c:orientation val="minMax"/>
          <c:max val="225"/>
          <c:min val="5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54316288"/>
        <c:crosses val="autoZero"/>
        <c:crossBetween val="midCat"/>
        <c:majorUnit val="25"/>
      </c:valAx>
      <c:catAx>
        <c:axId val="354316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4362496"/>
        <c:crossesAt val="25"/>
        <c:auto val="1"/>
        <c:lblAlgn val="ctr"/>
        <c:lblOffset val="100"/>
        <c:noMultiLvlLbl val="0"/>
      </c:catAx>
      <c:valAx>
        <c:axId val="354362496"/>
        <c:scaling>
          <c:orientation val="minMax"/>
          <c:max val="225"/>
          <c:min val="5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54316800"/>
        <c:crosses val="max"/>
        <c:crossBetween val="midCat"/>
        <c:majorUnit val="25"/>
        <c:minorUnit val="5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8499188340543993"/>
          <c:y val="0.55790090628292088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grafi'!$J$112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grafi'!$Q$112:$V$112</c:f>
              <c:numCache>
                <c:formatCode>0</c:formatCode>
                <c:ptCount val="6"/>
                <c:pt idx="0">
                  <c:v>23.94</c:v>
                </c:pt>
                <c:pt idx="1">
                  <c:v>23.94</c:v>
                </c:pt>
                <c:pt idx="2">
                  <c:v>23.94</c:v>
                </c:pt>
                <c:pt idx="3">
                  <c:v>23.94</c:v>
                </c:pt>
                <c:pt idx="4">
                  <c:v>23.94</c:v>
                </c:pt>
                <c:pt idx="5">
                  <c:v>23.94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95-476A-93DB-2634F3455AC3}"/>
            </c:ext>
          </c:extLst>
        </c:ser>
        <c:ser>
          <c:idx val="1"/>
          <c:order val="2"/>
          <c:tx>
            <c:strRef>
              <c:f>'PODATKI grafi'!$J$113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grafi'!$Q$113:$V$113</c:f>
              <c:numCache>
                <c:formatCode>0</c:formatCode>
                <c:ptCount val="6"/>
                <c:pt idx="0">
                  <c:v>1014</c:v>
                </c:pt>
                <c:pt idx="1">
                  <c:v>936</c:v>
                </c:pt>
                <c:pt idx="2">
                  <c:v>858</c:v>
                </c:pt>
                <c:pt idx="3">
                  <c:v>780</c:v>
                </c:pt>
                <c:pt idx="4">
                  <c:v>702</c:v>
                </c:pt>
                <c:pt idx="5">
                  <c:v>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95-476A-93DB-2634F3455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4319872"/>
        <c:axId val="354364800"/>
      </c:barChart>
      <c:lineChart>
        <c:grouping val="standard"/>
        <c:varyColors val="0"/>
        <c:ser>
          <c:idx val="2"/>
          <c:order val="1"/>
          <c:tx>
            <c:strRef>
              <c:f>'PODATKI grafi'!$J$125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grafi'!$Q$125:$V$125</c:f>
              <c:numCache>
                <c:formatCode>#,##0.0</c:formatCode>
                <c:ptCount val="6"/>
                <c:pt idx="0">
                  <c:v>-106.12583384411118</c:v>
                </c:pt>
                <c:pt idx="1">
                  <c:v>-140.00058900623026</c:v>
                </c:pt>
                <c:pt idx="2">
                  <c:v>-177.5587544155469</c:v>
                </c:pt>
                <c:pt idx="3">
                  <c:v>-214.08319777751944</c:v>
                </c:pt>
                <c:pt idx="4">
                  <c:v>-237.77189263009916</c:v>
                </c:pt>
                <c:pt idx="5">
                  <c:v>-124.37475321124634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95-476A-93DB-2634F3455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319872"/>
        <c:axId val="354364800"/>
      </c:lineChart>
      <c:catAx>
        <c:axId val="354319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54364800"/>
        <c:crosses val="autoZero"/>
        <c:auto val="1"/>
        <c:lblAlgn val="ctr"/>
        <c:lblOffset val="100"/>
        <c:noMultiLvlLbl val="0"/>
      </c:catAx>
      <c:valAx>
        <c:axId val="354364800"/>
        <c:scaling>
          <c:orientation val="minMax"/>
          <c:max val="17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354319872"/>
        <c:crosses val="autoZero"/>
        <c:crossBetween val="between"/>
        <c:majorUnit val="250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grafi'!$Q$158:$V$158</c:f>
              <c:numCache>
                <c:formatCode>0.00</c:formatCode>
                <c:ptCount val="6"/>
                <c:pt idx="0">
                  <c:v>479.65800424028572</c:v>
                </c:pt>
                <c:pt idx="1">
                  <c:v>510.56173392665858</c:v>
                </c:pt>
                <c:pt idx="2">
                  <c:v>547.16745973793957</c:v>
                </c:pt>
                <c:pt idx="3">
                  <c:v>593.45938820382821</c:v>
                </c:pt>
                <c:pt idx="4">
                  <c:v>518.92551972388003</c:v>
                </c:pt>
                <c:pt idx="5">
                  <c:v>485.702484983913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26-4F4E-A0F0-D312AE32BEDC}"/>
            </c:ext>
          </c:extLst>
        </c:ser>
        <c:ser>
          <c:idx val="4"/>
          <c:order val="1"/>
          <c:tx>
            <c:strRef>
              <c:f>'PODATKI grafi'!$P$159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grafi'!$Q$159:$V$159</c:f>
              <c:numCache>
                <c:formatCode>0.00</c:formatCode>
                <c:ptCount val="6"/>
                <c:pt idx="0">
                  <c:v>29.603474366035016</c:v>
                </c:pt>
                <c:pt idx="1">
                  <c:v>33.600443025386767</c:v>
                </c:pt>
                <c:pt idx="2">
                  <c:v>37.351894510627062</c:v>
                </c:pt>
                <c:pt idx="3">
                  <c:v>41.833754983599533</c:v>
                </c:pt>
                <c:pt idx="4">
                  <c:v>30.04278167451082</c:v>
                </c:pt>
                <c:pt idx="5">
                  <c:v>27.122292440797992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26-4F4E-A0F0-D312AE32B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575360"/>
        <c:axId val="354367104"/>
      </c:areaChart>
      <c:lineChart>
        <c:grouping val="standard"/>
        <c:varyColors val="0"/>
        <c:ser>
          <c:idx val="5"/>
          <c:order val="5"/>
          <c:tx>
            <c:strRef>
              <c:f>'PODATKI grafi'!$P$161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grafi'!$Q$161:$V$161</c:f>
              <c:numCache>
                <c:formatCode>0.000</c:formatCode>
                <c:ptCount val="6"/>
                <c:pt idx="0">
                  <c:v>435</c:v>
                </c:pt>
                <c:pt idx="1">
                  <c:v>435</c:v>
                </c:pt>
                <c:pt idx="2">
                  <c:v>435</c:v>
                </c:pt>
                <c:pt idx="3">
                  <c:v>435</c:v>
                </c:pt>
                <c:pt idx="4">
                  <c:v>435</c:v>
                </c:pt>
                <c:pt idx="5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26-4F4E-A0F0-D312AE32B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75360"/>
        <c:axId val="354367104"/>
      </c:lineChart>
      <c:lineChart>
        <c:grouping val="standard"/>
        <c:varyColors val="0"/>
        <c:ser>
          <c:idx val="0"/>
          <c:order val="2"/>
          <c:tx>
            <c:strRef>
              <c:f>'PODATKI grafi'!$P$156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grafi'!$Q$156:$V$156</c:f>
              <c:numCache>
                <c:formatCode>0.00</c:formatCode>
                <c:ptCount val="6"/>
                <c:pt idx="0">
                  <c:v>509.26147860632074</c:v>
                </c:pt>
                <c:pt idx="1">
                  <c:v>544.16217695204534</c:v>
                </c:pt>
                <c:pt idx="2">
                  <c:v>584.51935424856663</c:v>
                </c:pt>
                <c:pt idx="3">
                  <c:v>635.29314318742775</c:v>
                </c:pt>
                <c:pt idx="4">
                  <c:v>548.96830139839085</c:v>
                </c:pt>
                <c:pt idx="5">
                  <c:v>512.82477742471099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26-4F4E-A0F0-D312AE32BEDC}"/>
            </c:ext>
          </c:extLst>
        </c:ser>
        <c:ser>
          <c:idx val="1"/>
          <c:order val="3"/>
          <c:tx>
            <c:strRef>
              <c:f>'PODATKI grafi'!$P$157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grafi'!$Q$157:$V$157</c:f>
              <c:numCache>
                <c:formatCode>0.00</c:formatCode>
                <c:ptCount val="6"/>
                <c:pt idx="0">
                  <c:v>500.95679508059311</c:v>
                </c:pt>
                <c:pt idx="1">
                  <c:v>534.7362209916115</c:v>
                </c:pt>
                <c:pt idx="2">
                  <c:v>574.041000959298</c:v>
                </c:pt>
                <c:pt idx="3">
                  <c:v>623.55749042127047</c:v>
                </c:pt>
                <c:pt idx="4">
                  <c:v>540.54037868383284</c:v>
                </c:pt>
                <c:pt idx="5">
                  <c:v>505.21614161298038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126-4F4E-A0F0-D312AE32BEDC}"/>
            </c:ext>
          </c:extLst>
        </c:ser>
        <c:ser>
          <c:idx val="2"/>
          <c:order val="4"/>
          <c:tx>
            <c:strRef>
              <c:f>'PODATKI grafi'!$P$158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grafi'!$Q$158:$V$158</c:f>
              <c:numCache>
                <c:formatCode>0.00</c:formatCode>
                <c:ptCount val="6"/>
                <c:pt idx="0">
                  <c:v>479.65800424028572</c:v>
                </c:pt>
                <c:pt idx="1">
                  <c:v>510.56173392665858</c:v>
                </c:pt>
                <c:pt idx="2">
                  <c:v>547.16745973793957</c:v>
                </c:pt>
                <c:pt idx="3">
                  <c:v>593.45938820382821</c:v>
                </c:pt>
                <c:pt idx="4">
                  <c:v>518.92551972388003</c:v>
                </c:pt>
                <c:pt idx="5">
                  <c:v>485.702484983913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126-4F4E-A0F0-D312AE32B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319360"/>
        <c:axId val="354367680"/>
      </c:lineChart>
      <c:catAx>
        <c:axId val="354575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5436710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354367104"/>
        <c:scaling>
          <c:orientation val="minMax"/>
          <c:max val="450"/>
          <c:min val="10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54575360"/>
        <c:crosses val="autoZero"/>
        <c:crossBetween val="midCat"/>
        <c:majorUnit val="50"/>
      </c:valAx>
      <c:catAx>
        <c:axId val="354319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4367680"/>
        <c:crossesAt val="25"/>
        <c:auto val="1"/>
        <c:lblAlgn val="ctr"/>
        <c:lblOffset val="100"/>
        <c:noMultiLvlLbl val="0"/>
      </c:catAx>
      <c:valAx>
        <c:axId val="354367680"/>
        <c:scaling>
          <c:orientation val="minMax"/>
          <c:max val="450"/>
          <c:min val="1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54319360"/>
        <c:crosses val="max"/>
        <c:crossBetween val="midCat"/>
        <c:minorUnit val="5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8499188340543993"/>
          <c:y val="0.55790090628292088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grafi'!$J$149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grafi'!$Q$149:$V$149</c:f>
              <c:numCache>
                <c:formatCode>0</c:formatCode>
                <c:ptCount val="6"/>
                <c:pt idx="0">
                  <c:v>23.94</c:v>
                </c:pt>
                <c:pt idx="1">
                  <c:v>23.94</c:v>
                </c:pt>
                <c:pt idx="2">
                  <c:v>23.94</c:v>
                </c:pt>
                <c:pt idx="3">
                  <c:v>23.94</c:v>
                </c:pt>
                <c:pt idx="4">
                  <c:v>23.94</c:v>
                </c:pt>
                <c:pt idx="5">
                  <c:v>23.94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11-46E4-AA0E-1656FDCDA2C8}"/>
            </c:ext>
          </c:extLst>
        </c:ser>
        <c:ser>
          <c:idx val="1"/>
          <c:order val="2"/>
          <c:tx>
            <c:strRef>
              <c:f>'PODATKI grafi'!$J$113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grafi'!$Q$150:$V$150</c:f>
              <c:numCache>
                <c:formatCode>0</c:formatCode>
                <c:ptCount val="6"/>
                <c:pt idx="0">
                  <c:v>1740</c:v>
                </c:pt>
                <c:pt idx="1">
                  <c:v>1522.5</c:v>
                </c:pt>
                <c:pt idx="2">
                  <c:v>1305</c:v>
                </c:pt>
                <c:pt idx="3">
                  <c:v>1087.5</c:v>
                </c:pt>
                <c:pt idx="4">
                  <c:v>1305</c:v>
                </c:pt>
                <c:pt idx="5">
                  <c:v>1522.5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11-46E4-AA0E-1656FDCDA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4576896"/>
        <c:axId val="354714176"/>
      </c:barChart>
      <c:lineChart>
        <c:grouping val="standard"/>
        <c:varyColors val="0"/>
        <c:ser>
          <c:idx val="2"/>
          <c:order val="1"/>
          <c:tx>
            <c:strRef>
              <c:f>'PODATKI grafi'!$J$162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grafi'!$Q$162:$V$162</c:f>
              <c:numCache>
                <c:formatCode>#,##0.0</c:formatCode>
                <c:ptCount val="6"/>
                <c:pt idx="0">
                  <c:v>170.1082062857256</c:v>
                </c:pt>
                <c:pt idx="1">
                  <c:v>80.98574257789096</c:v>
                </c:pt>
                <c:pt idx="2">
                  <c:v>-3.9366734784998698</c:v>
                </c:pt>
                <c:pt idx="3">
                  <c:v>-80.887340473303539</c:v>
                </c:pt>
                <c:pt idx="4">
                  <c:v>26.403128572804235</c:v>
                </c:pt>
                <c:pt idx="5">
                  <c:v>112.09438089314176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11-46E4-AA0E-1656FDCDA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76896"/>
        <c:axId val="354714176"/>
      </c:lineChart>
      <c:catAx>
        <c:axId val="354576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54714176"/>
        <c:crosses val="autoZero"/>
        <c:auto val="1"/>
        <c:lblAlgn val="ctr"/>
        <c:lblOffset val="100"/>
        <c:noMultiLvlLbl val="0"/>
      </c:catAx>
      <c:valAx>
        <c:axId val="354714176"/>
        <c:scaling>
          <c:orientation val="minMax"/>
          <c:max val="17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354576896"/>
        <c:crosses val="autoZero"/>
        <c:crossBetween val="between"/>
        <c:majorUnit val="250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grafi'!$Q$195:$V$195</c:f>
              <c:numCache>
                <c:formatCode>0.00</c:formatCode>
                <c:ptCount val="6"/>
                <c:pt idx="0">
                  <c:v>211.47854892602467</c:v>
                </c:pt>
                <c:pt idx="1">
                  <c:v>216.83721791184712</c:v>
                </c:pt>
                <c:pt idx="2">
                  <c:v>226.24296045436571</c:v>
                </c:pt>
                <c:pt idx="3">
                  <c:v>237.64592311479552</c:v>
                </c:pt>
                <c:pt idx="4">
                  <c:v>248.09670086499008</c:v>
                </c:pt>
                <c:pt idx="5">
                  <c:v>217.59194369713416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4-493F-82A1-49E118157CFD}"/>
            </c:ext>
          </c:extLst>
        </c:ser>
        <c:ser>
          <c:idx val="4"/>
          <c:order val="1"/>
          <c:tx>
            <c:strRef>
              <c:f>'PODATKI grafi'!$P$196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grafi'!$Q$196:$V$196</c:f>
              <c:numCache>
                <c:formatCode>0.00</c:formatCode>
                <c:ptCount val="6"/>
                <c:pt idx="0">
                  <c:v>11.866027364556572</c:v>
                </c:pt>
                <c:pt idx="1">
                  <c:v>12.196060554799288</c:v>
                </c:pt>
                <c:pt idx="2">
                  <c:v>13.371321404960156</c:v>
                </c:pt>
                <c:pt idx="3">
                  <c:v>14.80768205950119</c:v>
                </c:pt>
                <c:pt idx="4">
                  <c:v>16.603132877677666</c:v>
                </c:pt>
                <c:pt idx="5">
                  <c:v>10.985500203187428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14-493F-82A1-49E118157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845184"/>
        <c:axId val="354716480"/>
      </c:areaChart>
      <c:lineChart>
        <c:grouping val="standard"/>
        <c:varyColors val="0"/>
        <c:ser>
          <c:idx val="5"/>
          <c:order val="5"/>
          <c:tx>
            <c:strRef>
              <c:f>'PODATKI grafi'!$P$198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grafi'!$Q$198:$V$198</c:f>
              <c:numCache>
                <c:formatCode>0.000</c:formatCode>
                <c:ptCount val="6"/>
                <c:pt idx="0">
                  <c:v>177</c:v>
                </c:pt>
                <c:pt idx="1">
                  <c:v>177</c:v>
                </c:pt>
                <c:pt idx="2">
                  <c:v>177</c:v>
                </c:pt>
                <c:pt idx="3">
                  <c:v>177</c:v>
                </c:pt>
                <c:pt idx="4">
                  <c:v>177</c:v>
                </c:pt>
                <c:pt idx="5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14-493F-82A1-49E118157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845184"/>
        <c:axId val="354716480"/>
      </c:lineChart>
      <c:lineChart>
        <c:grouping val="standard"/>
        <c:varyColors val="0"/>
        <c:ser>
          <c:idx val="0"/>
          <c:order val="2"/>
          <c:tx>
            <c:strRef>
              <c:f>'PODATKI grafi'!$P$193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grafi'!$Q$193:$V$193</c:f>
              <c:numCache>
                <c:formatCode>0.00</c:formatCode>
                <c:ptCount val="6"/>
                <c:pt idx="0">
                  <c:v>223.34457629058124</c:v>
                </c:pt>
                <c:pt idx="1">
                  <c:v>229.03327846664641</c:v>
                </c:pt>
                <c:pt idx="2">
                  <c:v>239.61428185932587</c:v>
                </c:pt>
                <c:pt idx="3">
                  <c:v>252.45360517429671</c:v>
                </c:pt>
                <c:pt idx="4">
                  <c:v>264.69983374266775</c:v>
                </c:pt>
                <c:pt idx="5">
                  <c:v>228.57744390032158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14-493F-82A1-49E118157CFD}"/>
            </c:ext>
          </c:extLst>
        </c:ser>
        <c:ser>
          <c:idx val="1"/>
          <c:order val="3"/>
          <c:tx>
            <c:strRef>
              <c:f>'PODATKI grafi'!$P$194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grafi'!$Q$194:$V$194</c:f>
              <c:numCache>
                <c:formatCode>0.00</c:formatCode>
                <c:ptCount val="6"/>
                <c:pt idx="0">
                  <c:v>220.0157912719103</c:v>
                </c:pt>
                <c:pt idx="1">
                  <c:v>225.61190900453943</c:v>
                </c:pt>
                <c:pt idx="2">
                  <c:v>235.86321564270685</c:v>
                </c:pt>
                <c:pt idx="3">
                  <c:v>248.29959569104349</c:v>
                </c:pt>
                <c:pt idx="4">
                  <c:v>260.04214517612183</c:v>
                </c:pt>
                <c:pt idx="5">
                  <c:v>225.49567378674465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14-493F-82A1-49E118157CFD}"/>
            </c:ext>
          </c:extLst>
        </c:ser>
        <c:ser>
          <c:idx val="2"/>
          <c:order val="4"/>
          <c:tx>
            <c:strRef>
              <c:f>'PODATKI grafi'!$P$195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grafi'!$Q$195:$V$195</c:f>
              <c:numCache>
                <c:formatCode>0.00</c:formatCode>
                <c:ptCount val="6"/>
                <c:pt idx="0">
                  <c:v>211.47854892602467</c:v>
                </c:pt>
                <c:pt idx="1">
                  <c:v>216.83721791184712</c:v>
                </c:pt>
                <c:pt idx="2">
                  <c:v>226.24296045436571</c:v>
                </c:pt>
                <c:pt idx="3">
                  <c:v>237.64592311479552</c:v>
                </c:pt>
                <c:pt idx="4">
                  <c:v>248.09670086499008</c:v>
                </c:pt>
                <c:pt idx="5">
                  <c:v>217.59194369713416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14-493F-82A1-49E118157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845696"/>
        <c:axId val="354717056"/>
      </c:lineChart>
      <c:catAx>
        <c:axId val="354845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5471648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354716480"/>
        <c:scaling>
          <c:orientation val="minMax"/>
          <c:max val="200"/>
          <c:min val="5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54845184"/>
        <c:crosses val="autoZero"/>
        <c:crossBetween val="midCat"/>
        <c:majorUnit val="25"/>
      </c:valAx>
      <c:catAx>
        <c:axId val="354845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4717056"/>
        <c:crossesAt val="25"/>
        <c:auto val="1"/>
        <c:lblAlgn val="ctr"/>
        <c:lblOffset val="100"/>
        <c:noMultiLvlLbl val="0"/>
      </c:catAx>
      <c:valAx>
        <c:axId val="354717056"/>
        <c:scaling>
          <c:orientation val="minMax"/>
          <c:max val="200"/>
          <c:min val="5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54845696"/>
        <c:crosses val="max"/>
        <c:crossBetween val="midCat"/>
        <c:minorUnit val="25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8499188340543993"/>
          <c:y val="0.55790090628292088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grafi'!$J$186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grafi'!$Q$186:$V$186</c:f>
              <c:numCache>
                <c:formatCode>0</c:formatCode>
                <c:ptCount val="6"/>
                <c:pt idx="0">
                  <c:v>23.94</c:v>
                </c:pt>
                <c:pt idx="1">
                  <c:v>23.94</c:v>
                </c:pt>
                <c:pt idx="2">
                  <c:v>23.94</c:v>
                </c:pt>
                <c:pt idx="3">
                  <c:v>23.94</c:v>
                </c:pt>
                <c:pt idx="4">
                  <c:v>23.94</c:v>
                </c:pt>
                <c:pt idx="5">
                  <c:v>23.94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73-4D6B-B36B-ED57E76F0485}"/>
            </c:ext>
          </c:extLst>
        </c:ser>
        <c:ser>
          <c:idx val="1"/>
          <c:order val="2"/>
          <c:tx>
            <c:strRef>
              <c:f>'PODATKI grafi'!$J$187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grafi'!$Q$187:$V$187</c:f>
              <c:numCache>
                <c:formatCode>0</c:formatCode>
                <c:ptCount val="6"/>
                <c:pt idx="0">
                  <c:v>2124</c:v>
                </c:pt>
                <c:pt idx="1">
                  <c:v>1947</c:v>
                </c:pt>
                <c:pt idx="2">
                  <c:v>1770</c:v>
                </c:pt>
                <c:pt idx="3">
                  <c:v>1593</c:v>
                </c:pt>
                <c:pt idx="4">
                  <c:v>1416</c:v>
                </c:pt>
                <c:pt idx="5">
                  <c:v>1770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73-4D6B-B36B-ED57E76F0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4847232"/>
        <c:axId val="354719360"/>
      </c:barChart>
      <c:lineChart>
        <c:grouping val="standard"/>
        <c:varyColors val="0"/>
        <c:ser>
          <c:idx val="2"/>
          <c:order val="1"/>
          <c:tx>
            <c:strRef>
              <c:f>'PODATKI grafi'!$J$199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grafi'!$Q$199:$V$199</c:f>
              <c:numCache>
                <c:formatCode>#,##0.0</c:formatCode>
                <c:ptCount val="6"/>
                <c:pt idx="0">
                  <c:v>-11.67644873332938</c:v>
                </c:pt>
                <c:pt idx="1">
                  <c:v>-55.84392358376067</c:v>
                </c:pt>
                <c:pt idx="2">
                  <c:v>-112.572884408542</c:v>
                </c:pt>
                <c:pt idx="3">
                  <c:v>-168.51258198553683</c:v>
                </c:pt>
                <c:pt idx="4">
                  <c:v>-194.51082956253163</c:v>
                </c:pt>
                <c:pt idx="5">
                  <c:v>-82.230029905359515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73-4D6B-B36B-ED57E76F0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847232"/>
        <c:axId val="354719360"/>
      </c:lineChart>
      <c:catAx>
        <c:axId val="354847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54719360"/>
        <c:crosses val="autoZero"/>
        <c:auto val="1"/>
        <c:lblAlgn val="ctr"/>
        <c:lblOffset val="100"/>
        <c:noMultiLvlLbl val="0"/>
      </c:catAx>
      <c:valAx>
        <c:axId val="354719360"/>
        <c:scaling>
          <c:orientation val="minMax"/>
          <c:max val="22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354847232"/>
        <c:crosses val="autoZero"/>
        <c:crossBetween val="between"/>
        <c:majorUnit val="250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grafi'!$Q$232:$V$232</c:f>
              <c:numCache>
                <c:formatCode>0.00</c:formatCode>
                <c:ptCount val="6"/>
                <c:pt idx="0">
                  <c:v>191.10219245970839</c:v>
                </c:pt>
                <c:pt idx="1">
                  <c:v>227.99749864843903</c:v>
                </c:pt>
                <c:pt idx="2">
                  <c:v>287.28159615448709</c:v>
                </c:pt>
                <c:pt idx="3">
                  <c:v>331.34662974612996</c:v>
                </c:pt>
                <c:pt idx="4">
                  <c:v>297.13743525630235</c:v>
                </c:pt>
                <c:pt idx="5">
                  <c:v>231.02637318531629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D5-4C2E-B64A-94761B399909}"/>
            </c:ext>
          </c:extLst>
        </c:ser>
        <c:ser>
          <c:idx val="4"/>
          <c:order val="1"/>
          <c:tx>
            <c:strRef>
              <c:f>'PODATKI grafi'!$P$233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grafi'!$Q$233:$V$233</c:f>
              <c:numCache>
                <c:formatCode>0.00</c:formatCode>
                <c:ptCount val="6"/>
                <c:pt idx="0">
                  <c:v>47.391425012796418</c:v>
                </c:pt>
                <c:pt idx="1">
                  <c:v>51.584194626896419</c:v>
                </c:pt>
                <c:pt idx="2">
                  <c:v>58.343846471730217</c:v>
                </c:pt>
                <c:pt idx="3">
                  <c:v>63.583308876541594</c:v>
                </c:pt>
                <c:pt idx="4">
                  <c:v>62.164471641817443</c:v>
                </c:pt>
                <c:pt idx="5">
                  <c:v>52.775310038849568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D5-4C2E-B64A-94761B399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5156480"/>
        <c:axId val="354934784"/>
      </c:areaChart>
      <c:lineChart>
        <c:grouping val="standard"/>
        <c:varyColors val="0"/>
        <c:ser>
          <c:idx val="5"/>
          <c:order val="5"/>
          <c:tx>
            <c:strRef>
              <c:f>'PODATKI grafi'!$P$235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grafi'!$Q$235:$V$235</c:f>
              <c:numCache>
                <c:formatCode>0.000</c:formatCode>
                <c:ptCount val="6"/>
                <c:pt idx="0">
                  <c:v>373</c:v>
                </c:pt>
                <c:pt idx="1">
                  <c:v>373</c:v>
                </c:pt>
                <c:pt idx="2">
                  <c:v>373</c:v>
                </c:pt>
                <c:pt idx="3">
                  <c:v>373</c:v>
                </c:pt>
                <c:pt idx="4">
                  <c:v>373</c:v>
                </c:pt>
                <c:pt idx="5">
                  <c:v>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D5-4C2E-B64A-94761B399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156480"/>
        <c:axId val="354934784"/>
      </c:lineChart>
      <c:lineChart>
        <c:grouping val="standard"/>
        <c:varyColors val="0"/>
        <c:ser>
          <c:idx val="0"/>
          <c:order val="2"/>
          <c:tx>
            <c:strRef>
              <c:f>'PODATKI grafi'!$P$230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grafi'!$Q$230:$V$230</c:f>
              <c:numCache>
                <c:formatCode>0.00</c:formatCode>
                <c:ptCount val="6"/>
                <c:pt idx="0">
                  <c:v>238.49361747250481</c:v>
                </c:pt>
                <c:pt idx="1">
                  <c:v>279.58169327533545</c:v>
                </c:pt>
                <c:pt idx="2">
                  <c:v>345.62544262621731</c:v>
                </c:pt>
                <c:pt idx="3">
                  <c:v>394.92993862267156</c:v>
                </c:pt>
                <c:pt idx="4">
                  <c:v>359.3019068981198</c:v>
                </c:pt>
                <c:pt idx="5">
                  <c:v>283.80168322416586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D5-4C2E-B64A-94761B399909}"/>
            </c:ext>
          </c:extLst>
        </c:ser>
        <c:ser>
          <c:idx val="1"/>
          <c:order val="3"/>
          <c:tx>
            <c:strRef>
              <c:f>'PODATKI grafi'!$P$231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grafi'!$Q$231:$V$231</c:f>
              <c:numCache>
                <c:formatCode>0.00</c:formatCode>
                <c:ptCount val="6"/>
                <c:pt idx="0">
                  <c:v>225.19886761651892</c:v>
                </c:pt>
                <c:pt idx="1">
                  <c:v>265.11074280482518</c:v>
                </c:pt>
                <c:pt idx="2">
                  <c:v>329.2582022600908</c:v>
                </c:pt>
                <c:pt idx="3">
                  <c:v>377.09286817582893</c:v>
                </c:pt>
                <c:pt idx="4">
                  <c:v>341.86286386060118</c:v>
                </c:pt>
                <c:pt idx="5">
                  <c:v>268.99658830775104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DD5-4C2E-B64A-94761B399909}"/>
            </c:ext>
          </c:extLst>
        </c:ser>
        <c:ser>
          <c:idx val="2"/>
          <c:order val="4"/>
          <c:tx>
            <c:strRef>
              <c:f>'PODATKI grafi'!$P$232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grafi'!$Q$232:$V$232</c:f>
              <c:numCache>
                <c:formatCode>0.00</c:formatCode>
                <c:ptCount val="6"/>
                <c:pt idx="0">
                  <c:v>191.10219245970839</c:v>
                </c:pt>
                <c:pt idx="1">
                  <c:v>227.99749864843903</c:v>
                </c:pt>
                <c:pt idx="2">
                  <c:v>287.28159615448709</c:v>
                </c:pt>
                <c:pt idx="3">
                  <c:v>331.34662974612996</c:v>
                </c:pt>
                <c:pt idx="4">
                  <c:v>297.13743525630235</c:v>
                </c:pt>
                <c:pt idx="5">
                  <c:v>231.02637318531629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D5-4C2E-B64A-94761B399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156992"/>
        <c:axId val="354935360"/>
      </c:lineChart>
      <c:catAx>
        <c:axId val="35515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5493478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354934784"/>
        <c:scaling>
          <c:orientation val="minMax"/>
          <c:max val="300"/>
          <c:min val="5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55156480"/>
        <c:crosses val="autoZero"/>
        <c:crossBetween val="midCat"/>
        <c:majorUnit val="25"/>
      </c:valAx>
      <c:catAx>
        <c:axId val="355156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4935360"/>
        <c:crossesAt val="25"/>
        <c:auto val="1"/>
        <c:lblAlgn val="ctr"/>
        <c:lblOffset val="100"/>
        <c:noMultiLvlLbl val="0"/>
      </c:catAx>
      <c:valAx>
        <c:axId val="354935360"/>
        <c:scaling>
          <c:orientation val="minMax"/>
          <c:max val="300"/>
          <c:min val="5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55156992"/>
        <c:crosses val="max"/>
        <c:crossBetween val="midCat"/>
        <c:majorUnit val="50"/>
        <c:minorUnit val="25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20653595140822836"/>
          <c:y val="0.55328012597453435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282112022832679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grafi'!$Q$121:$V$121</c:f>
              <c:numCache>
                <c:formatCode>0.00</c:formatCode>
                <c:ptCount val="6"/>
                <c:pt idx="0">
                  <c:v>242.44814761556299</c:v>
                </c:pt>
                <c:pt idx="1">
                  <c:v>251.61588298081284</c:v>
                </c:pt>
                <c:pt idx="2">
                  <c:v>263.14276928239906</c:v>
                </c:pt>
                <c:pt idx="3">
                  <c:v>279.47768125607035</c:v>
                </c:pt>
                <c:pt idx="4">
                  <c:v>292.71282550271127</c:v>
                </c:pt>
                <c:pt idx="5">
                  <c:v>236.20392951280442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68-4739-91D0-0855B8C5D8CE}"/>
            </c:ext>
          </c:extLst>
        </c:ser>
        <c:ser>
          <c:idx val="4"/>
          <c:order val="1"/>
          <c:tx>
            <c:strRef>
              <c:f>'PODATKI grafi'!$P$122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grafi'!$Q$122:$V$122</c:f>
              <c:numCache>
                <c:formatCode>0.00</c:formatCode>
                <c:ptCount val="6"/>
                <c:pt idx="0">
                  <c:v>30.247715187924229</c:v>
                </c:pt>
                <c:pt idx="1">
                  <c:v>30.721411959062891</c:v>
                </c:pt>
                <c:pt idx="2">
                  <c:v>31.269528913561487</c:v>
                </c:pt>
                <c:pt idx="3">
                  <c:v>33.263732845242089</c:v>
                </c:pt>
                <c:pt idx="4">
                  <c:v>33.968828539761432</c:v>
                </c:pt>
                <c:pt idx="5">
                  <c:v>19.957577081889298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68-4739-91D0-0855B8C5D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5347072"/>
        <c:axId val="477664896"/>
      </c:areaChart>
      <c:lineChart>
        <c:grouping val="standard"/>
        <c:varyColors val="0"/>
        <c:ser>
          <c:idx val="5"/>
          <c:order val="5"/>
          <c:tx>
            <c:strRef>
              <c:f>'PODATKI grafi'!$P$124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grafi'!$Q$124:$V$124</c:f>
              <c:numCache>
                <c:formatCode>0.000</c:formatCode>
                <c:ptCount val="6"/>
                <c:pt idx="0">
                  <c:v>156</c:v>
                </c:pt>
                <c:pt idx="1">
                  <c:v>156</c:v>
                </c:pt>
                <c:pt idx="2">
                  <c:v>156</c:v>
                </c:pt>
                <c:pt idx="3">
                  <c:v>156</c:v>
                </c:pt>
                <c:pt idx="4">
                  <c:v>156</c:v>
                </c:pt>
                <c:pt idx="5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68-4739-91D0-0855B8C5D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347072"/>
        <c:axId val="477664896"/>
      </c:lineChart>
      <c:lineChart>
        <c:grouping val="standard"/>
        <c:varyColors val="0"/>
        <c:ser>
          <c:idx val="0"/>
          <c:order val="2"/>
          <c:tx>
            <c:strRef>
              <c:f>'PODATKI grafi'!$P$119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grafi'!$Q$119:$V$119</c:f>
              <c:numCache>
                <c:formatCode>0.00</c:formatCode>
                <c:ptCount val="6"/>
                <c:pt idx="0">
                  <c:v>272.69586280348722</c:v>
                </c:pt>
                <c:pt idx="1">
                  <c:v>282.33729493987573</c:v>
                </c:pt>
                <c:pt idx="2">
                  <c:v>294.41229819596055</c:v>
                </c:pt>
                <c:pt idx="3">
                  <c:v>312.74141410131244</c:v>
                </c:pt>
                <c:pt idx="4">
                  <c:v>326.6816540424727</c:v>
                </c:pt>
                <c:pt idx="5">
                  <c:v>256.16150659469372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68-4739-91D0-0855B8C5D8CE}"/>
            </c:ext>
          </c:extLst>
        </c:ser>
        <c:ser>
          <c:idx val="1"/>
          <c:order val="3"/>
          <c:tx>
            <c:strRef>
              <c:f>'PODATKI grafi'!$P$120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grafi'!$Q$120:$V$120</c:f>
              <c:numCache>
                <c:formatCode>0.00</c:formatCode>
                <c:ptCount val="6"/>
                <c:pt idx="0">
                  <c:v>264.21044994599293</c:v>
                </c:pt>
                <c:pt idx="1">
                  <c:v>273.71899559335577</c:v>
                </c:pt>
                <c:pt idx="2">
                  <c:v>285.64023521393227</c:v>
                </c:pt>
                <c:pt idx="3">
                  <c:v>303.40991568499709</c:v>
                </c:pt>
                <c:pt idx="4">
                  <c:v>317.15235463408686</c:v>
                </c:pt>
                <c:pt idx="5">
                  <c:v>250.5627934316345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68-4739-91D0-0855B8C5D8CE}"/>
            </c:ext>
          </c:extLst>
        </c:ser>
        <c:ser>
          <c:idx val="2"/>
          <c:order val="4"/>
          <c:tx>
            <c:strRef>
              <c:f>'PODATKI grafi'!$P$121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grafi'!$Q$121:$V$121</c:f>
              <c:numCache>
                <c:formatCode>0.00</c:formatCode>
                <c:ptCount val="6"/>
                <c:pt idx="0">
                  <c:v>242.44814761556299</c:v>
                </c:pt>
                <c:pt idx="1">
                  <c:v>251.61588298081284</c:v>
                </c:pt>
                <c:pt idx="2">
                  <c:v>263.14276928239906</c:v>
                </c:pt>
                <c:pt idx="3">
                  <c:v>279.47768125607035</c:v>
                </c:pt>
                <c:pt idx="4">
                  <c:v>292.71282550271127</c:v>
                </c:pt>
                <c:pt idx="5">
                  <c:v>236.20392951280442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68-4739-91D0-0855B8C5D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349632"/>
        <c:axId val="477665472"/>
      </c:lineChart>
      <c:catAx>
        <c:axId val="345347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477664896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477664896"/>
        <c:scaling>
          <c:orientation val="minMax"/>
          <c:min val="5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45347072"/>
        <c:crosses val="autoZero"/>
        <c:crossBetween val="midCat"/>
        <c:majorUnit val="50"/>
      </c:valAx>
      <c:catAx>
        <c:axId val="345349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7665472"/>
        <c:crossesAt val="25"/>
        <c:auto val="1"/>
        <c:lblAlgn val="ctr"/>
        <c:lblOffset val="100"/>
        <c:noMultiLvlLbl val="0"/>
      </c:catAx>
      <c:valAx>
        <c:axId val="477665472"/>
        <c:scaling>
          <c:orientation val="minMax"/>
          <c:min val="5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45349632"/>
        <c:crosses val="max"/>
        <c:crossBetween val="midCat"/>
        <c:majorUnit val="50"/>
        <c:minorUnit val="5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9007930819675703"/>
          <c:y val="0.57733135724706486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grafi'!$J$223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grafi'!$Q$223:$V$223</c:f>
              <c:numCache>
                <c:formatCode>0</c:formatCode>
                <c:ptCount val="6"/>
                <c:pt idx="0">
                  <c:v>23.94</c:v>
                </c:pt>
                <c:pt idx="1">
                  <c:v>23.94</c:v>
                </c:pt>
                <c:pt idx="2">
                  <c:v>23.94</c:v>
                </c:pt>
                <c:pt idx="3">
                  <c:v>23.94</c:v>
                </c:pt>
                <c:pt idx="4">
                  <c:v>23.94</c:v>
                </c:pt>
                <c:pt idx="5">
                  <c:v>23.94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97-447C-8C4E-E1034A585A8C}"/>
            </c:ext>
          </c:extLst>
        </c:ser>
        <c:ser>
          <c:idx val="1"/>
          <c:order val="2"/>
          <c:tx>
            <c:strRef>
              <c:f>'PODATKI grafi'!$J$224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grafi'!$Q$224:$V$224</c:f>
              <c:numCache>
                <c:formatCode>0</c:formatCode>
                <c:ptCount val="6"/>
                <c:pt idx="0">
                  <c:v>18650</c:v>
                </c:pt>
                <c:pt idx="1">
                  <c:v>14920</c:v>
                </c:pt>
                <c:pt idx="2">
                  <c:v>11190</c:v>
                </c:pt>
                <c:pt idx="3">
                  <c:v>9325</c:v>
                </c:pt>
                <c:pt idx="4">
                  <c:v>11190</c:v>
                </c:pt>
                <c:pt idx="5">
                  <c:v>14920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97-447C-8C4E-E1034A585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5158528"/>
        <c:axId val="354937664"/>
      </c:barChart>
      <c:lineChart>
        <c:grouping val="standard"/>
        <c:varyColors val="0"/>
        <c:ser>
          <c:idx val="2"/>
          <c:order val="1"/>
          <c:tx>
            <c:strRef>
              <c:f>'PODATKI grafi'!$J$236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grafi'!$Q$236:$V$236</c:f>
              <c:numCache>
                <c:formatCode>#,##0.0</c:formatCode>
                <c:ptCount val="6"/>
                <c:pt idx="0">
                  <c:v>12724.119966227943</c:v>
                </c:pt>
                <c:pt idx="1">
                  <c:v>9001.4889645420717</c:v>
                </c:pt>
                <c:pt idx="2">
                  <c:v>5329.4594007155329</c:v>
                </c:pt>
                <c:pt idx="3">
                  <c:v>3567.136760653344</c:v>
                </c:pt>
                <c:pt idx="4">
                  <c:v>5239.3149519373319</c:v>
                </c:pt>
                <c:pt idx="5">
                  <c:v>8964.8411726824834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97-447C-8C4E-E1034A585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158528"/>
        <c:axId val="354937664"/>
      </c:lineChart>
      <c:catAx>
        <c:axId val="355158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54937664"/>
        <c:crosses val="autoZero"/>
        <c:auto val="1"/>
        <c:lblAlgn val="ctr"/>
        <c:lblOffset val="100"/>
        <c:noMultiLvlLbl val="0"/>
      </c:catAx>
      <c:valAx>
        <c:axId val="3549376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355158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grafi'!$Q$269:$U$269</c:f>
              <c:numCache>
                <c:formatCode>0.00</c:formatCode>
                <c:ptCount val="5"/>
                <c:pt idx="0">
                  <c:v>404.47049964724283</c:v>
                </c:pt>
                <c:pt idx="1">
                  <c:v>424.78236984527564</c:v>
                </c:pt>
                <c:pt idx="2">
                  <c:v>478.18009314530877</c:v>
                </c:pt>
                <c:pt idx="3">
                  <c:v>509.4085870676189</c:v>
                </c:pt>
                <c:pt idx="4">
                  <c:v>541.54408094573796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BE-4C87-8EE0-712FCDB7F887}"/>
            </c:ext>
          </c:extLst>
        </c:ser>
        <c:ser>
          <c:idx val="4"/>
          <c:order val="1"/>
          <c:tx>
            <c:strRef>
              <c:f>'PODATKI grafi'!$P$270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grafi'!$Q$270:$U$270</c:f>
              <c:numCache>
                <c:formatCode>0.00</c:formatCode>
                <c:ptCount val="5"/>
                <c:pt idx="0">
                  <c:v>76.538883460574596</c:v>
                </c:pt>
                <c:pt idx="1">
                  <c:v>80.608356765855831</c:v>
                </c:pt>
                <c:pt idx="2">
                  <c:v>91.46028557993975</c:v>
                </c:pt>
                <c:pt idx="3">
                  <c:v>98.920986639622129</c:v>
                </c:pt>
                <c:pt idx="4">
                  <c:v>107.38841831679883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BE-4C87-8EE0-712FCDB7F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5336704"/>
        <c:axId val="354939968"/>
      </c:areaChart>
      <c:lineChart>
        <c:grouping val="standard"/>
        <c:varyColors val="0"/>
        <c:ser>
          <c:idx val="5"/>
          <c:order val="5"/>
          <c:tx>
            <c:strRef>
              <c:f>'PODATKI grafi'!$P$272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grafi'!$Q$272:$U$272</c:f>
              <c:numCache>
                <c:formatCode>0.000</c:formatCode>
                <c:ptCount val="5"/>
                <c:pt idx="0">
                  <c:v>644</c:v>
                </c:pt>
                <c:pt idx="1">
                  <c:v>644</c:v>
                </c:pt>
                <c:pt idx="2">
                  <c:v>644</c:v>
                </c:pt>
                <c:pt idx="3">
                  <c:v>644</c:v>
                </c:pt>
                <c:pt idx="4">
                  <c:v>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BE-4C87-8EE0-712FCDB7F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336704"/>
        <c:axId val="354939968"/>
      </c:lineChart>
      <c:lineChart>
        <c:grouping val="standard"/>
        <c:varyColors val="0"/>
        <c:ser>
          <c:idx val="0"/>
          <c:order val="2"/>
          <c:tx>
            <c:strRef>
              <c:f>'PODATKI grafi'!$P$267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grafi'!$Q$267:$U$267</c:f>
              <c:numCache>
                <c:formatCode>0.00</c:formatCode>
                <c:ptCount val="5"/>
                <c:pt idx="0">
                  <c:v>481.00938310781743</c:v>
                </c:pt>
                <c:pt idx="1">
                  <c:v>505.39072661113147</c:v>
                </c:pt>
                <c:pt idx="2">
                  <c:v>569.64037872524852</c:v>
                </c:pt>
                <c:pt idx="3">
                  <c:v>608.32957370724102</c:v>
                </c:pt>
                <c:pt idx="4">
                  <c:v>648.93249926253679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BE-4C87-8EE0-712FCDB7F887}"/>
            </c:ext>
          </c:extLst>
        </c:ser>
        <c:ser>
          <c:idx val="1"/>
          <c:order val="3"/>
          <c:tx>
            <c:strRef>
              <c:f>'PODATKI grafi'!$P$268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grafi'!$Q$268:$U$268</c:f>
              <c:numCache>
                <c:formatCode>0.00</c:formatCode>
                <c:ptCount val="5"/>
                <c:pt idx="0">
                  <c:v>459.53787619301085</c:v>
                </c:pt>
                <c:pt idx="1">
                  <c:v>482.7776074822014</c:v>
                </c:pt>
                <c:pt idx="2">
                  <c:v>543.98296035865565</c:v>
                </c:pt>
                <c:pt idx="3">
                  <c:v>580.579199614755</c:v>
                </c:pt>
                <c:pt idx="4">
                  <c:v>618.80675059458019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BE-4C87-8EE0-712FCDB7F887}"/>
            </c:ext>
          </c:extLst>
        </c:ser>
        <c:ser>
          <c:idx val="2"/>
          <c:order val="4"/>
          <c:tx>
            <c:strRef>
              <c:f>'PODATKI grafi'!$P$269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grafi'!$Q$269:$U$269</c:f>
              <c:numCache>
                <c:formatCode>0.00</c:formatCode>
                <c:ptCount val="5"/>
                <c:pt idx="0">
                  <c:v>404.47049964724283</c:v>
                </c:pt>
                <c:pt idx="1">
                  <c:v>424.78236984527564</c:v>
                </c:pt>
                <c:pt idx="2">
                  <c:v>478.18009314530877</c:v>
                </c:pt>
                <c:pt idx="3">
                  <c:v>509.4085870676189</c:v>
                </c:pt>
                <c:pt idx="4">
                  <c:v>541.54408094573796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4BE-4C87-8EE0-712FCDB7F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337216"/>
        <c:axId val="354940544"/>
      </c:lineChart>
      <c:catAx>
        <c:axId val="355336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54939968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354939968"/>
        <c:scaling>
          <c:orientation val="minMax"/>
          <c:min val="10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55336704"/>
        <c:crosses val="autoZero"/>
        <c:crossBetween val="midCat"/>
        <c:majorUnit val="50"/>
      </c:valAx>
      <c:catAx>
        <c:axId val="355337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4940544"/>
        <c:crossesAt val="25"/>
        <c:auto val="1"/>
        <c:lblAlgn val="ctr"/>
        <c:lblOffset val="100"/>
        <c:noMultiLvlLbl val="0"/>
      </c:catAx>
      <c:valAx>
        <c:axId val="354940544"/>
        <c:scaling>
          <c:orientation val="minMax"/>
          <c:min val="1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55337216"/>
        <c:crosses val="max"/>
        <c:crossBetween val="midCat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20653595140822836"/>
          <c:y val="0.55328012597453435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grafi'!$J$260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grafi'!$Q$260:$U$260</c:f>
              <c:numCache>
                <c:formatCode>0</c:formatCode>
                <c:ptCount val="5"/>
                <c:pt idx="0">
                  <c:v>23.94</c:v>
                </c:pt>
                <c:pt idx="1">
                  <c:v>23.94</c:v>
                </c:pt>
                <c:pt idx="2">
                  <c:v>23.94</c:v>
                </c:pt>
                <c:pt idx="3">
                  <c:v>23.94</c:v>
                </c:pt>
                <c:pt idx="4">
                  <c:v>23.94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21-421F-B63F-88F3F9E36678}"/>
            </c:ext>
          </c:extLst>
        </c:ser>
        <c:ser>
          <c:idx val="1"/>
          <c:order val="2"/>
          <c:tx>
            <c:strRef>
              <c:f>'PODATKI grafi'!$J$261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grafi'!$Q$261:$U$261</c:f>
              <c:numCache>
                <c:formatCode>0</c:formatCode>
                <c:ptCount val="5"/>
                <c:pt idx="0">
                  <c:v>38640</c:v>
                </c:pt>
                <c:pt idx="1">
                  <c:v>35420</c:v>
                </c:pt>
                <c:pt idx="2">
                  <c:v>28980</c:v>
                </c:pt>
                <c:pt idx="3">
                  <c:v>25760</c:v>
                </c:pt>
                <c:pt idx="4">
                  <c:v>22540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21-421F-B63F-88F3F9E36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5338752"/>
        <c:axId val="355426304"/>
      </c:barChart>
      <c:lineChart>
        <c:grouping val="standard"/>
        <c:varyColors val="0"/>
        <c:ser>
          <c:idx val="2"/>
          <c:order val="1"/>
          <c:tx>
            <c:strRef>
              <c:f>'PODATKI grafi'!$J$273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grafi'!$Q$273:$U$273</c:f>
              <c:numCache>
                <c:formatCode>#,##0.0</c:formatCode>
                <c:ptCount val="5"/>
                <c:pt idx="0">
                  <c:v>26014.701369436927</c:v>
                </c:pt>
                <c:pt idx="1">
                  <c:v>23387.354284121226</c:v>
                </c:pt>
                <c:pt idx="2">
                  <c:v>18166.643338489837</c:v>
                </c:pt>
                <c:pt idx="3">
                  <c:v>15772.070753174141</c:v>
                </c:pt>
                <c:pt idx="4">
                  <c:v>13570.330391711261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21-421F-B63F-88F3F9E36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338752"/>
        <c:axId val="355426304"/>
      </c:lineChart>
      <c:catAx>
        <c:axId val="355338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55426304"/>
        <c:crosses val="autoZero"/>
        <c:auto val="1"/>
        <c:lblAlgn val="ctr"/>
        <c:lblOffset val="100"/>
        <c:noMultiLvlLbl val="0"/>
      </c:catAx>
      <c:valAx>
        <c:axId val="355426304"/>
        <c:scaling>
          <c:orientation val="minMax"/>
          <c:max val="25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3553387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grafi'!$Q$306:$U$306</c:f>
              <c:numCache>
                <c:formatCode>0.00</c:formatCode>
                <c:ptCount val="5"/>
                <c:pt idx="0">
                  <c:v>491.01973443080914</c:v>
                </c:pt>
                <c:pt idx="1">
                  <c:v>532.45206508104866</c:v>
                </c:pt>
                <c:pt idx="2">
                  <c:v>576.39313757616867</c:v>
                </c:pt>
                <c:pt idx="3">
                  <c:v>634.58806033531766</c:v>
                </c:pt>
                <c:pt idx="4">
                  <c:v>711.67116621327591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C1-4750-A3F1-2B675774C946}"/>
            </c:ext>
          </c:extLst>
        </c:ser>
        <c:ser>
          <c:idx val="4"/>
          <c:order val="1"/>
          <c:tx>
            <c:strRef>
              <c:f>'PODATKI grafi'!$P$307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grafi'!$Q$307:$U$307</c:f>
              <c:numCache>
                <c:formatCode>0.00</c:formatCode>
                <c:ptCount val="5"/>
                <c:pt idx="0">
                  <c:v>88.335795866454475</c:v>
                </c:pt>
                <c:pt idx="1">
                  <c:v>96.415955689879411</c:v>
                </c:pt>
                <c:pt idx="2">
                  <c:v>106.53331147137067</c:v>
                </c:pt>
                <c:pt idx="3">
                  <c:v>121.48503834514906</c:v>
                </c:pt>
                <c:pt idx="4">
                  <c:v>143.91262865581632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C1-4750-A3F1-2B675774C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5639808"/>
        <c:axId val="355428608"/>
      </c:areaChart>
      <c:lineChart>
        <c:grouping val="standard"/>
        <c:varyColors val="0"/>
        <c:ser>
          <c:idx val="5"/>
          <c:order val="5"/>
          <c:tx>
            <c:strRef>
              <c:f>'PODATKI grafi'!$P$309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grafi'!$Q$309:$U$309</c:f>
              <c:numCache>
                <c:formatCode>0.000</c:formatCode>
                <c:ptCount val="5"/>
                <c:pt idx="0">
                  <c:v>1572</c:v>
                </c:pt>
                <c:pt idx="1">
                  <c:v>1572</c:v>
                </c:pt>
                <c:pt idx="2">
                  <c:v>1572</c:v>
                </c:pt>
                <c:pt idx="3">
                  <c:v>1572</c:v>
                </c:pt>
                <c:pt idx="4">
                  <c:v>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C1-4750-A3F1-2B675774C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39808"/>
        <c:axId val="355428608"/>
      </c:lineChart>
      <c:lineChart>
        <c:grouping val="standard"/>
        <c:varyColors val="0"/>
        <c:ser>
          <c:idx val="0"/>
          <c:order val="2"/>
          <c:tx>
            <c:strRef>
              <c:f>'PODATKI grafi'!$P$304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grafi'!$Q$304:$U$304</c:f>
              <c:numCache>
                <c:formatCode>0.00</c:formatCode>
                <c:ptCount val="5"/>
                <c:pt idx="0">
                  <c:v>579.35553029726361</c:v>
                </c:pt>
                <c:pt idx="1">
                  <c:v>628.86802077092807</c:v>
                </c:pt>
                <c:pt idx="2">
                  <c:v>682.92644904753934</c:v>
                </c:pt>
                <c:pt idx="3">
                  <c:v>756.07309868046673</c:v>
                </c:pt>
                <c:pt idx="4">
                  <c:v>855.58379486909223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C1-4750-A3F1-2B675774C946}"/>
            </c:ext>
          </c:extLst>
        </c:ser>
        <c:ser>
          <c:idx val="1"/>
          <c:order val="3"/>
          <c:tx>
            <c:strRef>
              <c:f>'PODATKI grafi'!$P$305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grafi'!$Q$305:$U$305</c:f>
              <c:numCache>
                <c:formatCode>0.00</c:formatCode>
                <c:ptCount val="5"/>
                <c:pt idx="0">
                  <c:v>554.57462723184949</c:v>
                </c:pt>
                <c:pt idx="1">
                  <c:v>601.82038477609035</c:v>
                </c:pt>
                <c:pt idx="2">
                  <c:v>653.04058410553193</c:v>
                </c:pt>
                <c:pt idx="3">
                  <c:v>721.99281526194738</c:v>
                </c:pt>
                <c:pt idx="4">
                  <c:v>815.21188373580503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C1-4750-A3F1-2B675774C946}"/>
            </c:ext>
          </c:extLst>
        </c:ser>
        <c:ser>
          <c:idx val="2"/>
          <c:order val="4"/>
          <c:tx>
            <c:strRef>
              <c:f>'PODATKI grafi'!$P$306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grafi'!$Q$306:$U$306</c:f>
              <c:numCache>
                <c:formatCode>0.00</c:formatCode>
                <c:ptCount val="5"/>
                <c:pt idx="0">
                  <c:v>491.01973443080914</c:v>
                </c:pt>
                <c:pt idx="1">
                  <c:v>532.45206508104866</c:v>
                </c:pt>
                <c:pt idx="2">
                  <c:v>576.39313757616867</c:v>
                </c:pt>
                <c:pt idx="3">
                  <c:v>634.58806033531766</c:v>
                </c:pt>
                <c:pt idx="4">
                  <c:v>711.67116621327591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6C1-4750-A3F1-2B675774C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40320"/>
        <c:axId val="355429184"/>
      </c:lineChart>
      <c:catAx>
        <c:axId val="355639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55428608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355428608"/>
        <c:scaling>
          <c:orientation val="minMax"/>
          <c:max val="1000"/>
          <c:min val="20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55639808"/>
        <c:crosses val="autoZero"/>
        <c:crossBetween val="midCat"/>
      </c:valAx>
      <c:catAx>
        <c:axId val="355640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5429184"/>
        <c:crossesAt val="25"/>
        <c:auto val="1"/>
        <c:lblAlgn val="ctr"/>
        <c:lblOffset val="100"/>
        <c:noMultiLvlLbl val="0"/>
      </c:catAx>
      <c:valAx>
        <c:axId val="355429184"/>
        <c:scaling>
          <c:orientation val="minMax"/>
          <c:max val="1000"/>
          <c:min val="2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55640320"/>
        <c:crosses val="max"/>
        <c:crossBetween val="midCat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908532304198061"/>
          <c:y val="0.28989933388927452"/>
          <c:w val="0.53566585146336054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grafi'!$J$297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grafi'!$Q$297:$U$297</c:f>
              <c:numCache>
                <c:formatCode>0</c:formatCode>
                <c:ptCount val="5"/>
                <c:pt idx="0">
                  <c:v>23.94</c:v>
                </c:pt>
                <c:pt idx="1">
                  <c:v>23.94</c:v>
                </c:pt>
                <c:pt idx="2">
                  <c:v>23.94</c:v>
                </c:pt>
                <c:pt idx="3">
                  <c:v>23.94</c:v>
                </c:pt>
                <c:pt idx="4">
                  <c:v>23.94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CB-4952-AC65-A29E74C34449}"/>
            </c:ext>
          </c:extLst>
        </c:ser>
        <c:ser>
          <c:idx val="1"/>
          <c:order val="2"/>
          <c:tx>
            <c:strRef>
              <c:f>'PODATKI grafi'!$J$298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grafi'!$Q$298:$U$298</c:f>
              <c:numCache>
                <c:formatCode>0</c:formatCode>
                <c:ptCount val="5"/>
                <c:pt idx="0">
                  <c:v>62880</c:v>
                </c:pt>
                <c:pt idx="1">
                  <c:v>55020</c:v>
                </c:pt>
                <c:pt idx="2">
                  <c:v>47160</c:v>
                </c:pt>
                <c:pt idx="3">
                  <c:v>39300</c:v>
                </c:pt>
                <c:pt idx="4">
                  <c:v>31440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CB-4952-AC65-A29E74C34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5641856"/>
        <c:axId val="355431488"/>
      </c:barChart>
      <c:lineChart>
        <c:grouping val="standard"/>
        <c:varyColors val="0"/>
        <c:ser>
          <c:idx val="2"/>
          <c:order val="1"/>
          <c:tx>
            <c:strRef>
              <c:f>'PODATKI grafi'!$J$310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grafi'!$Q$310:$U$310</c:f>
              <c:numCache>
                <c:formatCode>#,##0.0</c:formatCode>
                <c:ptCount val="5"/>
                <c:pt idx="0">
                  <c:v>52512.947195357032</c:v>
                </c:pt>
                <c:pt idx="1">
                  <c:v>45312.800110041331</c:v>
                </c:pt>
                <c:pt idx="2">
                  <c:v>38404.865902352045</c:v>
                </c:pt>
                <c:pt idx="3">
                  <c:v>31620.98473563635</c:v>
                </c:pt>
                <c:pt idx="4">
                  <c:v>25038.795781520654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CB-4952-AC65-A29E74C34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41856"/>
        <c:axId val="355431488"/>
      </c:lineChart>
      <c:catAx>
        <c:axId val="355641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55431488"/>
        <c:crosses val="autoZero"/>
        <c:auto val="1"/>
        <c:lblAlgn val="ctr"/>
        <c:lblOffset val="100"/>
        <c:noMultiLvlLbl val="0"/>
      </c:catAx>
      <c:valAx>
        <c:axId val="3554314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3556418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grafi'!$Q$340:$U$340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grafi'!$Q$343:$T$343</c:f>
              <c:numCache>
                <c:formatCode>0.00</c:formatCode>
                <c:ptCount val="4"/>
                <c:pt idx="0">
                  <c:v>759.65859467153439</c:v>
                </c:pt>
                <c:pt idx="1">
                  <c:v>836.3620920827384</c:v>
                </c:pt>
                <c:pt idx="2">
                  <c:v>947.05958247466651</c:v>
                </c:pt>
                <c:pt idx="3">
                  <c:v>1134.1927278900744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BD-4497-9A3D-85FE847A10DC}"/>
            </c:ext>
          </c:extLst>
        </c:ser>
        <c:ser>
          <c:idx val="4"/>
          <c:order val="1"/>
          <c:tx>
            <c:strRef>
              <c:f>'PODATKI grafi'!$P$344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grafi'!$Q$340:$U$340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grafi'!$Q$344:$T$344</c:f>
              <c:numCache>
                <c:formatCode>0.00</c:formatCode>
                <c:ptCount val="4"/>
                <c:pt idx="0">
                  <c:v>129.07513105052954</c:v>
                </c:pt>
                <c:pt idx="1">
                  <c:v>143.32812867981329</c:v>
                </c:pt>
                <c:pt idx="2">
                  <c:v>162.70048318743966</c:v>
                </c:pt>
                <c:pt idx="3">
                  <c:v>197.612503299119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BD-4497-9A3D-85FE847A1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5829248"/>
        <c:axId val="355713600"/>
      </c:areaChart>
      <c:lineChart>
        <c:grouping val="standard"/>
        <c:varyColors val="0"/>
        <c:ser>
          <c:idx val="5"/>
          <c:order val="5"/>
          <c:tx>
            <c:strRef>
              <c:f>'PODATKI grafi'!$P$346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grafi'!$Q$346:$T$346</c:f>
              <c:numCache>
                <c:formatCode>0.000</c:formatCode>
                <c:ptCount val="4"/>
                <c:pt idx="0">
                  <c:v>1792.0000000000002</c:v>
                </c:pt>
                <c:pt idx="1">
                  <c:v>1792.0000000000002</c:v>
                </c:pt>
                <c:pt idx="2">
                  <c:v>1792.0000000000002</c:v>
                </c:pt>
                <c:pt idx="3">
                  <c:v>1792.0000000000002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BD-4497-9A3D-85FE847A1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829248"/>
        <c:axId val="355713600"/>
      </c:lineChart>
      <c:lineChart>
        <c:grouping val="standard"/>
        <c:varyColors val="0"/>
        <c:ser>
          <c:idx val="0"/>
          <c:order val="2"/>
          <c:tx>
            <c:strRef>
              <c:f>'PODATKI grafi'!$P$341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grafi'!$Q$340:$T$340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grafi'!$Q$341:$T$341</c:f>
              <c:numCache>
                <c:formatCode>0.00</c:formatCode>
                <c:ptCount val="4"/>
                <c:pt idx="0">
                  <c:v>888.73372572206392</c:v>
                </c:pt>
                <c:pt idx="1">
                  <c:v>979.69022076255169</c:v>
                </c:pt>
                <c:pt idx="2">
                  <c:v>1109.7600656621062</c:v>
                </c:pt>
                <c:pt idx="3">
                  <c:v>1331.8052311891934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BD-4497-9A3D-85FE847A10DC}"/>
            </c:ext>
          </c:extLst>
        </c:ser>
        <c:ser>
          <c:idx val="1"/>
          <c:order val="3"/>
          <c:tx>
            <c:strRef>
              <c:f>'PODATKI grafi'!$P$342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grafi'!$Q$340:$T$340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grafi'!$Q$342:$T$342</c:f>
              <c:numCache>
                <c:formatCode>0.00</c:formatCode>
                <c:ptCount val="4"/>
                <c:pt idx="0">
                  <c:v>852.52418824810024</c:v>
                </c:pt>
                <c:pt idx="1">
                  <c:v>939.48227981943467</c:v>
                </c:pt>
                <c:pt idx="2">
                  <c:v>1064.1175844570994</c:v>
                </c:pt>
                <c:pt idx="3">
                  <c:v>1276.3688563794553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BD-4497-9A3D-85FE847A10DC}"/>
            </c:ext>
          </c:extLst>
        </c:ser>
        <c:ser>
          <c:idx val="2"/>
          <c:order val="4"/>
          <c:tx>
            <c:strRef>
              <c:f>'PODATKI grafi'!$P$343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grafi'!$Q$340:$T$340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grafi'!$Q$343:$T$343</c:f>
              <c:numCache>
                <c:formatCode>0.00</c:formatCode>
                <c:ptCount val="4"/>
                <c:pt idx="0">
                  <c:v>759.65859467153439</c:v>
                </c:pt>
                <c:pt idx="1">
                  <c:v>836.3620920827384</c:v>
                </c:pt>
                <c:pt idx="2">
                  <c:v>947.05958247466651</c:v>
                </c:pt>
                <c:pt idx="3">
                  <c:v>1134.1927278900744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BD-4497-9A3D-85FE847A1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829760"/>
        <c:axId val="355714176"/>
      </c:lineChart>
      <c:catAx>
        <c:axId val="355829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5571360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355713600"/>
        <c:scaling>
          <c:orientation val="minMax"/>
          <c:max val="1000"/>
          <c:min val="20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55829248"/>
        <c:crosses val="autoZero"/>
        <c:crossBetween val="midCat"/>
      </c:valAx>
      <c:catAx>
        <c:axId val="355829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5714176"/>
        <c:crossesAt val="25"/>
        <c:auto val="1"/>
        <c:lblAlgn val="ctr"/>
        <c:lblOffset val="100"/>
        <c:noMultiLvlLbl val="0"/>
      </c:catAx>
      <c:valAx>
        <c:axId val="355714176"/>
        <c:scaling>
          <c:orientation val="minMax"/>
          <c:max val="1000"/>
          <c:min val="2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55829760"/>
        <c:crosses val="max"/>
        <c:crossBetween val="midCat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9456707049859345"/>
          <c:y val="0.56252155727577158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grafi'!$J$334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grafi'!$Q$340:$T$340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grafi'!$Q$334:$T$334</c:f>
              <c:numCache>
                <c:formatCode>0</c:formatCode>
                <c:ptCount val="4"/>
                <c:pt idx="0">
                  <c:v>23.94</c:v>
                </c:pt>
                <c:pt idx="1">
                  <c:v>23.94</c:v>
                </c:pt>
                <c:pt idx="2">
                  <c:v>23.94</c:v>
                </c:pt>
                <c:pt idx="3">
                  <c:v>23.94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AD-4DE0-9F78-11276D0B9C55}"/>
            </c:ext>
          </c:extLst>
        </c:ser>
        <c:ser>
          <c:idx val="1"/>
          <c:order val="2"/>
          <c:tx>
            <c:strRef>
              <c:f>'PODATKI grafi'!$J$335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grafi'!$Q$340:$T$340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grafi'!$Q$335:$T$335</c:f>
              <c:numCache>
                <c:formatCode>0</c:formatCode>
                <c:ptCount val="4"/>
                <c:pt idx="0">
                  <c:v>53760.000000000007</c:v>
                </c:pt>
                <c:pt idx="1">
                  <c:v>44800.000000000007</c:v>
                </c:pt>
                <c:pt idx="2">
                  <c:v>35840.000000000007</c:v>
                </c:pt>
                <c:pt idx="3">
                  <c:v>26880.000000000004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AD-4DE0-9F78-11276D0B9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5830272"/>
        <c:axId val="355715328"/>
      </c:barChart>
      <c:lineChart>
        <c:grouping val="standard"/>
        <c:varyColors val="0"/>
        <c:ser>
          <c:idx val="2"/>
          <c:order val="1"/>
          <c:tx>
            <c:strRef>
              <c:f>'PODATKI grafi'!$J$310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grafi'!$Q$340:$T$340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grafi'!$Q$347:$T$347</c:f>
              <c:numCache>
                <c:formatCode>#,##0.0</c:formatCode>
                <c:ptCount val="4"/>
                <c:pt idx="0">
                  <c:v>42136.483010449287</c:v>
                </c:pt>
                <c:pt idx="1">
                  <c:v>34611.666593063244</c:v>
                </c:pt>
                <c:pt idx="2">
                  <c:v>27087.423966959432</c:v>
                </c:pt>
                <c:pt idx="3">
                  <c:v>19608.182119202778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AD-4DE0-9F78-11276D0B9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830272"/>
        <c:axId val="355715328"/>
      </c:lineChart>
      <c:catAx>
        <c:axId val="35583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55715328"/>
        <c:crosses val="autoZero"/>
        <c:auto val="1"/>
        <c:lblAlgn val="ctr"/>
        <c:lblOffset val="100"/>
        <c:noMultiLvlLbl val="0"/>
      </c:catAx>
      <c:valAx>
        <c:axId val="355715328"/>
        <c:scaling>
          <c:orientation val="minMax"/>
          <c:max val="35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355830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grafi'!$Q$380:$V$380</c:f>
              <c:numCache>
                <c:formatCode>0.00</c:formatCode>
                <c:ptCount val="6"/>
                <c:pt idx="0">
                  <c:v>887.53314741395116</c:v>
                </c:pt>
                <c:pt idx="1">
                  <c:v>1031.1587358060319</c:v>
                </c:pt>
                <c:pt idx="2">
                  <c:v>1236.8081817212776</c:v>
                </c:pt>
                <c:pt idx="3">
                  <c:v>1380.5951498582294</c:v>
                </c:pt>
                <c:pt idx="4">
                  <c:v>1081.8155903725144</c:v>
                </c:pt>
                <c:pt idx="5">
                  <c:v>1193.778425907969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F9-453E-8B34-BBD39018261B}"/>
            </c:ext>
          </c:extLst>
        </c:ser>
        <c:ser>
          <c:idx val="4"/>
          <c:order val="1"/>
          <c:tx>
            <c:strRef>
              <c:f>'PODATKI grafi'!$P$381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grafi'!$Q$381:$V$381</c:f>
              <c:numCache>
                <c:formatCode>0.00</c:formatCode>
                <c:ptCount val="6"/>
                <c:pt idx="0">
                  <c:v>192.98773217408234</c:v>
                </c:pt>
                <c:pt idx="1">
                  <c:v>224.33850711998798</c:v>
                </c:pt>
                <c:pt idx="2">
                  <c:v>271.23544609151782</c:v>
                </c:pt>
                <c:pt idx="3">
                  <c:v>304.78631568263268</c:v>
                </c:pt>
                <c:pt idx="4">
                  <c:v>244.98168690538478</c:v>
                </c:pt>
                <c:pt idx="5">
                  <c:v>270.97535154574962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F9-453E-8B34-BBD390182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274688"/>
        <c:axId val="355717632"/>
      </c:areaChart>
      <c:lineChart>
        <c:grouping val="standard"/>
        <c:varyColors val="0"/>
        <c:ser>
          <c:idx val="5"/>
          <c:order val="5"/>
          <c:tx>
            <c:strRef>
              <c:f>'PODATKI grafi'!$P$383</c:f>
              <c:strCache>
                <c:ptCount val="1"/>
                <c:pt idx="0">
                  <c:v>Odkupna cena; ocena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grafi'!$Q$383:$V$383</c:f>
              <c:numCache>
                <c:formatCode>0.000</c:formatCode>
                <c:ptCount val="6"/>
                <c:pt idx="0">
                  <c:v>829.50000000000011</c:v>
                </c:pt>
                <c:pt idx="1">
                  <c:v>829.50000000000023</c:v>
                </c:pt>
                <c:pt idx="2">
                  <c:v>829.50000000000011</c:v>
                </c:pt>
                <c:pt idx="3">
                  <c:v>829.50000000000011</c:v>
                </c:pt>
                <c:pt idx="4">
                  <c:v>829.50000000000011</c:v>
                </c:pt>
                <c:pt idx="5">
                  <c:v>829.50000000000011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F9-453E-8B34-BBD390182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274688"/>
        <c:axId val="355717632"/>
      </c:lineChart>
      <c:lineChart>
        <c:grouping val="standard"/>
        <c:varyColors val="0"/>
        <c:ser>
          <c:idx val="0"/>
          <c:order val="2"/>
          <c:tx>
            <c:strRef>
              <c:f>'PODATKI grafi'!$P$378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grafi'!$Q$378:$V$378</c:f>
              <c:numCache>
                <c:formatCode>0.00</c:formatCode>
                <c:ptCount val="6"/>
                <c:pt idx="0">
                  <c:v>1080.5208795880335</c:v>
                </c:pt>
                <c:pt idx="1">
                  <c:v>1255.4972429260199</c:v>
                </c:pt>
                <c:pt idx="2">
                  <c:v>1508.0436278127954</c:v>
                </c:pt>
                <c:pt idx="3">
                  <c:v>1685.3814655408621</c:v>
                </c:pt>
                <c:pt idx="4">
                  <c:v>1326.7972772778992</c:v>
                </c:pt>
                <c:pt idx="5">
                  <c:v>1464.7537774537186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F9-453E-8B34-BBD39018261B}"/>
            </c:ext>
          </c:extLst>
        </c:ser>
        <c:ser>
          <c:idx val="1"/>
          <c:order val="3"/>
          <c:tx>
            <c:strRef>
              <c:f>'PODATKI grafi'!$P$379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grafi'!$Q$379:$V$379</c:f>
              <c:numCache>
                <c:formatCode>0.00</c:formatCode>
                <c:ptCount val="6"/>
                <c:pt idx="0">
                  <c:v>1026.3818950811183</c:v>
                </c:pt>
                <c:pt idx="1">
                  <c:v>1192.563403430368</c:v>
                </c:pt>
                <c:pt idx="2">
                  <c:v>1431.9537569787828</c:v>
                </c:pt>
                <c:pt idx="3">
                  <c:v>1599.8795456168666</c:v>
                </c:pt>
                <c:pt idx="4">
                  <c:v>1258.0723920096227</c:v>
                </c:pt>
                <c:pt idx="5">
                  <c:v>1388.7368711259212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6F9-453E-8B34-BBD39018261B}"/>
            </c:ext>
          </c:extLst>
        </c:ser>
        <c:ser>
          <c:idx val="2"/>
          <c:order val="4"/>
          <c:tx>
            <c:strRef>
              <c:f>'PODATKI grafi'!$P$380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grafi'!$Q$380:$V$380</c:f>
              <c:numCache>
                <c:formatCode>0.00</c:formatCode>
                <c:ptCount val="6"/>
                <c:pt idx="0">
                  <c:v>887.53314741395116</c:v>
                </c:pt>
                <c:pt idx="1">
                  <c:v>1031.1587358060319</c:v>
                </c:pt>
                <c:pt idx="2">
                  <c:v>1236.8081817212776</c:v>
                </c:pt>
                <c:pt idx="3">
                  <c:v>1380.5951498582294</c:v>
                </c:pt>
                <c:pt idx="4">
                  <c:v>1081.8155903725144</c:v>
                </c:pt>
                <c:pt idx="5">
                  <c:v>1193.778425907969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6F9-453E-8B34-BBD390182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275200"/>
        <c:axId val="355718208"/>
      </c:lineChart>
      <c:catAx>
        <c:axId val="356274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 b="0" i="0" u="none" strike="noStrike" baseline="0">
                    <a:effectLst/>
                  </a:rPr>
                  <a:t>Število trsov (kos/ha)</a:t>
                </a:r>
                <a:r>
                  <a:rPr lang="sl-SI" sz="1000"/>
                  <a:t>; Pridelek na trs (kg/kos)</a:t>
                </a:r>
                <a:r>
                  <a:rPr lang="sl-SI" sz="1000" baseline="0"/>
                  <a:t> </a:t>
                </a:r>
                <a:endParaRPr lang="sl-SI" sz="1000"/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5571763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355717632"/>
        <c:scaling>
          <c:orientation val="minMax"/>
          <c:max val="140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56274688"/>
        <c:crosses val="autoZero"/>
        <c:crossBetween val="midCat"/>
        <c:majorUnit val="200"/>
      </c:valAx>
      <c:catAx>
        <c:axId val="356275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5718208"/>
        <c:crossesAt val="25"/>
        <c:auto val="1"/>
        <c:lblAlgn val="ctr"/>
        <c:lblOffset val="100"/>
        <c:noMultiLvlLbl val="0"/>
      </c:catAx>
      <c:valAx>
        <c:axId val="35571820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56275200"/>
        <c:crosses val="max"/>
        <c:crossBetween val="midCat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20653595140822836"/>
          <c:y val="0.55328012597453435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grafi'!$J$371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grafi'!$Q$371:$V$371</c:f>
              <c:numCache>
                <c:formatCode>0</c:formatCode>
                <c:ptCount val="6"/>
                <c:pt idx="0">
                  <c:v>23.94</c:v>
                </c:pt>
                <c:pt idx="1">
                  <c:v>23.94</c:v>
                </c:pt>
                <c:pt idx="2">
                  <c:v>23.94</c:v>
                </c:pt>
                <c:pt idx="3">
                  <c:v>23.94</c:v>
                </c:pt>
                <c:pt idx="4">
                  <c:v>23.94</c:v>
                </c:pt>
                <c:pt idx="5">
                  <c:v>23.94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66-4A45-87D7-06B35342B57C}"/>
            </c:ext>
          </c:extLst>
        </c:ser>
        <c:ser>
          <c:idx val="1"/>
          <c:order val="2"/>
          <c:tx>
            <c:strRef>
              <c:f>'PODATKI grafi'!$J$372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grafi'!$Q$372:$V$372</c:f>
              <c:numCache>
                <c:formatCode>0</c:formatCode>
                <c:ptCount val="6"/>
                <c:pt idx="0">
                  <c:v>9954.0000000000018</c:v>
                </c:pt>
                <c:pt idx="1">
                  <c:v>8295.0000000000018</c:v>
                </c:pt>
                <c:pt idx="2">
                  <c:v>6636.0000000000009</c:v>
                </c:pt>
                <c:pt idx="3">
                  <c:v>5806.5000000000009</c:v>
                </c:pt>
                <c:pt idx="4">
                  <c:v>8398.6875000000018</c:v>
                </c:pt>
                <c:pt idx="5">
                  <c:v>7465.5000000000009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66-4A45-87D7-06B35342B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6276736"/>
        <c:axId val="355720512"/>
      </c:barChart>
      <c:lineChart>
        <c:grouping val="standard"/>
        <c:varyColors val="0"/>
        <c:ser>
          <c:idx val="2"/>
          <c:order val="1"/>
          <c:tx>
            <c:strRef>
              <c:f>'PODATKI grafi'!$J$384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grafi'!$Q$384:$V$384</c:f>
              <c:numCache>
                <c:formatCode>#,##0.0</c:formatCode>
                <c:ptCount val="6"/>
                <c:pt idx="0">
                  <c:v>5193.3317426485728</c:v>
                </c:pt>
                <c:pt idx="1">
                  <c:v>3758.5340644677317</c:v>
                </c:pt>
                <c:pt idx="2">
                  <c:v>2399.1110514908905</c:v>
                </c:pt>
                <c:pt idx="3">
                  <c:v>1741.5876302836173</c:v>
                </c:pt>
                <c:pt idx="4">
                  <c:v>3689.7987626170634</c:v>
                </c:pt>
                <c:pt idx="5">
                  <c:v>2899.5679599295154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66-4A45-87D7-06B35342B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276736"/>
        <c:axId val="355720512"/>
      </c:lineChart>
      <c:catAx>
        <c:axId val="356276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sl-SI" sz="1000" b="0"/>
                  <a:t>Število</a:t>
                </a:r>
                <a:r>
                  <a:rPr lang="sl-SI" sz="1000" b="0" baseline="0"/>
                  <a:t> trsov (kos/ha</a:t>
                </a:r>
                <a:r>
                  <a:rPr lang="en-US" sz="1000" b="0"/>
                  <a:t>); </a:t>
                </a:r>
                <a:r>
                  <a:rPr lang="sl-SI" sz="1000" b="0"/>
                  <a:t>Pridelek</a:t>
                </a:r>
                <a:r>
                  <a:rPr lang="sl-SI" sz="1000" b="0" baseline="0"/>
                  <a:t> na trs (kg/kos)</a:t>
                </a:r>
                <a:endParaRPr lang="en-US" sz="1000" b="0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55720512"/>
        <c:crosses val="autoZero"/>
        <c:auto val="1"/>
        <c:lblAlgn val="ctr"/>
        <c:lblOffset val="100"/>
        <c:noMultiLvlLbl val="0"/>
      </c:catAx>
      <c:valAx>
        <c:axId val="355720512"/>
        <c:scaling>
          <c:orientation val="minMax"/>
          <c:max val="8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356276736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grafi'!$Q$417:$V$417</c:f>
              <c:numCache>
                <c:formatCode>0.00</c:formatCode>
                <c:ptCount val="6"/>
                <c:pt idx="0">
                  <c:v>777.8414849113251</c:v>
                </c:pt>
                <c:pt idx="1">
                  <c:v>902.73764727665332</c:v>
                </c:pt>
                <c:pt idx="2">
                  <c:v>984.0382839514881</c:v>
                </c:pt>
                <c:pt idx="3">
                  <c:v>1085.4023761267651</c:v>
                </c:pt>
                <c:pt idx="4">
                  <c:v>1018.2956166491581</c:v>
                </c:pt>
                <c:pt idx="5">
                  <c:v>949.78095125381856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4-49F1-A9EB-F9C5A06D479C}"/>
            </c:ext>
          </c:extLst>
        </c:ser>
        <c:ser>
          <c:idx val="4"/>
          <c:order val="1"/>
          <c:tx>
            <c:strRef>
              <c:f>'PODATKI grafi'!$P$418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grafi'!$Q$418:$V$418</c:f>
              <c:numCache>
                <c:formatCode>0.00</c:formatCode>
                <c:ptCount val="6"/>
                <c:pt idx="0">
                  <c:v>140.77106432438484</c:v>
                </c:pt>
                <c:pt idx="1">
                  <c:v>163.43895576971829</c:v>
                </c:pt>
                <c:pt idx="2">
                  <c:v>178.45218494777794</c:v>
                </c:pt>
                <c:pt idx="3">
                  <c:v>197.31156949039087</c:v>
                </c:pt>
                <c:pt idx="4">
                  <c:v>191.53859230172793</c:v>
                </c:pt>
                <c:pt idx="5">
                  <c:v>165.36577759382749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4-49F1-A9EB-F9C5A06D4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508160"/>
        <c:axId val="356107968"/>
      </c:areaChart>
      <c:lineChart>
        <c:grouping val="standard"/>
        <c:varyColors val="0"/>
        <c:ser>
          <c:idx val="5"/>
          <c:order val="5"/>
          <c:tx>
            <c:strRef>
              <c:f>'PODATKI grafi'!$P$420</c:f>
              <c:strCache>
                <c:ptCount val="1"/>
                <c:pt idx="0">
                  <c:v>Odkupna cena; ocena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grafi'!$Q$420:$V$420</c:f>
              <c:numCache>
                <c:formatCode>0.000</c:formatCode>
                <c:ptCount val="6"/>
                <c:pt idx="0">
                  <c:v>893</c:v>
                </c:pt>
                <c:pt idx="1">
                  <c:v>893</c:v>
                </c:pt>
                <c:pt idx="2">
                  <c:v>893</c:v>
                </c:pt>
                <c:pt idx="3">
                  <c:v>893</c:v>
                </c:pt>
                <c:pt idx="4">
                  <c:v>893</c:v>
                </c:pt>
                <c:pt idx="5">
                  <c:v>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B4-49F1-A9EB-F9C5A06D4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508160"/>
        <c:axId val="356107968"/>
      </c:lineChart>
      <c:lineChart>
        <c:grouping val="standard"/>
        <c:varyColors val="0"/>
        <c:ser>
          <c:idx val="0"/>
          <c:order val="2"/>
          <c:tx>
            <c:strRef>
              <c:f>'PODATKI grafi'!$P$415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grafi'!$Q$415:$V$415</c:f>
              <c:numCache>
                <c:formatCode>0.00</c:formatCode>
                <c:ptCount val="6"/>
                <c:pt idx="0">
                  <c:v>918.61254923570993</c:v>
                </c:pt>
                <c:pt idx="1">
                  <c:v>1066.1766030463716</c:v>
                </c:pt>
                <c:pt idx="2">
                  <c:v>1162.490468899266</c:v>
                </c:pt>
                <c:pt idx="3">
                  <c:v>1282.713945617156</c:v>
                </c:pt>
                <c:pt idx="4">
                  <c:v>1209.834208950886</c:v>
                </c:pt>
                <c:pt idx="5">
                  <c:v>1115.146728847646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B4-49F1-A9EB-F9C5A06D479C}"/>
            </c:ext>
          </c:extLst>
        </c:ser>
        <c:ser>
          <c:idx val="1"/>
          <c:order val="3"/>
          <c:tx>
            <c:strRef>
              <c:f>'PODATKI grafi'!$P$416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grafi'!$Q$416:$V$416</c:f>
              <c:numCache>
                <c:formatCode>0.00</c:formatCode>
                <c:ptCount val="6"/>
                <c:pt idx="0">
                  <c:v>879.12194335820664</c:v>
                </c:pt>
                <c:pt idx="1">
                  <c:v>1020.3269576074501</c:v>
                </c:pt>
                <c:pt idx="2">
                  <c:v>1112.4291516990713</c:v>
                </c:pt>
                <c:pt idx="3">
                  <c:v>1227.3619919808511</c:v>
                </c:pt>
                <c:pt idx="4">
                  <c:v>1156.1017526735836</c:v>
                </c:pt>
                <c:pt idx="5">
                  <c:v>1068.7565507245592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B4-49F1-A9EB-F9C5A06D479C}"/>
            </c:ext>
          </c:extLst>
        </c:ser>
        <c:ser>
          <c:idx val="2"/>
          <c:order val="4"/>
          <c:tx>
            <c:strRef>
              <c:f>'PODATKI grafi'!$P$417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grafi'!$Q$417:$V$417</c:f>
              <c:numCache>
                <c:formatCode>0.00</c:formatCode>
                <c:ptCount val="6"/>
                <c:pt idx="0">
                  <c:v>777.8414849113251</c:v>
                </c:pt>
                <c:pt idx="1">
                  <c:v>902.73764727665332</c:v>
                </c:pt>
                <c:pt idx="2">
                  <c:v>984.0382839514881</c:v>
                </c:pt>
                <c:pt idx="3">
                  <c:v>1085.4023761267651</c:v>
                </c:pt>
                <c:pt idx="4">
                  <c:v>1018.2956166491581</c:v>
                </c:pt>
                <c:pt idx="5">
                  <c:v>949.78095125381856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B4-49F1-A9EB-F9C5A06D4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508672"/>
        <c:axId val="356108544"/>
      </c:lineChart>
      <c:catAx>
        <c:axId val="35650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 b="0" i="0" u="none" strike="noStrike" baseline="0">
                    <a:effectLst/>
                  </a:rPr>
                  <a:t>Število trsov (kos/ha)</a:t>
                </a:r>
                <a:r>
                  <a:rPr lang="sl-SI" sz="1000"/>
                  <a:t>; Pridelek na trs (kg/kos)</a:t>
                </a:r>
                <a:r>
                  <a:rPr lang="sl-SI" sz="1000" baseline="0"/>
                  <a:t> </a:t>
                </a:r>
                <a:endParaRPr lang="sl-SI" sz="1000"/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56107968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356107968"/>
        <c:scaling>
          <c:orientation val="minMax"/>
          <c:max val="140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56508160"/>
        <c:crosses val="autoZero"/>
        <c:crossBetween val="midCat"/>
        <c:majorUnit val="200"/>
      </c:valAx>
      <c:catAx>
        <c:axId val="356508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6108544"/>
        <c:crossesAt val="25"/>
        <c:auto val="1"/>
        <c:lblAlgn val="ctr"/>
        <c:lblOffset val="100"/>
        <c:noMultiLvlLbl val="0"/>
      </c:catAx>
      <c:valAx>
        <c:axId val="356108544"/>
        <c:scaling>
          <c:orientation val="minMax"/>
          <c:max val="14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56508672"/>
        <c:crosses val="max"/>
        <c:crossBetween val="midCat"/>
        <c:majorUnit val="200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20653595140822836"/>
          <c:y val="0.55328012597453435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grafi'!$J$112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grafi'!$Q$112:$V$112</c:f>
              <c:numCache>
                <c:formatCode>0</c:formatCode>
                <c:ptCount val="6"/>
                <c:pt idx="0">
                  <c:v>23.94</c:v>
                </c:pt>
                <c:pt idx="1">
                  <c:v>23.94</c:v>
                </c:pt>
                <c:pt idx="2">
                  <c:v>23.94</c:v>
                </c:pt>
                <c:pt idx="3">
                  <c:v>23.94</c:v>
                </c:pt>
                <c:pt idx="4">
                  <c:v>23.94</c:v>
                </c:pt>
                <c:pt idx="5">
                  <c:v>23.94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FC-4F17-8D7E-4D38CFEE96C6}"/>
            </c:ext>
          </c:extLst>
        </c:ser>
        <c:ser>
          <c:idx val="1"/>
          <c:order val="2"/>
          <c:tx>
            <c:strRef>
              <c:f>'PODATKI grafi'!$J$113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grafi'!$Q$113:$V$113</c:f>
              <c:numCache>
                <c:formatCode>0</c:formatCode>
                <c:ptCount val="6"/>
                <c:pt idx="0">
                  <c:v>1014</c:v>
                </c:pt>
                <c:pt idx="1">
                  <c:v>936</c:v>
                </c:pt>
                <c:pt idx="2">
                  <c:v>858</c:v>
                </c:pt>
                <c:pt idx="3">
                  <c:v>780</c:v>
                </c:pt>
                <c:pt idx="4">
                  <c:v>702</c:v>
                </c:pt>
                <c:pt idx="5">
                  <c:v>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FC-4F17-8D7E-4D38CFEE9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6538496"/>
        <c:axId val="345236032"/>
      </c:barChart>
      <c:lineChart>
        <c:grouping val="standard"/>
        <c:varyColors val="0"/>
        <c:ser>
          <c:idx val="2"/>
          <c:order val="1"/>
          <c:tx>
            <c:strRef>
              <c:f>'PODATKI grafi'!$J$125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grafi'!$Q$125:$V$125</c:f>
              <c:numCache>
                <c:formatCode>#,##0.0</c:formatCode>
                <c:ptCount val="6"/>
                <c:pt idx="0">
                  <c:v>-106.12583384411118</c:v>
                </c:pt>
                <c:pt idx="1">
                  <c:v>-140.00058900623026</c:v>
                </c:pt>
                <c:pt idx="2">
                  <c:v>-177.5587544155469</c:v>
                </c:pt>
                <c:pt idx="3">
                  <c:v>-214.08319777751944</c:v>
                </c:pt>
                <c:pt idx="4">
                  <c:v>-237.77189263009916</c:v>
                </c:pt>
                <c:pt idx="5">
                  <c:v>-124.37475321124634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FC-4F17-8D7E-4D38CFEE9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538496"/>
        <c:axId val="345236032"/>
      </c:lineChart>
      <c:catAx>
        <c:axId val="346538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low"/>
        <c:crossAx val="345236032"/>
        <c:crosses val="autoZero"/>
        <c:auto val="1"/>
        <c:lblAlgn val="ctr"/>
        <c:lblOffset val="100"/>
        <c:noMultiLvlLbl val="0"/>
      </c:catAx>
      <c:valAx>
        <c:axId val="3452360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346538496"/>
        <c:crosses val="autoZero"/>
        <c:crossBetween val="between"/>
        <c:majorUnit val="250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grafi'!$J$408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grafi'!$Q$408:$V$408</c:f>
              <c:numCache>
                <c:formatCode>0</c:formatCode>
                <c:ptCount val="6"/>
                <c:pt idx="0">
                  <c:v>23.94</c:v>
                </c:pt>
                <c:pt idx="1">
                  <c:v>23.94</c:v>
                </c:pt>
                <c:pt idx="2">
                  <c:v>23.94</c:v>
                </c:pt>
                <c:pt idx="3">
                  <c:v>23.94</c:v>
                </c:pt>
                <c:pt idx="4">
                  <c:v>23.94</c:v>
                </c:pt>
                <c:pt idx="5">
                  <c:v>23.94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36-4971-BAF3-68277222433B}"/>
            </c:ext>
          </c:extLst>
        </c:ser>
        <c:ser>
          <c:idx val="1"/>
          <c:order val="2"/>
          <c:tx>
            <c:strRef>
              <c:f>'PODATKI grafi'!$J$409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grafi'!$Q$409:$V$409</c:f>
              <c:numCache>
                <c:formatCode>0</c:formatCode>
                <c:ptCount val="6"/>
                <c:pt idx="0">
                  <c:v>10716</c:v>
                </c:pt>
                <c:pt idx="1">
                  <c:v>8930</c:v>
                </c:pt>
                <c:pt idx="2">
                  <c:v>8037</c:v>
                </c:pt>
                <c:pt idx="3">
                  <c:v>7144</c:v>
                </c:pt>
                <c:pt idx="4">
                  <c:v>8037</c:v>
                </c:pt>
                <c:pt idx="5">
                  <c:v>8037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36-4971-BAF3-682772224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6510208"/>
        <c:axId val="356110848"/>
      </c:barChart>
      <c:lineChart>
        <c:grouping val="standard"/>
        <c:varyColors val="0"/>
        <c:ser>
          <c:idx val="2"/>
          <c:order val="1"/>
          <c:tx>
            <c:strRef>
              <c:f>'PODATKI grafi'!$J$421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grafi'!$Q$421:$V$421</c:f>
              <c:numCache>
                <c:formatCode>#,##0.0</c:formatCode>
                <c:ptCount val="6"/>
                <c:pt idx="0">
                  <c:v>6505.8929124984243</c:v>
                </c:pt>
                <c:pt idx="1">
                  <c:v>4930.4948047151938</c:v>
                </c:pt>
                <c:pt idx="2">
                  <c:v>4158.5095581444348</c:v>
                </c:pt>
                <c:pt idx="3">
                  <c:v>3390.1340821359618</c:v>
                </c:pt>
                <c:pt idx="4">
                  <c:v>4091.6844355869812</c:v>
                </c:pt>
                <c:pt idx="5">
                  <c:v>4225.3346807018879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36-4971-BAF3-682772224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510208"/>
        <c:axId val="356110848"/>
      </c:lineChart>
      <c:catAx>
        <c:axId val="356510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sl-SI" sz="1000" b="0"/>
                  <a:t>Število trsov (kos/ha)</a:t>
                </a:r>
                <a:r>
                  <a:rPr lang="en-US" sz="1000" b="0"/>
                  <a:t>; </a:t>
                </a:r>
                <a:r>
                  <a:rPr lang="sl-SI" sz="1000" b="0"/>
                  <a:t>Pridelek </a:t>
                </a:r>
                <a:r>
                  <a:rPr lang="en-US" sz="1000" b="0"/>
                  <a:t>(</a:t>
                </a:r>
                <a:r>
                  <a:rPr lang="sl-SI" sz="1000" b="0"/>
                  <a:t>kg/kos</a:t>
                </a:r>
                <a:r>
                  <a:rPr lang="en-US" sz="1000" b="0"/>
                  <a:t>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56110848"/>
        <c:crosses val="autoZero"/>
        <c:auto val="1"/>
        <c:lblAlgn val="ctr"/>
        <c:lblOffset val="100"/>
        <c:noMultiLvlLbl val="0"/>
      </c:catAx>
      <c:valAx>
        <c:axId val="3561108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356510208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grafi'!$Q$158:$V$158</c:f>
              <c:numCache>
                <c:formatCode>0.00</c:formatCode>
                <c:ptCount val="6"/>
                <c:pt idx="0">
                  <c:v>479.65800424028572</c:v>
                </c:pt>
                <c:pt idx="1">
                  <c:v>510.56173392665858</c:v>
                </c:pt>
                <c:pt idx="2">
                  <c:v>547.16745973793957</c:v>
                </c:pt>
                <c:pt idx="3">
                  <c:v>593.45938820382821</c:v>
                </c:pt>
                <c:pt idx="4">
                  <c:v>518.92551972388003</c:v>
                </c:pt>
                <c:pt idx="5">
                  <c:v>485.702484983913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0-4898-BDB8-EE98D71EFEDE}"/>
            </c:ext>
          </c:extLst>
        </c:ser>
        <c:ser>
          <c:idx val="4"/>
          <c:order val="1"/>
          <c:tx>
            <c:strRef>
              <c:f>'PODATKI grafi'!$P$159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grafi'!$Q$159:$V$159</c:f>
              <c:numCache>
                <c:formatCode>0.00</c:formatCode>
                <c:ptCount val="6"/>
                <c:pt idx="0">
                  <c:v>29.603474366035016</c:v>
                </c:pt>
                <c:pt idx="1">
                  <c:v>33.600443025386767</c:v>
                </c:pt>
                <c:pt idx="2">
                  <c:v>37.351894510627062</c:v>
                </c:pt>
                <c:pt idx="3">
                  <c:v>41.833754983599533</c:v>
                </c:pt>
                <c:pt idx="4">
                  <c:v>30.04278167451082</c:v>
                </c:pt>
                <c:pt idx="5">
                  <c:v>27.122292440797992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C0-4898-BDB8-EE98D71EF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6540544"/>
        <c:axId val="345238336"/>
      </c:areaChart>
      <c:lineChart>
        <c:grouping val="standard"/>
        <c:varyColors val="0"/>
        <c:ser>
          <c:idx val="5"/>
          <c:order val="5"/>
          <c:tx>
            <c:strRef>
              <c:f>'PODATKI grafi'!$P$161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grafi'!$Q$161:$V$161</c:f>
              <c:numCache>
                <c:formatCode>0.000</c:formatCode>
                <c:ptCount val="6"/>
                <c:pt idx="0">
                  <c:v>435</c:v>
                </c:pt>
                <c:pt idx="1">
                  <c:v>435</c:v>
                </c:pt>
                <c:pt idx="2">
                  <c:v>435</c:v>
                </c:pt>
                <c:pt idx="3">
                  <c:v>435</c:v>
                </c:pt>
                <c:pt idx="4">
                  <c:v>435</c:v>
                </c:pt>
                <c:pt idx="5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C0-4898-BDB8-EE98D71EF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540544"/>
        <c:axId val="345238336"/>
      </c:lineChart>
      <c:lineChart>
        <c:grouping val="standard"/>
        <c:varyColors val="0"/>
        <c:ser>
          <c:idx val="0"/>
          <c:order val="2"/>
          <c:tx>
            <c:strRef>
              <c:f>'PODATKI grafi'!$P$156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grafi'!$Q$156:$V$156</c:f>
              <c:numCache>
                <c:formatCode>0.00</c:formatCode>
                <c:ptCount val="6"/>
                <c:pt idx="0">
                  <c:v>509.26147860632074</c:v>
                </c:pt>
                <c:pt idx="1">
                  <c:v>544.16217695204534</c:v>
                </c:pt>
                <c:pt idx="2">
                  <c:v>584.51935424856663</c:v>
                </c:pt>
                <c:pt idx="3">
                  <c:v>635.29314318742775</c:v>
                </c:pt>
                <c:pt idx="4">
                  <c:v>548.96830139839085</c:v>
                </c:pt>
                <c:pt idx="5">
                  <c:v>512.82477742471099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C0-4898-BDB8-EE98D71EFEDE}"/>
            </c:ext>
          </c:extLst>
        </c:ser>
        <c:ser>
          <c:idx val="1"/>
          <c:order val="3"/>
          <c:tx>
            <c:strRef>
              <c:f>'PODATKI grafi'!$P$157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grafi'!$Q$157:$V$157</c:f>
              <c:numCache>
                <c:formatCode>0.00</c:formatCode>
                <c:ptCount val="6"/>
                <c:pt idx="0">
                  <c:v>500.95679508059311</c:v>
                </c:pt>
                <c:pt idx="1">
                  <c:v>534.7362209916115</c:v>
                </c:pt>
                <c:pt idx="2">
                  <c:v>574.041000959298</c:v>
                </c:pt>
                <c:pt idx="3">
                  <c:v>623.55749042127047</c:v>
                </c:pt>
                <c:pt idx="4">
                  <c:v>540.54037868383284</c:v>
                </c:pt>
                <c:pt idx="5">
                  <c:v>505.21614161298038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1C0-4898-BDB8-EE98D71EFEDE}"/>
            </c:ext>
          </c:extLst>
        </c:ser>
        <c:ser>
          <c:idx val="2"/>
          <c:order val="4"/>
          <c:tx>
            <c:strRef>
              <c:f>'PODATKI grafi'!$P$158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grafi'!$Q$158:$V$158</c:f>
              <c:numCache>
                <c:formatCode>0.00</c:formatCode>
                <c:ptCount val="6"/>
                <c:pt idx="0">
                  <c:v>479.65800424028572</c:v>
                </c:pt>
                <c:pt idx="1">
                  <c:v>510.56173392665858</c:v>
                </c:pt>
                <c:pt idx="2">
                  <c:v>547.16745973793957</c:v>
                </c:pt>
                <c:pt idx="3">
                  <c:v>593.45938820382821</c:v>
                </c:pt>
                <c:pt idx="4">
                  <c:v>518.92551972388003</c:v>
                </c:pt>
                <c:pt idx="5">
                  <c:v>485.702484983913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1C0-4898-BDB8-EE98D71EF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541056"/>
        <c:axId val="345238912"/>
      </c:lineChart>
      <c:catAx>
        <c:axId val="346540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45238336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345238336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46540544"/>
        <c:crosses val="autoZero"/>
        <c:crossBetween val="midCat"/>
      </c:valAx>
      <c:catAx>
        <c:axId val="346541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5238912"/>
        <c:crossesAt val="25"/>
        <c:auto val="1"/>
        <c:lblAlgn val="ctr"/>
        <c:lblOffset val="100"/>
        <c:noMultiLvlLbl val="0"/>
      </c:catAx>
      <c:valAx>
        <c:axId val="34523891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46541056"/>
        <c:crosses val="max"/>
        <c:crossBetween val="midCat"/>
        <c:minorUnit val="5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8499188340543993"/>
          <c:y val="0.55790090628292088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grafi'!$J$149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grafi'!$Q$149:$V$149</c:f>
              <c:numCache>
                <c:formatCode>0</c:formatCode>
                <c:ptCount val="6"/>
                <c:pt idx="0">
                  <c:v>23.94</c:v>
                </c:pt>
                <c:pt idx="1">
                  <c:v>23.94</c:v>
                </c:pt>
                <c:pt idx="2">
                  <c:v>23.94</c:v>
                </c:pt>
                <c:pt idx="3">
                  <c:v>23.94</c:v>
                </c:pt>
                <c:pt idx="4">
                  <c:v>23.94</c:v>
                </c:pt>
                <c:pt idx="5">
                  <c:v>23.94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3E-4457-BEF1-C1992F6BD510}"/>
            </c:ext>
          </c:extLst>
        </c:ser>
        <c:ser>
          <c:idx val="1"/>
          <c:order val="2"/>
          <c:tx>
            <c:strRef>
              <c:f>'PODATKI grafi'!$J$113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grafi'!$Q$150:$V$150</c:f>
              <c:numCache>
                <c:formatCode>0</c:formatCode>
                <c:ptCount val="6"/>
                <c:pt idx="0">
                  <c:v>1740</c:v>
                </c:pt>
                <c:pt idx="1">
                  <c:v>1522.5</c:v>
                </c:pt>
                <c:pt idx="2">
                  <c:v>1305</c:v>
                </c:pt>
                <c:pt idx="3">
                  <c:v>1087.5</c:v>
                </c:pt>
                <c:pt idx="4">
                  <c:v>1305</c:v>
                </c:pt>
                <c:pt idx="5">
                  <c:v>1522.5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3E-4457-BEF1-C1992F6BD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6541568"/>
        <c:axId val="345241216"/>
      </c:barChart>
      <c:lineChart>
        <c:grouping val="standard"/>
        <c:varyColors val="0"/>
        <c:ser>
          <c:idx val="2"/>
          <c:order val="1"/>
          <c:tx>
            <c:strRef>
              <c:f>'PODATKI grafi'!$J$162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grafi'!$Q$162:$V$162</c:f>
              <c:numCache>
                <c:formatCode>#,##0.0</c:formatCode>
                <c:ptCount val="6"/>
                <c:pt idx="0">
                  <c:v>170.1082062857256</c:v>
                </c:pt>
                <c:pt idx="1">
                  <c:v>80.98574257789096</c:v>
                </c:pt>
                <c:pt idx="2">
                  <c:v>-3.9366734784998698</c:v>
                </c:pt>
                <c:pt idx="3">
                  <c:v>-80.887340473303539</c:v>
                </c:pt>
                <c:pt idx="4">
                  <c:v>26.403128572804235</c:v>
                </c:pt>
                <c:pt idx="5">
                  <c:v>112.09438089314176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3E-4457-BEF1-C1992F6BD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541568"/>
        <c:axId val="345241216"/>
      </c:lineChart>
      <c:catAx>
        <c:axId val="346541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low"/>
        <c:crossAx val="345241216"/>
        <c:crosses val="autoZero"/>
        <c:auto val="1"/>
        <c:lblAlgn val="ctr"/>
        <c:lblOffset val="100"/>
        <c:noMultiLvlLbl val="0"/>
      </c:catAx>
      <c:valAx>
        <c:axId val="3452412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346541568"/>
        <c:crosses val="autoZero"/>
        <c:crossBetween val="between"/>
        <c:majorUnit val="250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grafi'!$Q$195:$V$195</c:f>
              <c:numCache>
                <c:formatCode>0.00</c:formatCode>
                <c:ptCount val="6"/>
                <c:pt idx="0">
                  <c:v>211.47854892602467</c:v>
                </c:pt>
                <c:pt idx="1">
                  <c:v>216.83721791184712</c:v>
                </c:pt>
                <c:pt idx="2">
                  <c:v>226.24296045436571</c:v>
                </c:pt>
                <c:pt idx="3">
                  <c:v>237.64592311479552</c:v>
                </c:pt>
                <c:pt idx="4">
                  <c:v>248.09670086499008</c:v>
                </c:pt>
                <c:pt idx="5">
                  <c:v>217.59194369713416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F8-4002-9385-6EA28BF64144}"/>
            </c:ext>
          </c:extLst>
        </c:ser>
        <c:ser>
          <c:idx val="4"/>
          <c:order val="1"/>
          <c:tx>
            <c:strRef>
              <c:f>'PODATKI grafi'!$P$196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grafi'!$Q$196:$V$196</c:f>
              <c:numCache>
                <c:formatCode>0.00</c:formatCode>
                <c:ptCount val="6"/>
                <c:pt idx="0">
                  <c:v>11.866027364556572</c:v>
                </c:pt>
                <c:pt idx="1">
                  <c:v>12.196060554799288</c:v>
                </c:pt>
                <c:pt idx="2">
                  <c:v>13.371321404960156</c:v>
                </c:pt>
                <c:pt idx="3">
                  <c:v>14.80768205950119</c:v>
                </c:pt>
                <c:pt idx="4">
                  <c:v>16.603132877677666</c:v>
                </c:pt>
                <c:pt idx="5">
                  <c:v>10.985500203187428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F8-4002-9385-6EA28BF64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531264"/>
        <c:axId val="347570176"/>
      </c:areaChart>
      <c:lineChart>
        <c:grouping val="standard"/>
        <c:varyColors val="0"/>
        <c:ser>
          <c:idx val="5"/>
          <c:order val="5"/>
          <c:tx>
            <c:strRef>
              <c:f>'PODATKI grafi'!$P$198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grafi'!$Q$198:$V$198</c:f>
              <c:numCache>
                <c:formatCode>0.000</c:formatCode>
                <c:ptCount val="6"/>
                <c:pt idx="0">
                  <c:v>177</c:v>
                </c:pt>
                <c:pt idx="1">
                  <c:v>177</c:v>
                </c:pt>
                <c:pt idx="2">
                  <c:v>177</c:v>
                </c:pt>
                <c:pt idx="3">
                  <c:v>177</c:v>
                </c:pt>
                <c:pt idx="4">
                  <c:v>177</c:v>
                </c:pt>
                <c:pt idx="5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F8-4002-9385-6EA28BF64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531264"/>
        <c:axId val="347570176"/>
      </c:lineChart>
      <c:lineChart>
        <c:grouping val="standard"/>
        <c:varyColors val="0"/>
        <c:ser>
          <c:idx val="0"/>
          <c:order val="2"/>
          <c:tx>
            <c:strRef>
              <c:f>'PODATKI grafi'!$P$193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grafi'!$Q$193:$V$193</c:f>
              <c:numCache>
                <c:formatCode>0.00</c:formatCode>
                <c:ptCount val="6"/>
                <c:pt idx="0">
                  <c:v>223.34457629058124</c:v>
                </c:pt>
                <c:pt idx="1">
                  <c:v>229.03327846664641</c:v>
                </c:pt>
                <c:pt idx="2">
                  <c:v>239.61428185932587</c:v>
                </c:pt>
                <c:pt idx="3">
                  <c:v>252.45360517429671</c:v>
                </c:pt>
                <c:pt idx="4">
                  <c:v>264.69983374266775</c:v>
                </c:pt>
                <c:pt idx="5">
                  <c:v>228.57744390032158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F8-4002-9385-6EA28BF64144}"/>
            </c:ext>
          </c:extLst>
        </c:ser>
        <c:ser>
          <c:idx val="1"/>
          <c:order val="3"/>
          <c:tx>
            <c:strRef>
              <c:f>'PODATKI grafi'!$P$194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grafi'!$Q$194:$V$194</c:f>
              <c:numCache>
                <c:formatCode>0.00</c:formatCode>
                <c:ptCount val="6"/>
                <c:pt idx="0">
                  <c:v>220.0157912719103</c:v>
                </c:pt>
                <c:pt idx="1">
                  <c:v>225.61190900453943</c:v>
                </c:pt>
                <c:pt idx="2">
                  <c:v>235.86321564270685</c:v>
                </c:pt>
                <c:pt idx="3">
                  <c:v>248.29959569104349</c:v>
                </c:pt>
                <c:pt idx="4">
                  <c:v>260.04214517612183</c:v>
                </c:pt>
                <c:pt idx="5">
                  <c:v>225.49567378674465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6F8-4002-9385-6EA28BF64144}"/>
            </c:ext>
          </c:extLst>
        </c:ser>
        <c:ser>
          <c:idx val="2"/>
          <c:order val="4"/>
          <c:tx>
            <c:strRef>
              <c:f>'PODATKI grafi'!$P$195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grafi'!$Q$195:$V$195</c:f>
              <c:numCache>
                <c:formatCode>0.00</c:formatCode>
                <c:ptCount val="6"/>
                <c:pt idx="0">
                  <c:v>211.47854892602467</c:v>
                </c:pt>
                <c:pt idx="1">
                  <c:v>216.83721791184712</c:v>
                </c:pt>
                <c:pt idx="2">
                  <c:v>226.24296045436571</c:v>
                </c:pt>
                <c:pt idx="3">
                  <c:v>237.64592311479552</c:v>
                </c:pt>
                <c:pt idx="4">
                  <c:v>248.09670086499008</c:v>
                </c:pt>
                <c:pt idx="5">
                  <c:v>217.59194369713416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6F8-4002-9385-6EA28BF64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531776"/>
        <c:axId val="347570752"/>
      </c:lineChart>
      <c:catAx>
        <c:axId val="347531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47570176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347570176"/>
        <c:scaling>
          <c:orientation val="minMax"/>
          <c:max val="350"/>
          <c:min val="5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47531264"/>
        <c:crosses val="autoZero"/>
        <c:crossBetween val="midCat"/>
        <c:majorUnit val="50"/>
      </c:valAx>
      <c:catAx>
        <c:axId val="347531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7570752"/>
        <c:crossesAt val="25"/>
        <c:auto val="1"/>
        <c:lblAlgn val="ctr"/>
        <c:lblOffset val="100"/>
        <c:noMultiLvlLbl val="0"/>
      </c:catAx>
      <c:valAx>
        <c:axId val="347570752"/>
        <c:scaling>
          <c:orientation val="minMax"/>
          <c:max val="350"/>
          <c:min val="5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47531776"/>
        <c:crosses val="max"/>
        <c:crossBetween val="midCat"/>
        <c:majorUnit val="50"/>
        <c:minorUnit val="25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8943036581146402"/>
          <c:y val="0.5789314190615763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grafi'!$J$186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grafi'!$Q$186:$V$186</c:f>
              <c:numCache>
                <c:formatCode>0</c:formatCode>
                <c:ptCount val="6"/>
                <c:pt idx="0">
                  <c:v>23.94</c:v>
                </c:pt>
                <c:pt idx="1">
                  <c:v>23.94</c:v>
                </c:pt>
                <c:pt idx="2">
                  <c:v>23.94</c:v>
                </c:pt>
                <c:pt idx="3">
                  <c:v>23.94</c:v>
                </c:pt>
                <c:pt idx="4">
                  <c:v>23.94</c:v>
                </c:pt>
                <c:pt idx="5">
                  <c:v>23.94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A0-4AD1-9E22-4C11CC5788CA}"/>
            </c:ext>
          </c:extLst>
        </c:ser>
        <c:ser>
          <c:idx val="1"/>
          <c:order val="2"/>
          <c:tx>
            <c:strRef>
              <c:f>'PODATKI grafi'!$J$187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grafi'!$Q$187:$V$187</c:f>
              <c:numCache>
                <c:formatCode>0</c:formatCode>
                <c:ptCount val="6"/>
                <c:pt idx="0">
                  <c:v>2124</c:v>
                </c:pt>
                <c:pt idx="1">
                  <c:v>1947</c:v>
                </c:pt>
                <c:pt idx="2">
                  <c:v>1770</c:v>
                </c:pt>
                <c:pt idx="3">
                  <c:v>1593</c:v>
                </c:pt>
                <c:pt idx="4">
                  <c:v>1416</c:v>
                </c:pt>
                <c:pt idx="5">
                  <c:v>1770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A0-4AD1-9E22-4C11CC578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7532800"/>
        <c:axId val="347573056"/>
      </c:barChart>
      <c:lineChart>
        <c:grouping val="standard"/>
        <c:varyColors val="0"/>
        <c:ser>
          <c:idx val="2"/>
          <c:order val="1"/>
          <c:tx>
            <c:strRef>
              <c:f>'PODATKI grafi'!$J$199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grafi'!$Q$199:$V$199</c:f>
              <c:numCache>
                <c:formatCode>#,##0.0</c:formatCode>
                <c:ptCount val="6"/>
                <c:pt idx="0">
                  <c:v>-11.67644873332938</c:v>
                </c:pt>
                <c:pt idx="1">
                  <c:v>-55.84392358376067</c:v>
                </c:pt>
                <c:pt idx="2">
                  <c:v>-112.572884408542</c:v>
                </c:pt>
                <c:pt idx="3">
                  <c:v>-168.51258198553683</c:v>
                </c:pt>
                <c:pt idx="4">
                  <c:v>-194.51082956253163</c:v>
                </c:pt>
                <c:pt idx="5">
                  <c:v>-82.230029905359515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A0-4AD1-9E22-4C11CC578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532800"/>
        <c:axId val="347573056"/>
      </c:lineChart>
      <c:catAx>
        <c:axId val="347532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low"/>
        <c:crossAx val="347573056"/>
        <c:crosses val="autoZero"/>
        <c:auto val="1"/>
        <c:lblAlgn val="ctr"/>
        <c:lblOffset val="100"/>
        <c:noMultiLvlLbl val="0"/>
      </c:catAx>
      <c:valAx>
        <c:axId val="3475730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347532800"/>
        <c:crosses val="autoZero"/>
        <c:crossBetween val="between"/>
        <c:majorUnit val="500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grafi'!$Q$232:$V$232</c:f>
              <c:numCache>
                <c:formatCode>0.00</c:formatCode>
                <c:ptCount val="6"/>
                <c:pt idx="0">
                  <c:v>191.10219245970839</c:v>
                </c:pt>
                <c:pt idx="1">
                  <c:v>227.99749864843903</c:v>
                </c:pt>
                <c:pt idx="2">
                  <c:v>287.28159615448709</c:v>
                </c:pt>
                <c:pt idx="3">
                  <c:v>331.34662974612996</c:v>
                </c:pt>
                <c:pt idx="4">
                  <c:v>297.13743525630235</c:v>
                </c:pt>
                <c:pt idx="5">
                  <c:v>231.02637318531629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77-4073-8921-ECE9F7A5AB1C}"/>
            </c:ext>
          </c:extLst>
        </c:ser>
        <c:ser>
          <c:idx val="4"/>
          <c:order val="1"/>
          <c:tx>
            <c:strRef>
              <c:f>'PODATKI grafi'!$P$233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grafi'!$Q$233:$V$233</c:f>
              <c:numCache>
                <c:formatCode>0.00</c:formatCode>
                <c:ptCount val="6"/>
                <c:pt idx="0">
                  <c:v>47.391425012796418</c:v>
                </c:pt>
                <c:pt idx="1">
                  <c:v>51.584194626896419</c:v>
                </c:pt>
                <c:pt idx="2">
                  <c:v>58.343846471730217</c:v>
                </c:pt>
                <c:pt idx="3">
                  <c:v>63.583308876541594</c:v>
                </c:pt>
                <c:pt idx="4">
                  <c:v>62.164471641817443</c:v>
                </c:pt>
                <c:pt idx="5">
                  <c:v>52.775310038849568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77-4073-8921-ECE9F7A5A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530240"/>
        <c:axId val="347575360"/>
      </c:areaChart>
      <c:lineChart>
        <c:grouping val="standard"/>
        <c:varyColors val="0"/>
        <c:ser>
          <c:idx val="5"/>
          <c:order val="5"/>
          <c:tx>
            <c:strRef>
              <c:f>'PODATKI grafi'!$P$235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grafi'!$Q$235:$V$235</c:f>
              <c:numCache>
                <c:formatCode>0.000</c:formatCode>
                <c:ptCount val="6"/>
                <c:pt idx="0">
                  <c:v>373</c:v>
                </c:pt>
                <c:pt idx="1">
                  <c:v>373</c:v>
                </c:pt>
                <c:pt idx="2">
                  <c:v>373</c:v>
                </c:pt>
                <c:pt idx="3">
                  <c:v>373</c:v>
                </c:pt>
                <c:pt idx="4">
                  <c:v>373</c:v>
                </c:pt>
                <c:pt idx="5">
                  <c:v>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77-4073-8921-ECE9F7A5A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530240"/>
        <c:axId val="347575360"/>
      </c:lineChart>
      <c:lineChart>
        <c:grouping val="standard"/>
        <c:varyColors val="0"/>
        <c:ser>
          <c:idx val="0"/>
          <c:order val="2"/>
          <c:tx>
            <c:strRef>
              <c:f>'PODATKI grafi'!$P$230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grafi'!$Q$230:$V$230</c:f>
              <c:numCache>
                <c:formatCode>0.00</c:formatCode>
                <c:ptCount val="6"/>
                <c:pt idx="0">
                  <c:v>238.49361747250481</c:v>
                </c:pt>
                <c:pt idx="1">
                  <c:v>279.58169327533545</c:v>
                </c:pt>
                <c:pt idx="2">
                  <c:v>345.62544262621731</c:v>
                </c:pt>
                <c:pt idx="3">
                  <c:v>394.92993862267156</c:v>
                </c:pt>
                <c:pt idx="4">
                  <c:v>359.3019068981198</c:v>
                </c:pt>
                <c:pt idx="5">
                  <c:v>283.80168322416586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77-4073-8921-ECE9F7A5AB1C}"/>
            </c:ext>
          </c:extLst>
        </c:ser>
        <c:ser>
          <c:idx val="1"/>
          <c:order val="3"/>
          <c:tx>
            <c:strRef>
              <c:f>'PODATKI grafi'!$P$231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grafi'!$Q$231:$V$231</c:f>
              <c:numCache>
                <c:formatCode>0.00</c:formatCode>
                <c:ptCount val="6"/>
                <c:pt idx="0">
                  <c:v>225.19886761651892</c:v>
                </c:pt>
                <c:pt idx="1">
                  <c:v>265.11074280482518</c:v>
                </c:pt>
                <c:pt idx="2">
                  <c:v>329.2582022600908</c:v>
                </c:pt>
                <c:pt idx="3">
                  <c:v>377.09286817582893</c:v>
                </c:pt>
                <c:pt idx="4">
                  <c:v>341.86286386060118</c:v>
                </c:pt>
                <c:pt idx="5">
                  <c:v>268.99658830775104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177-4073-8921-ECE9F7A5AB1C}"/>
            </c:ext>
          </c:extLst>
        </c:ser>
        <c:ser>
          <c:idx val="2"/>
          <c:order val="4"/>
          <c:tx>
            <c:strRef>
              <c:f>'PODATKI grafi'!$P$232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grafi'!$Q$232:$V$232</c:f>
              <c:numCache>
                <c:formatCode>0.00</c:formatCode>
                <c:ptCount val="6"/>
                <c:pt idx="0">
                  <c:v>191.10219245970839</c:v>
                </c:pt>
                <c:pt idx="1">
                  <c:v>227.99749864843903</c:v>
                </c:pt>
                <c:pt idx="2">
                  <c:v>287.28159615448709</c:v>
                </c:pt>
                <c:pt idx="3">
                  <c:v>331.34662974612996</c:v>
                </c:pt>
                <c:pt idx="4">
                  <c:v>297.13743525630235</c:v>
                </c:pt>
                <c:pt idx="5">
                  <c:v>231.02637318531629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177-4073-8921-ECE9F7A5A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780608"/>
        <c:axId val="347575936"/>
      </c:lineChart>
      <c:catAx>
        <c:axId val="347530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4757536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347575360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47530240"/>
        <c:crosses val="autoZero"/>
        <c:crossBetween val="midCat"/>
        <c:majorUnit val="50"/>
      </c:valAx>
      <c:catAx>
        <c:axId val="347780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7575936"/>
        <c:crossesAt val="25"/>
        <c:auto val="1"/>
        <c:lblAlgn val="ctr"/>
        <c:lblOffset val="100"/>
        <c:noMultiLvlLbl val="0"/>
      </c:catAx>
      <c:valAx>
        <c:axId val="347575936"/>
        <c:scaling>
          <c:orientation val="minMax"/>
          <c:max val="450"/>
        </c:scaling>
        <c:delete val="0"/>
        <c:axPos val="r"/>
        <c:minorGridlines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l-SI"/>
          </a:p>
        </c:txPr>
        <c:crossAx val="347780608"/>
        <c:crosses val="max"/>
        <c:crossBetween val="midCat"/>
        <c:majorUnit val="50"/>
        <c:minorUnit val="25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20653595140822836"/>
          <c:y val="0.55328012597453435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sl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13" Type="http://schemas.openxmlformats.org/officeDocument/2006/relationships/chart" Target="../charts/chart33.xml"/><Relationship Id="rId18" Type="http://schemas.openxmlformats.org/officeDocument/2006/relationships/chart" Target="../charts/chart38.xml"/><Relationship Id="rId3" Type="http://schemas.openxmlformats.org/officeDocument/2006/relationships/chart" Target="../charts/chart23.xml"/><Relationship Id="rId7" Type="http://schemas.openxmlformats.org/officeDocument/2006/relationships/chart" Target="../charts/chart27.xml"/><Relationship Id="rId12" Type="http://schemas.openxmlformats.org/officeDocument/2006/relationships/chart" Target="../charts/chart32.xml"/><Relationship Id="rId17" Type="http://schemas.openxmlformats.org/officeDocument/2006/relationships/chart" Target="../charts/chart37.xml"/><Relationship Id="rId2" Type="http://schemas.openxmlformats.org/officeDocument/2006/relationships/chart" Target="../charts/chart22.xml"/><Relationship Id="rId16" Type="http://schemas.openxmlformats.org/officeDocument/2006/relationships/chart" Target="../charts/chart36.xml"/><Relationship Id="rId20" Type="http://schemas.openxmlformats.org/officeDocument/2006/relationships/chart" Target="../charts/chart40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11" Type="http://schemas.openxmlformats.org/officeDocument/2006/relationships/chart" Target="../charts/chart31.xml"/><Relationship Id="rId5" Type="http://schemas.openxmlformats.org/officeDocument/2006/relationships/chart" Target="../charts/chart25.xml"/><Relationship Id="rId15" Type="http://schemas.openxmlformats.org/officeDocument/2006/relationships/chart" Target="../charts/chart35.xml"/><Relationship Id="rId10" Type="http://schemas.openxmlformats.org/officeDocument/2006/relationships/chart" Target="../charts/chart30.xml"/><Relationship Id="rId19" Type="http://schemas.openxmlformats.org/officeDocument/2006/relationships/chart" Target="../charts/chart39.xml"/><Relationship Id="rId4" Type="http://schemas.openxmlformats.org/officeDocument/2006/relationships/chart" Target="../charts/chart24.xml"/><Relationship Id="rId9" Type="http://schemas.openxmlformats.org/officeDocument/2006/relationships/chart" Target="../charts/chart29.xml"/><Relationship Id="rId14" Type="http://schemas.openxmlformats.org/officeDocument/2006/relationships/chart" Target="../charts/chart3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8660</xdr:colOff>
      <xdr:row>3</xdr:row>
      <xdr:rowOff>38099</xdr:rowOff>
    </xdr:from>
    <xdr:to>
      <xdr:col>32</xdr:col>
      <xdr:colOff>33869</xdr:colOff>
      <xdr:row>20</xdr:row>
      <xdr:rowOff>112568</xdr:rowOff>
    </xdr:to>
    <xdr:graphicFrame macro="">
      <xdr:nvGraphicFramePr>
        <xdr:cNvPr id="2" name="Chart 35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14653</xdr:colOff>
      <xdr:row>23</xdr:row>
      <xdr:rowOff>28575</xdr:rowOff>
    </xdr:from>
    <xdr:to>
      <xdr:col>32</xdr:col>
      <xdr:colOff>2212</xdr:colOff>
      <xdr:row>36</xdr:row>
      <xdr:rowOff>114300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1</xdr:colOff>
      <xdr:row>40</xdr:row>
      <xdr:rowOff>190499</xdr:rowOff>
    </xdr:from>
    <xdr:to>
      <xdr:col>31</xdr:col>
      <xdr:colOff>495301</xdr:colOff>
      <xdr:row>58</xdr:row>
      <xdr:rowOff>76199</xdr:rowOff>
    </xdr:to>
    <xdr:graphicFrame macro="">
      <xdr:nvGraphicFramePr>
        <xdr:cNvPr id="4" name="Chart 35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61</xdr:row>
      <xdr:rowOff>9524</xdr:rowOff>
    </xdr:from>
    <xdr:to>
      <xdr:col>32</xdr:col>
      <xdr:colOff>12795</xdr:colOff>
      <xdr:row>74</xdr:row>
      <xdr:rowOff>142874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1</xdr:colOff>
      <xdr:row>79</xdr:row>
      <xdr:rowOff>0</xdr:rowOff>
    </xdr:from>
    <xdr:to>
      <xdr:col>31</xdr:col>
      <xdr:colOff>495301</xdr:colOff>
      <xdr:row>96</xdr:row>
      <xdr:rowOff>133351</xdr:rowOff>
    </xdr:to>
    <xdr:graphicFrame macro="">
      <xdr:nvGraphicFramePr>
        <xdr:cNvPr id="6" name="Chart 35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0</xdr:colOff>
      <xdr:row>99</xdr:row>
      <xdr:rowOff>0</xdr:rowOff>
    </xdr:from>
    <xdr:to>
      <xdr:col>31</xdr:col>
      <xdr:colOff>476250</xdr:colOff>
      <xdr:row>112</xdr:row>
      <xdr:rowOff>123825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1</xdr:colOff>
      <xdr:row>117</xdr:row>
      <xdr:rowOff>0</xdr:rowOff>
    </xdr:from>
    <xdr:to>
      <xdr:col>31</xdr:col>
      <xdr:colOff>495301</xdr:colOff>
      <xdr:row>134</xdr:row>
      <xdr:rowOff>114300</xdr:rowOff>
    </xdr:to>
    <xdr:graphicFrame macro="">
      <xdr:nvGraphicFramePr>
        <xdr:cNvPr id="8" name="Chart 35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23</xdr:col>
      <xdr:colOff>0</xdr:colOff>
      <xdr:row>137</xdr:row>
      <xdr:rowOff>1</xdr:rowOff>
    </xdr:from>
    <xdr:to>
      <xdr:col>31</xdr:col>
      <xdr:colOff>447675</xdr:colOff>
      <xdr:row>150</xdr:row>
      <xdr:rowOff>114300</xdr:rowOff>
    </xdr:to>
    <xdr:graphicFrame macro="">
      <xdr:nvGraphicFramePr>
        <xdr:cNvPr id="9" name="Grafiko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19051</xdr:colOff>
      <xdr:row>155</xdr:row>
      <xdr:rowOff>1</xdr:rowOff>
    </xdr:from>
    <xdr:to>
      <xdr:col>32</xdr:col>
      <xdr:colOff>0</xdr:colOff>
      <xdr:row>172</xdr:row>
      <xdr:rowOff>133350</xdr:rowOff>
    </xdr:to>
    <xdr:graphicFrame macro="">
      <xdr:nvGraphicFramePr>
        <xdr:cNvPr id="10" name="Chart 35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23</xdr:col>
      <xdr:colOff>0</xdr:colOff>
      <xdr:row>175</xdr:row>
      <xdr:rowOff>0</xdr:rowOff>
    </xdr:from>
    <xdr:to>
      <xdr:col>31</xdr:col>
      <xdr:colOff>495300</xdr:colOff>
      <xdr:row>188</xdr:row>
      <xdr:rowOff>123824</xdr:rowOff>
    </xdr:to>
    <xdr:graphicFrame macro="">
      <xdr:nvGraphicFramePr>
        <xdr:cNvPr id="11" name="Grafiko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23</xdr:col>
      <xdr:colOff>0</xdr:colOff>
      <xdr:row>193</xdr:row>
      <xdr:rowOff>1</xdr:rowOff>
    </xdr:from>
    <xdr:to>
      <xdr:col>31</xdr:col>
      <xdr:colOff>495300</xdr:colOff>
      <xdr:row>210</xdr:row>
      <xdr:rowOff>123826</xdr:rowOff>
    </xdr:to>
    <xdr:graphicFrame macro="">
      <xdr:nvGraphicFramePr>
        <xdr:cNvPr id="12" name="Chart 35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22</xdr:col>
      <xdr:colOff>28574</xdr:colOff>
      <xdr:row>213</xdr:row>
      <xdr:rowOff>0</xdr:rowOff>
    </xdr:from>
    <xdr:to>
      <xdr:col>31</xdr:col>
      <xdr:colOff>504824</xdr:colOff>
      <xdr:row>226</xdr:row>
      <xdr:rowOff>133350</xdr:rowOff>
    </xdr:to>
    <xdr:graphicFrame macro="">
      <xdr:nvGraphicFramePr>
        <xdr:cNvPr id="13" name="Grafikon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23</xdr:col>
      <xdr:colOff>0</xdr:colOff>
      <xdr:row>231</xdr:row>
      <xdr:rowOff>0</xdr:rowOff>
    </xdr:from>
    <xdr:to>
      <xdr:col>32</xdr:col>
      <xdr:colOff>0</xdr:colOff>
      <xdr:row>248</xdr:row>
      <xdr:rowOff>133350</xdr:rowOff>
    </xdr:to>
    <xdr:graphicFrame macro="">
      <xdr:nvGraphicFramePr>
        <xdr:cNvPr id="14" name="Chart 35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23</xdr:col>
      <xdr:colOff>0</xdr:colOff>
      <xdr:row>251</xdr:row>
      <xdr:rowOff>1</xdr:rowOff>
    </xdr:from>
    <xdr:to>
      <xdr:col>32</xdr:col>
      <xdr:colOff>0</xdr:colOff>
      <xdr:row>264</xdr:row>
      <xdr:rowOff>133350</xdr:rowOff>
    </xdr:to>
    <xdr:graphicFrame macro="">
      <xdr:nvGraphicFramePr>
        <xdr:cNvPr id="15" name="Grafikon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23</xdr:col>
      <xdr:colOff>0</xdr:colOff>
      <xdr:row>269</xdr:row>
      <xdr:rowOff>0</xdr:rowOff>
    </xdr:from>
    <xdr:to>
      <xdr:col>31</xdr:col>
      <xdr:colOff>495300</xdr:colOff>
      <xdr:row>286</xdr:row>
      <xdr:rowOff>133350</xdr:rowOff>
    </xdr:to>
    <xdr:graphicFrame macro="">
      <xdr:nvGraphicFramePr>
        <xdr:cNvPr id="16" name="Chart 35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23</xdr:col>
      <xdr:colOff>0</xdr:colOff>
      <xdr:row>289</xdr:row>
      <xdr:rowOff>0</xdr:rowOff>
    </xdr:from>
    <xdr:to>
      <xdr:col>32</xdr:col>
      <xdr:colOff>0</xdr:colOff>
      <xdr:row>302</xdr:row>
      <xdr:rowOff>133350</xdr:rowOff>
    </xdr:to>
    <xdr:graphicFrame macro="">
      <xdr:nvGraphicFramePr>
        <xdr:cNvPr id="17" name="Grafikon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23</xdr:col>
      <xdr:colOff>9525</xdr:colOff>
      <xdr:row>307</xdr:row>
      <xdr:rowOff>9525</xdr:rowOff>
    </xdr:from>
    <xdr:to>
      <xdr:col>31</xdr:col>
      <xdr:colOff>495300</xdr:colOff>
      <xdr:row>324</xdr:row>
      <xdr:rowOff>114300</xdr:rowOff>
    </xdr:to>
    <xdr:graphicFrame macro="">
      <xdr:nvGraphicFramePr>
        <xdr:cNvPr id="18" name="Chart 352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22</xdr:col>
      <xdr:colOff>28574</xdr:colOff>
      <xdr:row>327</xdr:row>
      <xdr:rowOff>1</xdr:rowOff>
    </xdr:from>
    <xdr:to>
      <xdr:col>31</xdr:col>
      <xdr:colOff>504824</xdr:colOff>
      <xdr:row>340</xdr:row>
      <xdr:rowOff>133350</xdr:rowOff>
    </xdr:to>
    <xdr:graphicFrame macro="">
      <xdr:nvGraphicFramePr>
        <xdr:cNvPr id="19" name="Grafikon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23</xdr:col>
      <xdr:colOff>0</xdr:colOff>
      <xdr:row>344</xdr:row>
      <xdr:rowOff>133349</xdr:rowOff>
    </xdr:from>
    <xdr:to>
      <xdr:col>32</xdr:col>
      <xdr:colOff>0</xdr:colOff>
      <xdr:row>361</xdr:row>
      <xdr:rowOff>123824</xdr:rowOff>
    </xdr:to>
    <xdr:graphicFrame macro="">
      <xdr:nvGraphicFramePr>
        <xdr:cNvPr id="20" name="Chart 352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23</xdr:col>
      <xdr:colOff>0</xdr:colOff>
      <xdr:row>364</xdr:row>
      <xdr:rowOff>42333</xdr:rowOff>
    </xdr:from>
    <xdr:to>
      <xdr:col>32</xdr:col>
      <xdr:colOff>0</xdr:colOff>
      <xdr:row>378</xdr:row>
      <xdr:rowOff>123825</xdr:rowOff>
    </xdr:to>
    <xdr:graphicFrame macro="">
      <xdr:nvGraphicFramePr>
        <xdr:cNvPr id="21" name="Grafikon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8660</xdr:colOff>
      <xdr:row>50</xdr:row>
      <xdr:rowOff>171450</xdr:rowOff>
    </xdr:from>
    <xdr:to>
      <xdr:col>40</xdr:col>
      <xdr:colOff>2</xdr:colOff>
      <xdr:row>68</xdr:row>
      <xdr:rowOff>112569</xdr:rowOff>
    </xdr:to>
    <xdr:graphicFrame macro="">
      <xdr:nvGraphicFramePr>
        <xdr:cNvPr id="29" name="Chart 352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14653</xdr:colOff>
      <xdr:row>71</xdr:row>
      <xdr:rowOff>28575</xdr:rowOff>
    </xdr:from>
    <xdr:to>
      <xdr:col>40</xdr:col>
      <xdr:colOff>2212</xdr:colOff>
      <xdr:row>84</xdr:row>
      <xdr:rowOff>114300</xdr:rowOff>
    </xdr:to>
    <xdr:graphicFrame macro="">
      <xdr:nvGraphicFramePr>
        <xdr:cNvPr id="30" name="Grafikon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63501</xdr:colOff>
      <xdr:row>89</xdr:row>
      <xdr:rowOff>35983</xdr:rowOff>
    </xdr:from>
    <xdr:to>
      <xdr:col>38</xdr:col>
      <xdr:colOff>516468</xdr:colOff>
      <xdr:row>106</xdr:row>
      <xdr:rowOff>107949</xdr:rowOff>
    </xdr:to>
    <xdr:graphicFrame macro="">
      <xdr:nvGraphicFramePr>
        <xdr:cNvPr id="31" name="Chart 352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84667</xdr:colOff>
      <xdr:row>108</xdr:row>
      <xdr:rowOff>147107</xdr:rowOff>
    </xdr:from>
    <xdr:to>
      <xdr:col>39</xdr:col>
      <xdr:colOff>55128</xdr:colOff>
      <xdr:row>122</xdr:row>
      <xdr:rowOff>132290</xdr:rowOff>
    </xdr:to>
    <xdr:graphicFrame macro="">
      <xdr:nvGraphicFramePr>
        <xdr:cNvPr id="32" name="Grafikon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30</xdr:col>
      <xdr:colOff>3176</xdr:colOff>
      <xdr:row>126</xdr:row>
      <xdr:rowOff>143932</xdr:rowOff>
    </xdr:from>
    <xdr:to>
      <xdr:col>38</xdr:col>
      <xdr:colOff>456143</xdr:colOff>
      <xdr:row>144</xdr:row>
      <xdr:rowOff>149224</xdr:rowOff>
    </xdr:to>
    <xdr:graphicFrame macro="">
      <xdr:nvGraphicFramePr>
        <xdr:cNvPr id="33" name="Chart 35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30</xdr:col>
      <xdr:colOff>3176</xdr:colOff>
      <xdr:row>147</xdr:row>
      <xdr:rowOff>29633</xdr:rowOff>
    </xdr:from>
    <xdr:to>
      <xdr:col>38</xdr:col>
      <xdr:colOff>437093</xdr:colOff>
      <xdr:row>161</xdr:row>
      <xdr:rowOff>5292</xdr:rowOff>
    </xdr:to>
    <xdr:graphicFrame macro="">
      <xdr:nvGraphicFramePr>
        <xdr:cNvPr id="34" name="Grafikon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29</xdr:col>
      <xdr:colOff>0</xdr:colOff>
      <xdr:row>165</xdr:row>
      <xdr:rowOff>0</xdr:rowOff>
    </xdr:from>
    <xdr:to>
      <xdr:col>39</xdr:col>
      <xdr:colOff>76200</xdr:colOff>
      <xdr:row>184</xdr:row>
      <xdr:rowOff>33867</xdr:rowOff>
    </xdr:to>
    <xdr:graphicFrame macro="">
      <xdr:nvGraphicFramePr>
        <xdr:cNvPr id="10" name="Chart 35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29</xdr:col>
      <xdr:colOff>9525</xdr:colOff>
      <xdr:row>185</xdr:row>
      <xdr:rowOff>66675</xdr:rowOff>
    </xdr:from>
    <xdr:to>
      <xdr:col>38</xdr:col>
      <xdr:colOff>224367</xdr:colOff>
      <xdr:row>200</xdr:row>
      <xdr:rowOff>32809</xdr:rowOff>
    </xdr:to>
    <xdr:graphicFrame macro="">
      <xdr:nvGraphicFramePr>
        <xdr:cNvPr id="11" name="Grafikon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29</xdr:col>
      <xdr:colOff>57150</xdr:colOff>
      <xdr:row>203</xdr:row>
      <xdr:rowOff>0</xdr:rowOff>
    </xdr:from>
    <xdr:to>
      <xdr:col>39</xdr:col>
      <xdr:colOff>133350</xdr:colOff>
      <xdr:row>221</xdr:row>
      <xdr:rowOff>5292</xdr:rowOff>
    </xdr:to>
    <xdr:graphicFrame macro="">
      <xdr:nvGraphicFramePr>
        <xdr:cNvPr id="12" name="Chart 35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29</xdr:col>
      <xdr:colOff>0</xdr:colOff>
      <xdr:row>222</xdr:row>
      <xdr:rowOff>0</xdr:rowOff>
    </xdr:from>
    <xdr:to>
      <xdr:col>39</xdr:col>
      <xdr:colOff>104775</xdr:colOff>
      <xdr:row>235</xdr:row>
      <xdr:rowOff>99484</xdr:rowOff>
    </xdr:to>
    <xdr:graphicFrame macro="">
      <xdr:nvGraphicFramePr>
        <xdr:cNvPr id="13" name="Grafikon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30</xdr:col>
      <xdr:colOff>0</xdr:colOff>
      <xdr:row>238</xdr:row>
      <xdr:rowOff>0</xdr:rowOff>
    </xdr:from>
    <xdr:to>
      <xdr:col>39</xdr:col>
      <xdr:colOff>295275</xdr:colOff>
      <xdr:row>256</xdr:row>
      <xdr:rowOff>5292</xdr:rowOff>
    </xdr:to>
    <xdr:graphicFrame macro="">
      <xdr:nvGraphicFramePr>
        <xdr:cNvPr id="14" name="Chart 35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29</xdr:col>
      <xdr:colOff>0</xdr:colOff>
      <xdr:row>257</xdr:row>
      <xdr:rowOff>0</xdr:rowOff>
    </xdr:from>
    <xdr:to>
      <xdr:col>39</xdr:col>
      <xdr:colOff>104775</xdr:colOff>
      <xdr:row>273</xdr:row>
      <xdr:rowOff>28575</xdr:rowOff>
    </xdr:to>
    <xdr:graphicFrame macro="">
      <xdr:nvGraphicFramePr>
        <xdr:cNvPr id="15" name="Grafikon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30</xdr:col>
      <xdr:colOff>0</xdr:colOff>
      <xdr:row>275</xdr:row>
      <xdr:rowOff>0</xdr:rowOff>
    </xdr:from>
    <xdr:to>
      <xdr:col>39</xdr:col>
      <xdr:colOff>295275</xdr:colOff>
      <xdr:row>293</xdr:row>
      <xdr:rowOff>5292</xdr:rowOff>
    </xdr:to>
    <xdr:graphicFrame macro="">
      <xdr:nvGraphicFramePr>
        <xdr:cNvPr id="16" name="Chart 352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30</xdr:col>
      <xdr:colOff>0</xdr:colOff>
      <xdr:row>294</xdr:row>
      <xdr:rowOff>0</xdr:rowOff>
    </xdr:from>
    <xdr:to>
      <xdr:col>39</xdr:col>
      <xdr:colOff>323850</xdr:colOff>
      <xdr:row>309</xdr:row>
      <xdr:rowOff>28575</xdr:rowOff>
    </xdr:to>
    <xdr:graphicFrame macro="">
      <xdr:nvGraphicFramePr>
        <xdr:cNvPr id="17" name="Grafikon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30</xdr:col>
      <xdr:colOff>0</xdr:colOff>
      <xdr:row>310</xdr:row>
      <xdr:rowOff>0</xdr:rowOff>
    </xdr:from>
    <xdr:to>
      <xdr:col>39</xdr:col>
      <xdr:colOff>295275</xdr:colOff>
      <xdr:row>328</xdr:row>
      <xdr:rowOff>5292</xdr:rowOff>
    </xdr:to>
    <xdr:graphicFrame macro="">
      <xdr:nvGraphicFramePr>
        <xdr:cNvPr id="24" name="Chart 352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30</xdr:col>
      <xdr:colOff>0</xdr:colOff>
      <xdr:row>329</xdr:row>
      <xdr:rowOff>0</xdr:rowOff>
    </xdr:from>
    <xdr:to>
      <xdr:col>39</xdr:col>
      <xdr:colOff>323850</xdr:colOff>
      <xdr:row>345</xdr:row>
      <xdr:rowOff>19050</xdr:rowOff>
    </xdr:to>
    <xdr:graphicFrame macro="">
      <xdr:nvGraphicFramePr>
        <xdr:cNvPr id="25" name="Grafikon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30</xdr:col>
      <xdr:colOff>0</xdr:colOff>
      <xdr:row>350</xdr:row>
      <xdr:rowOff>123825</xdr:rowOff>
    </xdr:from>
    <xdr:to>
      <xdr:col>39</xdr:col>
      <xdr:colOff>295275</xdr:colOff>
      <xdr:row>368</xdr:row>
      <xdr:rowOff>129117</xdr:rowOff>
    </xdr:to>
    <xdr:graphicFrame macro="">
      <xdr:nvGraphicFramePr>
        <xdr:cNvPr id="19" name="Chart 352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30</xdr:col>
      <xdr:colOff>0</xdr:colOff>
      <xdr:row>370</xdr:row>
      <xdr:rowOff>0</xdr:rowOff>
    </xdr:from>
    <xdr:to>
      <xdr:col>39</xdr:col>
      <xdr:colOff>323850</xdr:colOff>
      <xdr:row>381</xdr:row>
      <xdr:rowOff>89959</xdr:rowOff>
    </xdr:to>
    <xdr:graphicFrame macro="">
      <xdr:nvGraphicFramePr>
        <xdr:cNvPr id="20" name="Grafikon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30</xdr:col>
      <xdr:colOff>0</xdr:colOff>
      <xdr:row>388</xdr:row>
      <xdr:rowOff>0</xdr:rowOff>
    </xdr:from>
    <xdr:to>
      <xdr:col>39</xdr:col>
      <xdr:colOff>295275</xdr:colOff>
      <xdr:row>406</xdr:row>
      <xdr:rowOff>5292</xdr:rowOff>
    </xdr:to>
    <xdr:graphicFrame macro="">
      <xdr:nvGraphicFramePr>
        <xdr:cNvPr id="21" name="Chart 352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30</xdr:col>
      <xdr:colOff>0</xdr:colOff>
      <xdr:row>408</xdr:row>
      <xdr:rowOff>0</xdr:rowOff>
    </xdr:from>
    <xdr:to>
      <xdr:col>39</xdr:col>
      <xdr:colOff>323850</xdr:colOff>
      <xdr:row>419</xdr:row>
      <xdr:rowOff>89959</xdr:rowOff>
    </xdr:to>
    <xdr:graphicFrame macro="">
      <xdr:nvGraphicFramePr>
        <xdr:cNvPr id="22" name="Grafikon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isarn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isarn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isarn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Pisarn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isarn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isarn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6">
    <tabColor theme="6" tint="0.39997558519241921"/>
    <pageSetUpPr fitToPage="1"/>
  </sheetPr>
  <dimension ref="A1:AG402"/>
  <sheetViews>
    <sheetView showGridLines="0" tabSelected="1" zoomScaleNormal="100" workbookViewId="0">
      <selection activeCell="B1" sqref="B1"/>
    </sheetView>
  </sheetViews>
  <sheetFormatPr defaultColWidth="0" defaultRowHeight="11.25" zeroHeight="1"/>
  <cols>
    <col min="1" max="1" width="3" style="49" customWidth="1"/>
    <col min="2" max="2" width="34.6640625" style="1" customWidth="1"/>
    <col min="3" max="4" width="8.33203125" style="1" customWidth="1"/>
    <col min="5" max="5" width="10" style="1" customWidth="1"/>
    <col min="6" max="6" width="12.1640625" style="1" customWidth="1"/>
    <col min="7" max="7" width="1" style="1" customWidth="1"/>
    <col min="8" max="8" width="10.33203125" style="1" customWidth="1"/>
    <col min="9" max="10" width="9" style="1" customWidth="1"/>
    <col min="11" max="11" width="9.83203125" style="1" customWidth="1"/>
    <col min="12" max="12" width="9" style="1" customWidth="1"/>
    <col min="13" max="13" width="9.5" style="1" customWidth="1"/>
    <col min="14" max="14" width="0.83203125" style="1" customWidth="1"/>
    <col min="15" max="15" width="0.6640625" style="1" customWidth="1"/>
    <col min="16" max="16" width="7.33203125" style="1" customWidth="1"/>
    <col min="17" max="17" width="7.1640625" style="1" customWidth="1"/>
    <col min="18" max="19" width="6.5" style="1" customWidth="1"/>
    <col min="20" max="21" width="7.33203125" style="1" customWidth="1"/>
    <col min="22" max="22" width="7.1640625" style="1" customWidth="1"/>
    <col min="23" max="23" width="0.5" style="1" customWidth="1"/>
    <col min="24" max="24" width="14.83203125" style="1" customWidth="1"/>
    <col min="25" max="32" width="8.83203125" style="1" customWidth="1"/>
    <col min="33" max="33" width="2" style="1" customWidth="1"/>
    <col min="34" max="16384" width="9.33203125" style="1" hidden="1"/>
  </cols>
  <sheetData>
    <row r="1" spans="1:33" ht="15" customHeight="1">
      <c r="A1" s="48"/>
      <c r="B1" s="104" t="s">
        <v>50</v>
      </c>
      <c r="C1" s="60"/>
      <c r="D1" s="60"/>
      <c r="E1" s="60"/>
      <c r="F1" s="60"/>
      <c r="G1" s="60"/>
      <c r="H1" s="60" t="s">
        <v>84</v>
      </c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1"/>
      <c r="X1" s="111"/>
      <c r="Y1" s="111"/>
      <c r="Z1" s="111"/>
      <c r="AA1" s="111"/>
      <c r="AB1" s="111"/>
      <c r="AC1" s="111"/>
      <c r="AD1" s="111"/>
      <c r="AE1" s="111"/>
      <c r="AF1" s="111"/>
    </row>
    <row r="2" spans="1:33" ht="15" customHeight="1">
      <c r="A2" s="49" t="s">
        <v>83</v>
      </c>
      <c r="B2" s="57" t="s">
        <v>131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49"/>
    </row>
    <row r="3" spans="1:33" ht="14.25" customHeight="1">
      <c r="A3" s="49" t="s">
        <v>83</v>
      </c>
      <c r="B3" s="57" t="s">
        <v>132</v>
      </c>
      <c r="C3" s="53"/>
      <c r="D3" s="56" t="s">
        <v>98</v>
      </c>
      <c r="E3" s="56" t="s">
        <v>98</v>
      </c>
      <c r="F3" s="56"/>
      <c r="G3" s="56"/>
      <c r="H3" s="56" t="s">
        <v>100</v>
      </c>
      <c r="I3" s="56" t="s">
        <v>101</v>
      </c>
      <c r="J3" s="56" t="s">
        <v>99</v>
      </c>
      <c r="K3" s="56" t="s">
        <v>139</v>
      </c>
      <c r="L3" s="56" t="s">
        <v>140</v>
      </c>
      <c r="M3" s="56" t="s">
        <v>142</v>
      </c>
      <c r="N3" s="56"/>
      <c r="O3" s="52"/>
      <c r="P3" s="52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49"/>
    </row>
    <row r="4" spans="1:33" ht="15" customHeight="1">
      <c r="A4" s="49" t="s">
        <v>83</v>
      </c>
      <c r="B4" s="62" t="s">
        <v>83</v>
      </c>
      <c r="C4" s="64"/>
      <c r="D4" s="77">
        <v>2024</v>
      </c>
      <c r="E4" s="77" t="s">
        <v>222</v>
      </c>
      <c r="F4" s="246" t="s">
        <v>231</v>
      </c>
      <c r="G4" s="78"/>
      <c r="H4" s="73"/>
      <c r="I4" s="73"/>
      <c r="J4" s="73" t="s">
        <v>222</v>
      </c>
      <c r="K4" s="73"/>
      <c r="L4" s="73"/>
      <c r="M4" s="73"/>
      <c r="N4" s="55"/>
      <c r="O4" s="55"/>
      <c r="P4" s="73"/>
      <c r="Q4" s="73"/>
      <c r="R4" s="73" t="s">
        <v>143</v>
      </c>
      <c r="S4" s="73"/>
      <c r="T4" s="73"/>
      <c r="U4" s="73"/>
      <c r="V4" s="18"/>
      <c r="W4" s="18"/>
      <c r="AG4" s="49"/>
    </row>
    <row r="5" spans="1:33" ht="23.25" customHeight="1">
      <c r="A5" s="49" t="s">
        <v>83</v>
      </c>
      <c r="B5" s="63" t="s">
        <v>68</v>
      </c>
      <c r="C5" s="64" t="s">
        <v>48</v>
      </c>
      <c r="D5" s="77"/>
      <c r="E5" s="215"/>
      <c r="F5" s="247"/>
      <c r="G5" s="78"/>
      <c r="H5" s="79" t="s">
        <v>67</v>
      </c>
      <c r="I5" s="77" t="s">
        <v>66</v>
      </c>
      <c r="J5" s="103" t="s">
        <v>65</v>
      </c>
      <c r="K5" s="77" t="s">
        <v>64</v>
      </c>
      <c r="L5" s="77" t="s">
        <v>63</v>
      </c>
      <c r="M5" s="96" t="s">
        <v>62</v>
      </c>
      <c r="N5" s="83"/>
      <c r="O5" s="83"/>
      <c r="P5" s="80" t="s">
        <v>67</v>
      </c>
      <c r="Q5" s="77" t="s">
        <v>66</v>
      </c>
      <c r="R5" s="103" t="s">
        <v>65</v>
      </c>
      <c r="S5" s="77" t="s">
        <v>64</v>
      </c>
      <c r="T5" s="77" t="s">
        <v>63</v>
      </c>
      <c r="U5" s="80" t="s">
        <v>62</v>
      </c>
      <c r="V5" s="18"/>
      <c r="W5" s="18"/>
      <c r="AG5" s="49"/>
    </row>
    <row r="6" spans="1:33" ht="11.25" customHeight="1">
      <c r="A6" s="49" t="s">
        <v>83</v>
      </c>
      <c r="B6" s="6" t="s">
        <v>8</v>
      </c>
      <c r="C6" s="65" t="s">
        <v>7</v>
      </c>
      <c r="D6" s="66">
        <v>6000</v>
      </c>
      <c r="E6" s="66">
        <v>6000</v>
      </c>
      <c r="F6" s="66"/>
      <c r="G6" s="21"/>
      <c r="H6" s="72">
        <v>7000</v>
      </c>
      <c r="I6" s="72">
        <v>6500</v>
      </c>
      <c r="J6" s="72">
        <v>6000</v>
      </c>
      <c r="K6" s="72">
        <v>5500</v>
      </c>
      <c r="L6" s="72">
        <v>5000</v>
      </c>
      <c r="M6" s="72">
        <v>6000</v>
      </c>
      <c r="N6" s="2"/>
      <c r="O6" s="2"/>
      <c r="P6" s="17">
        <v>116.66666666666667</v>
      </c>
      <c r="Q6" s="74">
        <v>108.33333333333333</v>
      </c>
      <c r="R6" s="74">
        <v>100</v>
      </c>
      <c r="S6" s="74">
        <v>91.666666666666657</v>
      </c>
      <c r="T6" s="74">
        <v>83.333333333333343</v>
      </c>
      <c r="U6" s="17">
        <v>100</v>
      </c>
      <c r="V6" s="22"/>
      <c r="W6" s="22"/>
      <c r="AG6" s="49"/>
    </row>
    <row r="7" spans="1:33" ht="6" customHeight="1">
      <c r="A7" s="49" t="s">
        <v>83</v>
      </c>
      <c r="B7" s="6"/>
      <c r="C7" s="65"/>
      <c r="D7" s="67"/>
      <c r="E7" s="67"/>
      <c r="F7" s="66"/>
      <c r="G7" s="21"/>
      <c r="H7" s="67"/>
      <c r="I7" s="67"/>
      <c r="J7" s="67"/>
      <c r="K7" s="67"/>
      <c r="L7" s="67"/>
      <c r="M7" s="67"/>
      <c r="P7" s="22"/>
      <c r="Q7" s="75"/>
      <c r="R7" s="75"/>
      <c r="S7" s="75"/>
      <c r="T7" s="75"/>
      <c r="U7" s="22"/>
      <c r="V7" s="22"/>
      <c r="W7" s="22"/>
      <c r="AG7" s="49"/>
    </row>
    <row r="8" spans="1:33" ht="6" customHeight="1">
      <c r="A8" s="49" t="s">
        <v>83</v>
      </c>
      <c r="B8" s="6"/>
      <c r="C8" s="68"/>
      <c r="D8" s="67"/>
      <c r="E8" s="67"/>
      <c r="F8" s="67"/>
      <c r="G8" s="50"/>
      <c r="H8" s="67"/>
      <c r="I8" s="67"/>
      <c r="J8" s="67"/>
      <c r="K8" s="67"/>
      <c r="L8" s="67"/>
      <c r="M8" s="67"/>
      <c r="P8" s="23"/>
      <c r="Q8" s="76"/>
      <c r="R8" s="76"/>
      <c r="S8" s="76"/>
      <c r="T8" s="76"/>
      <c r="U8" s="23"/>
      <c r="V8" s="22"/>
      <c r="W8" s="22"/>
      <c r="AG8" s="49"/>
    </row>
    <row r="9" spans="1:33" ht="11.25" customHeight="1">
      <c r="A9" s="49" t="s">
        <v>83</v>
      </c>
      <c r="B9" s="6" t="s">
        <v>74</v>
      </c>
      <c r="C9" s="65" t="s">
        <v>73</v>
      </c>
      <c r="D9" s="69">
        <v>1</v>
      </c>
      <c r="E9" s="69">
        <v>1</v>
      </c>
      <c r="F9" s="70">
        <v>100</v>
      </c>
      <c r="G9" s="5"/>
      <c r="H9" s="69">
        <v>1</v>
      </c>
      <c r="I9" s="69">
        <v>1</v>
      </c>
      <c r="J9" s="69">
        <v>1</v>
      </c>
      <c r="K9" s="69">
        <v>1</v>
      </c>
      <c r="L9" s="69">
        <v>1</v>
      </c>
      <c r="M9" s="69">
        <v>5</v>
      </c>
      <c r="N9" s="6"/>
      <c r="O9" s="6"/>
      <c r="P9" s="23">
        <v>100</v>
      </c>
      <c r="Q9" s="76">
        <v>100</v>
      </c>
      <c r="R9" s="76">
        <v>100</v>
      </c>
      <c r="S9" s="76">
        <v>100</v>
      </c>
      <c r="T9" s="76">
        <v>100</v>
      </c>
      <c r="U9" s="23">
        <v>500</v>
      </c>
      <c r="V9" s="9"/>
      <c r="W9" s="9"/>
      <c r="AG9" s="49"/>
    </row>
    <row r="10" spans="1:33" ht="11.25" customHeight="1">
      <c r="A10" s="49" t="s">
        <v>83</v>
      </c>
      <c r="B10" s="6" t="s">
        <v>47</v>
      </c>
      <c r="C10" s="68"/>
      <c r="D10" s="217"/>
      <c r="E10" s="217"/>
      <c r="F10" s="218"/>
      <c r="H10" s="217"/>
      <c r="I10" s="217"/>
      <c r="J10" s="217"/>
      <c r="K10" s="217"/>
      <c r="L10" s="217"/>
      <c r="M10" s="217"/>
      <c r="P10" s="20"/>
      <c r="Q10" s="217"/>
      <c r="R10" s="217"/>
      <c r="S10" s="217"/>
      <c r="T10" s="217"/>
      <c r="U10" s="20"/>
      <c r="V10" s="20"/>
      <c r="W10" s="20"/>
      <c r="AG10" s="49"/>
    </row>
    <row r="11" spans="1:33" s="6" customFormat="1" ht="11.25" customHeight="1">
      <c r="A11" s="49" t="s">
        <v>83</v>
      </c>
      <c r="B11" s="6" t="s">
        <v>46</v>
      </c>
      <c r="C11" s="65" t="s">
        <v>20</v>
      </c>
      <c r="D11" s="69">
        <v>1644.9303940805744</v>
      </c>
      <c r="E11" s="69">
        <v>1658.9321948335755</v>
      </c>
      <c r="F11" s="70">
        <v>100.85120931580983</v>
      </c>
      <c r="G11" s="5"/>
      <c r="H11" s="69">
        <v>1860.5376485687989</v>
      </c>
      <c r="I11" s="69">
        <v>1772.9966062079793</v>
      </c>
      <c r="J11" s="69">
        <v>1658.9321948335755</v>
      </c>
      <c r="K11" s="69">
        <v>1584.608226077057</v>
      </c>
      <c r="L11" s="69">
        <v>1505.806427994798</v>
      </c>
      <c r="M11" s="69">
        <v>1602.0455301550446</v>
      </c>
      <c r="N11" s="1"/>
      <c r="P11" s="5">
        <v>112.15272416576667</v>
      </c>
      <c r="Q11" s="69">
        <v>106.87577296586535</v>
      </c>
      <c r="R11" s="69">
        <v>100</v>
      </c>
      <c r="S11" s="69">
        <v>95.519770549514547</v>
      </c>
      <c r="T11" s="69">
        <v>90.769618715239957</v>
      </c>
      <c r="U11" s="5">
        <v>96.570886691108086</v>
      </c>
      <c r="V11" s="5"/>
      <c r="W11" s="5"/>
      <c r="AG11" s="49"/>
    </row>
    <row r="12" spans="1:33" ht="11.25" customHeight="1">
      <c r="A12" s="49" t="s">
        <v>83</v>
      </c>
      <c r="B12" s="1" t="s">
        <v>45</v>
      </c>
      <c r="C12" s="68" t="s">
        <v>20</v>
      </c>
      <c r="D12" s="71">
        <v>135.20000000000002</v>
      </c>
      <c r="E12" s="71">
        <v>133</v>
      </c>
      <c r="F12" s="219">
        <v>98.372781065088745</v>
      </c>
      <c r="G12" s="5"/>
      <c r="H12" s="71">
        <v>133</v>
      </c>
      <c r="I12" s="71">
        <v>133</v>
      </c>
      <c r="J12" s="71">
        <v>133</v>
      </c>
      <c r="K12" s="71">
        <v>133</v>
      </c>
      <c r="L12" s="71">
        <v>133</v>
      </c>
      <c r="M12" s="71">
        <v>133</v>
      </c>
      <c r="P12" s="3">
        <v>100</v>
      </c>
      <c r="Q12" s="71">
        <v>100</v>
      </c>
      <c r="R12" s="71">
        <v>100</v>
      </c>
      <c r="S12" s="71">
        <v>100</v>
      </c>
      <c r="T12" s="71">
        <v>100</v>
      </c>
      <c r="U12" s="3">
        <v>100</v>
      </c>
      <c r="V12" s="3"/>
      <c r="W12" s="3"/>
      <c r="AG12" s="49"/>
    </row>
    <row r="13" spans="1:33" ht="11.25" customHeight="1">
      <c r="A13" s="49" t="s">
        <v>83</v>
      </c>
      <c r="B13" s="1" t="s">
        <v>44</v>
      </c>
      <c r="C13" s="68" t="s">
        <v>20</v>
      </c>
      <c r="D13" s="71">
        <v>415.92949119962759</v>
      </c>
      <c r="E13" s="71">
        <v>450.89315352445726</v>
      </c>
      <c r="F13" s="219">
        <v>108.40615129838164</v>
      </c>
      <c r="G13" s="5"/>
      <c r="H13" s="71">
        <v>525.58716992261259</v>
      </c>
      <c r="I13" s="71">
        <v>488.24016172353492</v>
      </c>
      <c r="J13" s="71">
        <v>450.89315352445726</v>
      </c>
      <c r="K13" s="71">
        <v>413.54614532537948</v>
      </c>
      <c r="L13" s="71">
        <v>376.19913712630171</v>
      </c>
      <c r="M13" s="71">
        <v>450.89315352445726</v>
      </c>
      <c r="P13" s="3">
        <v>116.56579076756901</v>
      </c>
      <c r="Q13" s="71">
        <v>108.28289538378451</v>
      </c>
      <c r="R13" s="71">
        <v>100</v>
      </c>
      <c r="S13" s="71">
        <v>91.717104616215465</v>
      </c>
      <c r="T13" s="71">
        <v>83.434209232430931</v>
      </c>
      <c r="U13" s="3">
        <v>100</v>
      </c>
      <c r="V13" s="3"/>
      <c r="W13" s="3"/>
      <c r="AG13" s="49"/>
    </row>
    <row r="14" spans="1:33" ht="11.25" customHeight="1">
      <c r="A14" s="49" t="s">
        <v>83</v>
      </c>
      <c r="B14" s="1" t="s">
        <v>43</v>
      </c>
      <c r="C14" s="68" t="s">
        <v>20</v>
      </c>
      <c r="D14" s="71">
        <v>180.70881</v>
      </c>
      <c r="E14" s="71">
        <v>167.89149</v>
      </c>
      <c r="F14" s="219">
        <v>92.90719694297141</v>
      </c>
      <c r="G14" s="5"/>
      <c r="H14" s="71">
        <v>216.23490000000001</v>
      </c>
      <c r="I14" s="71">
        <v>197.42814000000001</v>
      </c>
      <c r="J14" s="71">
        <v>167.89149</v>
      </c>
      <c r="K14" s="71">
        <v>167.89149</v>
      </c>
      <c r="L14" s="71">
        <v>167.89149</v>
      </c>
      <c r="M14" s="71">
        <v>167.89149</v>
      </c>
      <c r="P14" s="3">
        <v>128.79443740716101</v>
      </c>
      <c r="Q14" s="71">
        <v>117.59270228645894</v>
      </c>
      <c r="R14" s="71">
        <v>100</v>
      </c>
      <c r="S14" s="71">
        <v>100</v>
      </c>
      <c r="T14" s="71">
        <v>100</v>
      </c>
      <c r="U14" s="3">
        <v>100</v>
      </c>
      <c r="V14" s="3"/>
      <c r="W14" s="3"/>
      <c r="AG14" s="49"/>
    </row>
    <row r="15" spans="1:33" ht="11.25" customHeight="1">
      <c r="A15" s="49" t="s">
        <v>83</v>
      </c>
      <c r="B15" s="1" t="s">
        <v>42</v>
      </c>
      <c r="C15" s="68" t="s">
        <v>20</v>
      </c>
      <c r="D15" s="71">
        <v>513.50449920717756</v>
      </c>
      <c r="E15" s="71">
        <v>513.24236034984551</v>
      </c>
      <c r="F15" s="219">
        <v>99.948951010607161</v>
      </c>
      <c r="G15" s="5"/>
      <c r="H15" s="71">
        <v>560.92355359780822</v>
      </c>
      <c r="I15" s="71">
        <v>537.08295697382687</v>
      </c>
      <c r="J15" s="71">
        <v>513.24236034984551</v>
      </c>
      <c r="K15" s="71">
        <v>489.4017637258641</v>
      </c>
      <c r="L15" s="71">
        <v>465.56116710188269</v>
      </c>
      <c r="M15" s="71">
        <v>513.24236034984551</v>
      </c>
      <c r="P15" s="3">
        <v>109.29019054769007</v>
      </c>
      <c r="Q15" s="71">
        <v>104.64509527384503</v>
      </c>
      <c r="R15" s="71">
        <v>100</v>
      </c>
      <c r="S15" s="71">
        <v>95.354904726154956</v>
      </c>
      <c r="T15" s="71">
        <v>90.709809452309926</v>
      </c>
      <c r="U15" s="3">
        <v>100</v>
      </c>
      <c r="V15" s="3"/>
      <c r="W15" s="3"/>
      <c r="AG15" s="49"/>
    </row>
    <row r="16" spans="1:33" ht="11.25" customHeight="1">
      <c r="A16" s="49" t="s">
        <v>83</v>
      </c>
      <c r="B16" s="1" t="s">
        <v>41</v>
      </c>
      <c r="C16" s="68" t="s">
        <v>20</v>
      </c>
      <c r="D16" s="71">
        <v>18.824400000000001</v>
      </c>
      <c r="E16" s="71">
        <v>18.824400000000001</v>
      </c>
      <c r="F16" s="219">
        <v>100</v>
      </c>
      <c r="G16" s="5"/>
      <c r="H16" s="71">
        <v>21.9618</v>
      </c>
      <c r="I16" s="71">
        <v>20.3931</v>
      </c>
      <c r="J16" s="71">
        <v>18.824400000000001</v>
      </c>
      <c r="K16" s="71">
        <v>17.255700000000001</v>
      </c>
      <c r="L16" s="71">
        <v>15.687000000000001</v>
      </c>
      <c r="M16" s="71">
        <v>18.824400000000001</v>
      </c>
      <c r="P16" s="3">
        <v>116.66666666666667</v>
      </c>
      <c r="Q16" s="71">
        <v>108.33333333333333</v>
      </c>
      <c r="R16" s="71">
        <v>100</v>
      </c>
      <c r="S16" s="71">
        <v>91.666666666666657</v>
      </c>
      <c r="T16" s="71">
        <v>83.333333333333343</v>
      </c>
      <c r="U16" s="3">
        <v>100</v>
      </c>
      <c r="V16" s="3"/>
      <c r="W16" s="3"/>
      <c r="AG16" s="49"/>
    </row>
    <row r="17" spans="1:33" ht="11.25" customHeight="1">
      <c r="A17" s="49" t="s">
        <v>83</v>
      </c>
      <c r="B17" s="1" t="s">
        <v>40</v>
      </c>
      <c r="C17" s="68" t="s">
        <v>20</v>
      </c>
      <c r="D17" s="71">
        <v>351.28622582849283</v>
      </c>
      <c r="E17" s="71">
        <v>343.86886785490645</v>
      </c>
      <c r="F17" s="219">
        <v>97.888514428343186</v>
      </c>
      <c r="G17" s="5"/>
      <c r="H17" s="71">
        <v>367.09579280523502</v>
      </c>
      <c r="I17" s="71">
        <v>363.11789056433042</v>
      </c>
      <c r="J17" s="71">
        <v>343.86886785490645</v>
      </c>
      <c r="K17" s="71">
        <v>334.23312860399716</v>
      </c>
      <c r="L17" s="71">
        <v>320.2985941979743</v>
      </c>
      <c r="M17" s="71">
        <v>288.16210886770398</v>
      </c>
      <c r="P17" s="3">
        <v>106.75458790300523</v>
      </c>
      <c r="Q17" s="71">
        <v>105.59777999953923</v>
      </c>
      <c r="R17" s="71">
        <v>100</v>
      </c>
      <c r="S17" s="71">
        <v>97.197844832241387</v>
      </c>
      <c r="T17" s="71">
        <v>93.145563364323664</v>
      </c>
      <c r="U17" s="3">
        <v>83.799999303598597</v>
      </c>
      <c r="V17" s="3"/>
      <c r="W17" s="3"/>
      <c r="AG17" s="49"/>
    </row>
    <row r="18" spans="1:33" ht="11.25" customHeight="1">
      <c r="A18" s="49" t="s">
        <v>83</v>
      </c>
      <c r="B18" s="1" t="s">
        <v>11</v>
      </c>
      <c r="C18" s="68" t="s">
        <v>20</v>
      </c>
      <c r="D18" s="71">
        <v>0</v>
      </c>
      <c r="E18" s="71">
        <v>0</v>
      </c>
      <c r="F18" s="219"/>
      <c r="G18" s="5"/>
      <c r="H18" s="71">
        <v>0</v>
      </c>
      <c r="I18" s="71">
        <v>0</v>
      </c>
      <c r="J18" s="71">
        <v>0</v>
      </c>
      <c r="K18" s="71">
        <v>0</v>
      </c>
      <c r="L18" s="71">
        <v>0</v>
      </c>
      <c r="M18" s="71">
        <v>0</v>
      </c>
      <c r="P18" s="3"/>
      <c r="Q18" s="71"/>
      <c r="R18" s="71"/>
      <c r="S18" s="71"/>
      <c r="T18" s="71"/>
      <c r="U18" s="3"/>
      <c r="V18" s="3"/>
      <c r="W18" s="3"/>
      <c r="AG18" s="49"/>
    </row>
    <row r="19" spans="1:33" s="6" customFormat="1" ht="11.25" customHeight="1">
      <c r="A19" s="49" t="s">
        <v>83</v>
      </c>
      <c r="B19" s="6" t="s">
        <v>39</v>
      </c>
      <c r="C19" s="65" t="s">
        <v>20</v>
      </c>
      <c r="D19" s="69">
        <v>367.36589249790632</v>
      </c>
      <c r="E19" s="69">
        <v>390.04552650150106</v>
      </c>
      <c r="F19" s="70">
        <v>106.17358183400871</v>
      </c>
      <c r="G19" s="5"/>
      <c r="H19" s="69">
        <v>425.28383181270505</v>
      </c>
      <c r="I19" s="69">
        <v>413.96376111418988</v>
      </c>
      <c r="J19" s="69">
        <v>390.04552650150106</v>
      </c>
      <c r="K19" s="69">
        <v>375.07721187477478</v>
      </c>
      <c r="L19" s="69">
        <v>355.27107470769545</v>
      </c>
      <c r="M19" s="69">
        <v>352.34231027264707</v>
      </c>
      <c r="N19" s="1"/>
      <c r="P19" s="5">
        <v>109.03440827209907</v>
      </c>
      <c r="Q19" s="69">
        <v>106.13216483399324</v>
      </c>
      <c r="R19" s="69">
        <v>100</v>
      </c>
      <c r="S19" s="69">
        <v>96.162418587136727</v>
      </c>
      <c r="T19" s="69">
        <v>91.084514644812415</v>
      </c>
      <c r="U19" s="5">
        <v>90.33363705846557</v>
      </c>
      <c r="V19" s="5"/>
      <c r="W19" s="5"/>
      <c r="AG19" s="49"/>
    </row>
    <row r="20" spans="1:33" ht="11.25" customHeight="1">
      <c r="A20" s="49" t="s">
        <v>83</v>
      </c>
      <c r="B20" s="1" t="s">
        <v>38</v>
      </c>
      <c r="C20" s="68" t="s">
        <v>20</v>
      </c>
      <c r="D20" s="71">
        <v>162.05652467298682</v>
      </c>
      <c r="E20" s="71">
        <v>170.1305719141024</v>
      </c>
      <c r="F20" s="219">
        <v>104.98224138608931</v>
      </c>
      <c r="G20" s="5"/>
      <c r="H20" s="71">
        <v>188.46854173690491</v>
      </c>
      <c r="I20" s="71">
        <v>182.48637015540518</v>
      </c>
      <c r="J20" s="71">
        <v>170.1305719141024</v>
      </c>
      <c r="K20" s="71">
        <v>162.30696355099346</v>
      </c>
      <c r="L20" s="71">
        <v>151.73411908051293</v>
      </c>
      <c r="M20" s="71">
        <v>152.01202326753375</v>
      </c>
      <c r="P20" s="3">
        <v>110.77876222743859</v>
      </c>
      <c r="Q20" s="71">
        <v>107.26253847400284</v>
      </c>
      <c r="R20" s="71">
        <v>100</v>
      </c>
      <c r="S20" s="71">
        <v>95.401409473272665</v>
      </c>
      <c r="T20" s="71">
        <v>89.186862404202287</v>
      </c>
      <c r="U20" s="3">
        <v>89.350209992994934</v>
      </c>
      <c r="V20" s="3"/>
      <c r="W20" s="3"/>
      <c r="AA20" s="9"/>
      <c r="AB20" s="9"/>
      <c r="AC20" s="9"/>
      <c r="AD20" s="9"/>
      <c r="AG20" s="49"/>
    </row>
    <row r="21" spans="1:33" s="6" customFormat="1" ht="11.25" customHeight="1">
      <c r="A21" s="49" t="s">
        <v>83</v>
      </c>
      <c r="B21" s="6" t="s">
        <v>37</v>
      </c>
      <c r="C21" s="65" t="s">
        <v>20</v>
      </c>
      <c r="D21" s="69">
        <v>2012.2962865784807</v>
      </c>
      <c r="E21" s="69">
        <v>2048.9777213350767</v>
      </c>
      <c r="F21" s="70">
        <v>101.82286450565219</v>
      </c>
      <c r="G21" s="5"/>
      <c r="H21" s="69">
        <v>2285.821480381504</v>
      </c>
      <c r="I21" s="69">
        <v>2186.9603673221691</v>
      </c>
      <c r="J21" s="69">
        <v>2048.9777213350767</v>
      </c>
      <c r="K21" s="69">
        <v>1959.6854379518318</v>
      </c>
      <c r="L21" s="69">
        <v>1861.0775027024933</v>
      </c>
      <c r="M21" s="69">
        <v>1954.3878404276916</v>
      </c>
      <c r="N21" s="1"/>
      <c r="P21" s="5">
        <v>111.55911831447851</v>
      </c>
      <c r="Q21" s="69">
        <v>106.73421894978856</v>
      </c>
      <c r="R21" s="69">
        <v>100</v>
      </c>
      <c r="S21" s="69">
        <v>95.642105697222334</v>
      </c>
      <c r="T21" s="69">
        <v>90.829562631352033</v>
      </c>
      <c r="U21" s="5">
        <v>95.383557374857546</v>
      </c>
      <c r="V21" s="5"/>
      <c r="W21" s="5"/>
      <c r="AG21" s="49"/>
    </row>
    <row r="22" spans="1:33" ht="12" customHeight="1">
      <c r="A22" s="49" t="s">
        <v>83</v>
      </c>
      <c r="B22" s="1" t="s">
        <v>4</v>
      </c>
      <c r="C22" s="68" t="s">
        <v>20</v>
      </c>
      <c r="D22" s="71">
        <v>335.06348935760639</v>
      </c>
      <c r="E22" s="71">
        <v>345.43010584783872</v>
      </c>
      <c r="F22" s="219">
        <v>103.09392602282854</v>
      </c>
      <c r="G22" s="5"/>
      <c r="H22" s="71">
        <v>398.44186644119145</v>
      </c>
      <c r="I22" s="71">
        <v>371.93598614451514</v>
      </c>
      <c r="J22" s="71">
        <v>345.43010584783872</v>
      </c>
      <c r="K22" s="71">
        <v>309.80437812192167</v>
      </c>
      <c r="L22" s="71">
        <v>283.29849782524531</v>
      </c>
      <c r="M22" s="71">
        <v>345.43010584783866</v>
      </c>
      <c r="P22" s="3">
        <v>115.34659535920831</v>
      </c>
      <c r="Q22" s="71">
        <v>107.67329767960416</v>
      </c>
      <c r="R22" s="71">
        <v>100</v>
      </c>
      <c r="S22" s="71">
        <v>89.686559705479141</v>
      </c>
      <c r="T22" s="71">
        <v>82.013262025874994</v>
      </c>
      <c r="U22" s="3">
        <v>99.999999999999986</v>
      </c>
      <c r="V22" s="3"/>
      <c r="W22" s="3"/>
      <c r="X22" s="244" t="s">
        <v>153</v>
      </c>
      <c r="Y22" s="245"/>
      <c r="Z22" s="245"/>
      <c r="AA22" s="245"/>
      <c r="AB22" s="245"/>
      <c r="AC22" s="245"/>
      <c r="AD22" s="245"/>
      <c r="AE22" s="245"/>
      <c r="AF22" s="245"/>
      <c r="AG22" s="49"/>
    </row>
    <row r="23" spans="1:33" ht="12.6" customHeight="1">
      <c r="A23" s="49" t="s">
        <v>83</v>
      </c>
      <c r="B23" s="1" t="s">
        <v>36</v>
      </c>
      <c r="C23" s="68" t="s">
        <v>20</v>
      </c>
      <c r="D23" s="71">
        <v>1677.2327972208743</v>
      </c>
      <c r="E23" s="71">
        <v>1703.5476154872381</v>
      </c>
      <c r="F23" s="219">
        <v>101.56894250517678</v>
      </c>
      <c r="G23" s="5"/>
      <c r="H23" s="71">
        <v>1887.3796139403125</v>
      </c>
      <c r="I23" s="71">
        <v>1815.024381177654</v>
      </c>
      <c r="J23" s="71">
        <v>1703.5476154872381</v>
      </c>
      <c r="K23" s="71">
        <v>1649.8810598299101</v>
      </c>
      <c r="L23" s="71">
        <v>1577.7790048772481</v>
      </c>
      <c r="M23" s="71">
        <v>1608.957734579853</v>
      </c>
      <c r="P23" s="3">
        <v>110.79112769034612</v>
      </c>
      <c r="Q23" s="71">
        <v>106.54380098783045</v>
      </c>
      <c r="R23" s="71">
        <v>100</v>
      </c>
      <c r="S23" s="71">
        <v>96.849717896380682</v>
      </c>
      <c r="T23" s="71">
        <v>92.617252992132052</v>
      </c>
      <c r="U23" s="3">
        <v>94.447476545565706</v>
      </c>
      <c r="V23" s="3"/>
      <c r="W23" s="3"/>
      <c r="X23" s="84" t="s">
        <v>232</v>
      </c>
      <c r="AG23" s="49"/>
    </row>
    <row r="24" spans="1:33" ht="11.25" customHeight="1">
      <c r="A24" s="49" t="s">
        <v>83</v>
      </c>
      <c r="B24" s="1" t="s">
        <v>35</v>
      </c>
      <c r="C24" s="68" t="s">
        <v>20</v>
      </c>
      <c r="D24" s="71">
        <v>202.77999999999994</v>
      </c>
      <c r="E24" s="71">
        <v>202.77999999999994</v>
      </c>
      <c r="F24" s="219">
        <v>100</v>
      </c>
      <c r="G24" s="5"/>
      <c r="H24" s="71">
        <v>202.77999999999994</v>
      </c>
      <c r="I24" s="71">
        <v>202.77999999999994</v>
      </c>
      <c r="J24" s="71">
        <v>202.77999999999994</v>
      </c>
      <c r="K24" s="71">
        <v>202.77999999999994</v>
      </c>
      <c r="L24" s="71">
        <v>202.77999999999994</v>
      </c>
      <c r="M24" s="71">
        <v>202.77999999999994</v>
      </c>
      <c r="P24" s="3">
        <v>100</v>
      </c>
      <c r="Q24" s="71">
        <v>100</v>
      </c>
      <c r="R24" s="71">
        <v>100</v>
      </c>
      <c r="S24" s="71">
        <v>100</v>
      </c>
      <c r="T24" s="71">
        <v>100</v>
      </c>
      <c r="U24" s="3">
        <v>100</v>
      </c>
      <c r="V24" s="3"/>
      <c r="W24" s="3"/>
      <c r="Y24" s="19"/>
      <c r="Z24" s="19"/>
      <c r="AA24" s="19"/>
      <c r="AB24" s="19"/>
      <c r="AC24" s="19"/>
      <c r="AD24" s="19"/>
      <c r="AE24" s="19"/>
      <c r="AF24" s="19"/>
      <c r="AG24" s="49"/>
    </row>
    <row r="25" spans="1:33" ht="11.25" customHeight="1">
      <c r="A25" s="49" t="s">
        <v>83</v>
      </c>
      <c r="B25" s="6" t="s">
        <v>34</v>
      </c>
      <c r="C25" s="65" t="s">
        <v>20</v>
      </c>
      <c r="D25" s="69">
        <v>1474.4527972208743</v>
      </c>
      <c r="E25" s="69">
        <v>1500.7676154872381</v>
      </c>
      <c r="F25" s="70">
        <v>101.78471757902072</v>
      </c>
      <c r="G25" s="5"/>
      <c r="H25" s="69">
        <v>1684.5996139403126</v>
      </c>
      <c r="I25" s="69">
        <v>1612.2443811776541</v>
      </c>
      <c r="J25" s="69">
        <v>1500.7676154872381</v>
      </c>
      <c r="K25" s="69">
        <v>1447.1010598299101</v>
      </c>
      <c r="L25" s="69">
        <v>1374.9990048772481</v>
      </c>
      <c r="M25" s="69">
        <v>1406.177734579853</v>
      </c>
      <c r="N25" s="6"/>
      <c r="O25" s="6"/>
      <c r="P25" s="5">
        <v>112.24919811408589</v>
      </c>
      <c r="Q25" s="69">
        <v>107.42798315608803</v>
      </c>
      <c r="R25" s="69">
        <v>100</v>
      </c>
      <c r="S25" s="69">
        <v>96.424059587672758</v>
      </c>
      <c r="T25" s="69">
        <v>91.619714517283342</v>
      </c>
      <c r="U25" s="5">
        <v>93.697233340374581</v>
      </c>
      <c r="V25" s="3"/>
      <c r="W25" s="3"/>
      <c r="AG25" s="49"/>
    </row>
    <row r="26" spans="1:33" s="7" customFormat="1" ht="11.25" customHeight="1">
      <c r="A26" s="49" t="s">
        <v>83</v>
      </c>
      <c r="B26" s="7" t="s">
        <v>33</v>
      </c>
      <c r="C26" s="220" t="s">
        <v>31</v>
      </c>
      <c r="D26" s="221">
        <v>0.24574213287014574</v>
      </c>
      <c r="E26" s="221">
        <v>0.25012793591453969</v>
      </c>
      <c r="F26" s="70">
        <v>101.78471757902072</v>
      </c>
      <c r="G26" s="222"/>
      <c r="H26" s="221">
        <v>0.24065708770575894</v>
      </c>
      <c r="I26" s="221">
        <v>0.24803759710425446</v>
      </c>
      <c r="J26" s="221">
        <v>0.25012793591453969</v>
      </c>
      <c r="K26" s="221">
        <v>0.26310928360543823</v>
      </c>
      <c r="L26" s="221">
        <v>0.27499980097544963</v>
      </c>
      <c r="M26" s="221">
        <v>0.23436295576330884</v>
      </c>
      <c r="N26" s="8"/>
      <c r="P26" s="223">
        <v>96.213598383502188</v>
      </c>
      <c r="Q26" s="224">
        <v>99.164292144081244</v>
      </c>
      <c r="R26" s="224">
        <v>100</v>
      </c>
      <c r="S26" s="224">
        <v>105.18988318655211</v>
      </c>
      <c r="T26" s="224">
        <v>109.94365742074001</v>
      </c>
      <c r="U26" s="223">
        <v>93.697233340374581</v>
      </c>
      <c r="V26" s="3"/>
      <c r="W26" s="223"/>
      <c r="AG26" s="49"/>
    </row>
    <row r="27" spans="1:33" s="7" customFormat="1" ht="11.25" customHeight="1">
      <c r="A27" s="225" t="s">
        <v>83</v>
      </c>
      <c r="B27" s="7" t="s">
        <v>32</v>
      </c>
      <c r="C27" s="220" t="s">
        <v>31</v>
      </c>
      <c r="D27" s="221">
        <v>0.182</v>
      </c>
      <c r="E27" s="221">
        <v>0.193</v>
      </c>
      <c r="F27" s="70">
        <v>106.04395604395604</v>
      </c>
      <c r="G27" s="222"/>
      <c r="H27" s="221">
        <v>0.193</v>
      </c>
      <c r="I27" s="221">
        <v>0.193</v>
      </c>
      <c r="J27" s="221">
        <v>0.193</v>
      </c>
      <c r="K27" s="221">
        <v>0.193</v>
      </c>
      <c r="L27" s="221">
        <v>0.193</v>
      </c>
      <c r="M27" s="221">
        <v>0.193</v>
      </c>
      <c r="N27" s="8"/>
      <c r="P27" s="223">
        <v>100</v>
      </c>
      <c r="Q27" s="224">
        <v>100</v>
      </c>
      <c r="R27" s="224">
        <v>100</v>
      </c>
      <c r="S27" s="224">
        <v>100</v>
      </c>
      <c r="T27" s="224">
        <v>100</v>
      </c>
      <c r="U27" s="223">
        <v>100</v>
      </c>
      <c r="V27" s="3"/>
      <c r="W27" s="223"/>
      <c r="AG27" s="49"/>
    </row>
    <row r="28" spans="1:33" s="6" customFormat="1" ht="11.25" customHeight="1">
      <c r="A28" s="49" t="s">
        <v>83</v>
      </c>
      <c r="B28" s="6" t="s">
        <v>30</v>
      </c>
      <c r="C28" s="65" t="s">
        <v>20</v>
      </c>
      <c r="D28" s="69">
        <v>1629.8434893576064</v>
      </c>
      <c r="E28" s="69">
        <v>1706.2101058478386</v>
      </c>
      <c r="F28" s="70">
        <v>104.68551839418222</v>
      </c>
      <c r="G28" s="5"/>
      <c r="H28" s="69">
        <v>1952.2218664411914</v>
      </c>
      <c r="I28" s="69">
        <v>1829.215986144515</v>
      </c>
      <c r="J28" s="69">
        <v>1706.2101058478386</v>
      </c>
      <c r="K28" s="69">
        <v>1574.0843781219216</v>
      </c>
      <c r="L28" s="69">
        <v>1451.0784978252452</v>
      </c>
      <c r="M28" s="69">
        <v>1706.2101058478386</v>
      </c>
      <c r="N28" s="1"/>
      <c r="P28" s="5">
        <v>114.41860880733128</v>
      </c>
      <c r="Q28" s="69">
        <v>107.20930440366566</v>
      </c>
      <c r="R28" s="69">
        <v>100</v>
      </c>
      <c r="S28" s="69">
        <v>92.256186546248259</v>
      </c>
      <c r="T28" s="69">
        <v>85.046882142582604</v>
      </c>
      <c r="U28" s="5">
        <v>100</v>
      </c>
      <c r="V28" s="5"/>
      <c r="W28" s="5"/>
      <c r="AG28" s="49"/>
    </row>
    <row r="29" spans="1:33" ht="11.25" customHeight="1">
      <c r="A29" s="49" t="s">
        <v>83</v>
      </c>
      <c r="B29" s="1" t="s">
        <v>29</v>
      </c>
      <c r="C29" s="68" t="s">
        <v>20</v>
      </c>
      <c r="D29" s="71">
        <v>0</v>
      </c>
      <c r="E29" s="71">
        <v>0</v>
      </c>
      <c r="F29" s="70"/>
      <c r="G29" s="5"/>
      <c r="H29" s="71">
        <v>0</v>
      </c>
      <c r="I29" s="71">
        <v>0</v>
      </c>
      <c r="J29" s="71">
        <v>0</v>
      </c>
      <c r="K29" s="71">
        <v>0</v>
      </c>
      <c r="L29" s="71">
        <v>0</v>
      </c>
      <c r="M29" s="71">
        <v>0</v>
      </c>
      <c r="P29" s="3"/>
      <c r="Q29" s="71"/>
      <c r="R29" s="71"/>
      <c r="S29" s="71"/>
      <c r="T29" s="71"/>
      <c r="U29" s="3"/>
      <c r="V29" s="3"/>
      <c r="W29" s="3"/>
      <c r="AG29" s="49"/>
    </row>
    <row r="30" spans="1:33" ht="11.25" customHeight="1">
      <c r="A30" s="49" t="s">
        <v>83</v>
      </c>
      <c r="B30" s="6" t="s">
        <v>28</v>
      </c>
      <c r="C30" s="68"/>
      <c r="D30" s="71"/>
      <c r="E30" s="71"/>
      <c r="F30" s="70"/>
      <c r="G30" s="5"/>
      <c r="H30" s="71"/>
      <c r="I30" s="71"/>
      <c r="J30" s="71"/>
      <c r="K30" s="71"/>
      <c r="L30" s="71"/>
      <c r="M30" s="71"/>
      <c r="P30" s="3"/>
      <c r="Q30" s="71"/>
      <c r="R30" s="71"/>
      <c r="S30" s="71"/>
      <c r="T30" s="71"/>
      <c r="U30" s="3"/>
      <c r="V30" s="3"/>
      <c r="W30" s="3"/>
      <c r="AG30" s="49"/>
    </row>
    <row r="31" spans="1:33" ht="11.25" customHeight="1">
      <c r="A31" s="49" t="s">
        <v>83</v>
      </c>
      <c r="B31" s="1" t="s">
        <v>27</v>
      </c>
      <c r="C31" s="68" t="s">
        <v>20</v>
      </c>
      <c r="D31" s="71">
        <v>1629.8434893576064</v>
      </c>
      <c r="E31" s="71">
        <v>1706.2101058478386</v>
      </c>
      <c r="F31" s="219">
        <v>104.68551839418222</v>
      </c>
      <c r="G31" s="5"/>
      <c r="H31" s="71">
        <v>1952.2218664411914</v>
      </c>
      <c r="I31" s="71">
        <v>1829.215986144515</v>
      </c>
      <c r="J31" s="71">
        <v>1706.2101058478386</v>
      </c>
      <c r="K31" s="71">
        <v>1574.0843781219216</v>
      </c>
      <c r="L31" s="71">
        <v>1451.0784978252452</v>
      </c>
      <c r="M31" s="71">
        <v>1706.2101058478386</v>
      </c>
      <c r="P31" s="3">
        <v>114.41860880733128</v>
      </c>
      <c r="Q31" s="71">
        <v>107.20930440366566</v>
      </c>
      <c r="R31" s="71">
        <v>100</v>
      </c>
      <c r="S31" s="71">
        <v>92.256186546248259</v>
      </c>
      <c r="T31" s="71">
        <v>85.046882142582604</v>
      </c>
      <c r="U31" s="3">
        <v>100</v>
      </c>
      <c r="V31" s="3"/>
      <c r="W31" s="3"/>
      <c r="AG31" s="49"/>
    </row>
    <row r="32" spans="1:33" ht="11.25" customHeight="1">
      <c r="A32" s="49" t="s">
        <v>83</v>
      </c>
      <c r="B32" s="1" t="s">
        <v>26</v>
      </c>
      <c r="C32" s="68" t="s">
        <v>20</v>
      </c>
      <c r="D32" s="71">
        <v>2012.29628657848</v>
      </c>
      <c r="E32" s="71">
        <v>2048.9777213350767</v>
      </c>
      <c r="F32" s="219">
        <v>101.82286450565221</v>
      </c>
      <c r="G32" s="5"/>
      <c r="H32" s="71">
        <v>2285.821480381504</v>
      </c>
      <c r="I32" s="71">
        <v>2186.9603673221691</v>
      </c>
      <c r="J32" s="71">
        <v>2048.9777213350767</v>
      </c>
      <c r="K32" s="71">
        <v>1959.6854379518315</v>
      </c>
      <c r="L32" s="71">
        <v>1861.0775027024936</v>
      </c>
      <c r="M32" s="71">
        <v>1954.3878404276907</v>
      </c>
      <c r="P32" s="3">
        <v>111.55911831447851</v>
      </c>
      <c r="Q32" s="71">
        <v>106.73421894978856</v>
      </c>
      <c r="R32" s="71">
        <v>100</v>
      </c>
      <c r="S32" s="71">
        <v>95.64210569722232</v>
      </c>
      <c r="T32" s="71">
        <v>90.829562631352047</v>
      </c>
      <c r="U32" s="3">
        <v>95.383557374857503</v>
      </c>
      <c r="V32" s="3"/>
      <c r="W32" s="3"/>
      <c r="AG32" s="49"/>
    </row>
    <row r="33" spans="1:33" ht="11.25" customHeight="1">
      <c r="A33" s="49" t="s">
        <v>83</v>
      </c>
      <c r="B33" s="1" t="s">
        <v>25</v>
      </c>
      <c r="C33" s="68" t="s">
        <v>20</v>
      </c>
      <c r="D33" s="71">
        <v>1459.0781427969528</v>
      </c>
      <c r="E33" s="71">
        <v>1473.6146697815605</v>
      </c>
      <c r="F33" s="219">
        <v>100.99628159440057</v>
      </c>
      <c r="G33" s="5"/>
      <c r="H33" s="71">
        <v>1661.7641926378576</v>
      </c>
      <c r="I33" s="71">
        <v>1576.962596620092</v>
      </c>
      <c r="J33" s="71">
        <v>1473.6146697815605</v>
      </c>
      <c r="K33" s="71">
        <v>1404.5989642364468</v>
      </c>
      <c r="L33" s="71">
        <v>1333.915007564133</v>
      </c>
      <c r="M33" s="71">
        <v>1446.6926568132999</v>
      </c>
      <c r="P33" s="3">
        <v>112.76789154685784</v>
      </c>
      <c r="Q33" s="71">
        <v>107.01322597812162</v>
      </c>
      <c r="R33" s="71">
        <v>100</v>
      </c>
      <c r="S33" s="71">
        <v>95.316570406065239</v>
      </c>
      <c r="T33" s="71">
        <v>90.519932714965734</v>
      </c>
      <c r="U33" s="3">
        <v>98.173062909841192</v>
      </c>
      <c r="V33" s="3"/>
      <c r="W33" s="3"/>
      <c r="AG33" s="49"/>
    </row>
    <row r="34" spans="1:33" ht="11.25" customHeight="1">
      <c r="A34" s="49" t="s">
        <v>83</v>
      </c>
      <c r="B34" s="1" t="s">
        <v>24</v>
      </c>
      <c r="C34" s="68" t="s">
        <v>20</v>
      </c>
      <c r="D34" s="71">
        <v>141.82267112841819</v>
      </c>
      <c r="E34" s="71">
        <v>138.89487242190035</v>
      </c>
      <c r="F34" s="219">
        <v>97.935591902745387</v>
      </c>
      <c r="G34" s="5"/>
      <c r="H34" s="71">
        <v>148.67748191063555</v>
      </c>
      <c r="I34" s="71">
        <v>146.65338107373307</v>
      </c>
      <c r="J34" s="71">
        <v>138.89487242190035</v>
      </c>
      <c r="K34" s="71">
        <v>135.00313562540194</v>
      </c>
      <c r="L34" s="71">
        <v>129.08205998272689</v>
      </c>
      <c r="M34" s="71">
        <v>115.8686179014033</v>
      </c>
      <c r="P34" s="3">
        <v>107.0431754017672</v>
      </c>
      <c r="Q34" s="71">
        <v>105.58588558133799</v>
      </c>
      <c r="R34" s="71">
        <v>100</v>
      </c>
      <c r="S34" s="71">
        <v>97.198070217684446</v>
      </c>
      <c r="T34" s="71">
        <v>92.93507941073122</v>
      </c>
      <c r="U34" s="3">
        <v>83.421810957460252</v>
      </c>
      <c r="V34" s="3"/>
      <c r="W34" s="3"/>
      <c r="AG34" s="49"/>
    </row>
    <row r="35" spans="1:33" s="6" customFormat="1" ht="11.25" customHeight="1">
      <c r="A35" s="49" t="s">
        <v>83</v>
      </c>
      <c r="B35" s="6" t="s">
        <v>23</v>
      </c>
      <c r="C35" s="65" t="s">
        <v>20</v>
      </c>
      <c r="D35" s="69">
        <v>411.3954726531091</v>
      </c>
      <c r="E35" s="69">
        <v>436.4681791316159</v>
      </c>
      <c r="F35" s="70">
        <v>106.0945508993601</v>
      </c>
      <c r="G35" s="5"/>
      <c r="H35" s="69">
        <v>475.37980583301083</v>
      </c>
      <c r="I35" s="69">
        <v>463.34438962834406</v>
      </c>
      <c r="J35" s="69">
        <v>436.4681791316159</v>
      </c>
      <c r="K35" s="69">
        <v>420.08333808998282</v>
      </c>
      <c r="L35" s="69">
        <v>398.08043515563367</v>
      </c>
      <c r="M35" s="69">
        <v>391.82656571298747</v>
      </c>
      <c r="N35" s="1"/>
      <c r="P35" s="5">
        <v>108.9151119283913</v>
      </c>
      <c r="Q35" s="69">
        <v>106.15765633824677</v>
      </c>
      <c r="R35" s="69">
        <v>100</v>
      </c>
      <c r="S35" s="69">
        <v>96.246039957773803</v>
      </c>
      <c r="T35" s="69">
        <v>91.204915773617827</v>
      </c>
      <c r="U35" s="5">
        <v>89.772080634275326</v>
      </c>
      <c r="V35" s="5"/>
      <c r="W35" s="5"/>
      <c r="AG35" s="49"/>
    </row>
    <row r="36" spans="1:33" ht="11.25" customHeight="1">
      <c r="A36" s="49" t="s">
        <v>83</v>
      </c>
      <c r="B36" s="1" t="s">
        <v>22</v>
      </c>
      <c r="C36" s="68" t="s">
        <v>20</v>
      </c>
      <c r="D36" s="71">
        <v>170.7653465606536</v>
      </c>
      <c r="E36" s="71">
        <v>232.59543606627813</v>
      </c>
      <c r="F36" s="219">
        <v>136.20763272580209</v>
      </c>
      <c r="G36" s="5"/>
      <c r="H36" s="71">
        <v>290.45767380333382</v>
      </c>
      <c r="I36" s="71">
        <v>252.25338952442303</v>
      </c>
      <c r="J36" s="71">
        <v>232.59543606627813</v>
      </c>
      <c r="K36" s="71">
        <v>169.48541388547483</v>
      </c>
      <c r="L36" s="71">
        <v>117.1634902611122</v>
      </c>
      <c r="M36" s="71">
        <v>259.51744903453869</v>
      </c>
      <c r="P36" s="3">
        <v>124.87677261241181</v>
      </c>
      <c r="Q36" s="71">
        <v>108.4515645666166</v>
      </c>
      <c r="R36" s="71">
        <v>100</v>
      </c>
      <c r="S36" s="71">
        <v>72.867041912714029</v>
      </c>
      <c r="T36" s="71">
        <v>50.372222362835373</v>
      </c>
      <c r="U36" s="3">
        <v>111.57460929740218</v>
      </c>
      <c r="V36" s="3"/>
      <c r="W36" s="3"/>
      <c r="AG36" s="49"/>
    </row>
    <row r="37" spans="1:33" s="6" customFormat="1" ht="11.25" customHeight="1">
      <c r="A37" s="49" t="s">
        <v>83</v>
      </c>
      <c r="B37" s="6" t="s">
        <v>21</v>
      </c>
      <c r="C37" s="65" t="s">
        <v>20</v>
      </c>
      <c r="D37" s="69">
        <v>28.942675432235404</v>
      </c>
      <c r="E37" s="69">
        <v>93.70056364437778</v>
      </c>
      <c r="F37" s="70">
        <v>323.74534228448402</v>
      </c>
      <c r="G37" s="5"/>
      <c r="H37" s="69">
        <v>141.78019189269827</v>
      </c>
      <c r="I37" s="69">
        <v>105.60000845068996</v>
      </c>
      <c r="J37" s="69">
        <v>93.70056364437778</v>
      </c>
      <c r="K37" s="69">
        <v>34.482278260072889</v>
      </c>
      <c r="L37" s="69"/>
      <c r="M37" s="69">
        <v>143.64883113313539</v>
      </c>
      <c r="N37" s="1"/>
      <c r="P37" s="5">
        <v>151.31199469706218</v>
      </c>
      <c r="Q37" s="69">
        <v>112.69943780858587</v>
      </c>
      <c r="R37" s="69">
        <v>100</v>
      </c>
      <c r="S37" s="69">
        <v>36.800502493179927</v>
      </c>
      <c r="T37" s="69"/>
      <c r="U37" s="5">
        <v>153.30626150588219</v>
      </c>
      <c r="V37" s="5"/>
      <c r="W37" s="5"/>
      <c r="AG37" s="49"/>
    </row>
    <row r="38" spans="1:33" ht="11.25" customHeight="1">
      <c r="A38" s="49" t="s">
        <v>83</v>
      </c>
      <c r="B38" s="1" t="s">
        <v>19</v>
      </c>
      <c r="C38" s="218" t="s">
        <v>18</v>
      </c>
      <c r="D38" s="71">
        <v>1.3637615996076426</v>
      </c>
      <c r="E38" s="71">
        <v>4.4282229601346597</v>
      </c>
      <c r="F38" s="219">
        <v>324.70652945563722</v>
      </c>
      <c r="G38" s="5"/>
      <c r="H38" s="71">
        <v>6.0683790690994526</v>
      </c>
      <c r="I38" s="71">
        <v>4.6575816128051688</v>
      </c>
      <c r="J38" s="71">
        <v>4.4282229601346597</v>
      </c>
      <c r="K38" s="71">
        <v>1.7046556524166581</v>
      </c>
      <c r="L38" s="71"/>
      <c r="M38" s="71">
        <v>7.6444916677087438</v>
      </c>
      <c r="P38" s="3">
        <v>137.03869754821281</v>
      </c>
      <c r="Q38" s="71">
        <v>105.1794739048897</v>
      </c>
      <c r="R38" s="71">
        <v>100</v>
      </c>
      <c r="S38" s="71">
        <v>38.495253463136834</v>
      </c>
      <c r="T38" s="71"/>
      <c r="U38" s="3">
        <v>172.63113751337127</v>
      </c>
      <c r="V38" s="3"/>
      <c r="W38" s="3"/>
      <c r="X38" s="244" t="s">
        <v>154</v>
      </c>
      <c r="Y38" s="245"/>
      <c r="Z38" s="245"/>
      <c r="AA38" s="245"/>
      <c r="AB38" s="245"/>
      <c r="AC38" s="245"/>
      <c r="AD38" s="245"/>
      <c r="AE38" s="245"/>
      <c r="AF38" s="245"/>
      <c r="AG38" s="49"/>
    </row>
    <row r="39" spans="1:33" ht="12" customHeight="1">
      <c r="A39" s="49" t="s">
        <v>83</v>
      </c>
      <c r="B39" s="1" t="s">
        <v>233</v>
      </c>
      <c r="C39" s="8"/>
      <c r="D39" s="13">
        <v>4.3858030443939544E-3</v>
      </c>
      <c r="E39" s="13">
        <v>0</v>
      </c>
      <c r="F39" s="14"/>
      <c r="G39" s="14"/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/>
      <c r="P39" s="3"/>
      <c r="Q39" s="3"/>
      <c r="R39" s="3"/>
      <c r="S39" s="3"/>
      <c r="T39" s="3"/>
      <c r="U39" s="3"/>
      <c r="V39" s="3"/>
      <c r="W39" s="3"/>
      <c r="X39" s="84" t="s">
        <v>222</v>
      </c>
      <c r="AG39" s="49"/>
    </row>
    <row r="40" spans="1:33" ht="15" customHeight="1">
      <c r="A40" s="49" t="s">
        <v>223</v>
      </c>
      <c r="B40" s="57" t="s">
        <v>131</v>
      </c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49"/>
    </row>
    <row r="41" spans="1:33" ht="14.25" customHeight="1">
      <c r="A41" s="49" t="s">
        <v>223</v>
      </c>
      <c r="B41" s="57" t="s">
        <v>132</v>
      </c>
      <c r="C41" s="53"/>
      <c r="D41" s="56" t="s">
        <v>102</v>
      </c>
      <c r="E41" s="56" t="s">
        <v>102</v>
      </c>
      <c r="F41" s="56"/>
      <c r="G41" s="56"/>
      <c r="H41" s="56" t="s">
        <v>130</v>
      </c>
      <c r="I41" s="56" t="s">
        <v>147</v>
      </c>
      <c r="J41" s="56" t="s">
        <v>129</v>
      </c>
      <c r="K41" s="56" t="s">
        <v>146</v>
      </c>
      <c r="L41" s="56" t="s">
        <v>145</v>
      </c>
      <c r="M41" s="56" t="s">
        <v>148</v>
      </c>
      <c r="N41" s="56"/>
      <c r="O41" s="52"/>
      <c r="P41" s="52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49"/>
    </row>
    <row r="42" spans="1:33" ht="15" customHeight="1">
      <c r="A42" s="49" t="s">
        <v>223</v>
      </c>
      <c r="B42" s="62" t="s">
        <v>223</v>
      </c>
      <c r="C42" s="64"/>
      <c r="D42" s="77">
        <v>2024</v>
      </c>
      <c r="E42" s="77" t="s">
        <v>222</v>
      </c>
      <c r="F42" s="246" t="s">
        <v>231</v>
      </c>
      <c r="G42" s="78"/>
      <c r="H42" s="73"/>
      <c r="I42" s="73"/>
      <c r="J42" s="73" t="s">
        <v>222</v>
      </c>
      <c r="K42" s="73"/>
      <c r="L42" s="73"/>
      <c r="M42" s="73"/>
      <c r="N42" s="55"/>
      <c r="O42" s="55"/>
      <c r="P42" s="73"/>
      <c r="Q42" s="73"/>
      <c r="R42" s="73" t="s">
        <v>143</v>
      </c>
      <c r="S42" s="73"/>
      <c r="T42" s="73"/>
      <c r="U42" s="73"/>
      <c r="V42" s="18"/>
      <c r="W42" s="18"/>
      <c r="AG42" s="4"/>
    </row>
    <row r="43" spans="1:33" ht="23.25" customHeight="1">
      <c r="A43" s="49" t="s">
        <v>223</v>
      </c>
      <c r="B43" s="63" t="s">
        <v>68</v>
      </c>
      <c r="C43" s="64" t="s">
        <v>48</v>
      </c>
      <c r="D43" s="77"/>
      <c r="E43" s="215"/>
      <c r="F43" s="247"/>
      <c r="G43" s="78"/>
      <c r="H43" s="79" t="s">
        <v>67</v>
      </c>
      <c r="I43" s="77" t="s">
        <v>66</v>
      </c>
      <c r="J43" s="103" t="s">
        <v>65</v>
      </c>
      <c r="K43" s="77" t="s">
        <v>64</v>
      </c>
      <c r="L43" s="77" t="s">
        <v>63</v>
      </c>
      <c r="M43" s="96" t="s">
        <v>62</v>
      </c>
      <c r="N43" s="83"/>
      <c r="O43" s="83"/>
      <c r="P43" s="80" t="s">
        <v>67</v>
      </c>
      <c r="Q43" s="77" t="s">
        <v>66</v>
      </c>
      <c r="R43" s="103" t="s">
        <v>65</v>
      </c>
      <c r="S43" s="77" t="s">
        <v>64</v>
      </c>
      <c r="T43" s="77" t="s">
        <v>63</v>
      </c>
      <c r="U43" s="80" t="s">
        <v>62</v>
      </c>
      <c r="V43" s="18"/>
      <c r="W43" s="18"/>
      <c r="AG43" s="4"/>
    </row>
    <row r="44" spans="1:33">
      <c r="A44" s="49" t="s">
        <v>223</v>
      </c>
      <c r="B44" s="6" t="s">
        <v>8</v>
      </c>
      <c r="C44" s="65" t="s">
        <v>7</v>
      </c>
      <c r="D44" s="66">
        <v>5500</v>
      </c>
      <c r="E44" s="66">
        <v>5500</v>
      </c>
      <c r="F44" s="66"/>
      <c r="G44" s="21"/>
      <c r="H44" s="72">
        <v>6500</v>
      </c>
      <c r="I44" s="72">
        <v>6000</v>
      </c>
      <c r="J44" s="72">
        <v>5500</v>
      </c>
      <c r="K44" s="72">
        <v>5000</v>
      </c>
      <c r="L44" s="72">
        <v>4500</v>
      </c>
      <c r="M44" s="72">
        <v>5500</v>
      </c>
      <c r="N44" s="2"/>
      <c r="O44" s="2"/>
      <c r="P44" s="17">
        <v>118.18181818181819</v>
      </c>
      <c r="Q44" s="74">
        <v>109.09090909090908</v>
      </c>
      <c r="R44" s="74">
        <v>100</v>
      </c>
      <c r="S44" s="74">
        <v>90.909090909090907</v>
      </c>
      <c r="T44" s="74">
        <v>81.818181818181827</v>
      </c>
      <c r="U44" s="17">
        <v>100</v>
      </c>
      <c r="V44" s="22"/>
      <c r="W44" s="22"/>
      <c r="AG44" s="4"/>
    </row>
    <row r="45" spans="1:33" ht="6" customHeight="1">
      <c r="A45" s="49" t="s">
        <v>223</v>
      </c>
      <c r="B45" s="6"/>
      <c r="C45" s="65"/>
      <c r="D45" s="67"/>
      <c r="E45" s="67"/>
      <c r="F45" s="66"/>
      <c r="G45" s="21"/>
      <c r="H45" s="67"/>
      <c r="I45" s="67"/>
      <c r="J45" s="67"/>
      <c r="K45" s="67"/>
      <c r="L45" s="67"/>
      <c r="M45" s="67"/>
      <c r="P45" s="22"/>
      <c r="Q45" s="75"/>
      <c r="R45" s="75"/>
      <c r="S45" s="75"/>
      <c r="T45" s="75"/>
      <c r="U45" s="22"/>
      <c r="V45" s="22"/>
      <c r="W45" s="22"/>
      <c r="AG45" s="4"/>
    </row>
    <row r="46" spans="1:33" ht="6" customHeight="1">
      <c r="A46" s="49" t="s">
        <v>223</v>
      </c>
      <c r="B46" s="6"/>
      <c r="C46" s="68"/>
      <c r="D46" s="67"/>
      <c r="E46" s="67"/>
      <c r="F46" s="67"/>
      <c r="G46" s="50"/>
      <c r="H46" s="67"/>
      <c r="I46" s="67"/>
      <c r="J46" s="67"/>
      <c r="K46" s="67"/>
      <c r="L46" s="67"/>
      <c r="M46" s="67"/>
      <c r="P46" s="23"/>
      <c r="Q46" s="76"/>
      <c r="R46" s="76"/>
      <c r="S46" s="76"/>
      <c r="T46" s="76"/>
      <c r="U46" s="23"/>
      <c r="V46" s="22"/>
      <c r="W46" s="22"/>
      <c r="AG46" s="4"/>
    </row>
    <row r="47" spans="1:33" ht="11.25" customHeight="1">
      <c r="A47" s="49" t="s">
        <v>223</v>
      </c>
      <c r="B47" s="6" t="s">
        <v>74</v>
      </c>
      <c r="C47" s="65" t="s">
        <v>73</v>
      </c>
      <c r="D47" s="69">
        <v>1</v>
      </c>
      <c r="E47" s="69">
        <v>1</v>
      </c>
      <c r="F47" s="70"/>
      <c r="G47" s="5"/>
      <c r="H47" s="69">
        <v>1</v>
      </c>
      <c r="I47" s="69">
        <v>1</v>
      </c>
      <c r="J47" s="69">
        <v>1</v>
      </c>
      <c r="K47" s="69">
        <v>1</v>
      </c>
      <c r="L47" s="69">
        <v>1</v>
      </c>
      <c r="M47" s="69">
        <v>5</v>
      </c>
      <c r="N47" s="6"/>
      <c r="O47" s="6"/>
      <c r="P47" s="23">
        <v>100</v>
      </c>
      <c r="Q47" s="76">
        <v>100</v>
      </c>
      <c r="R47" s="76">
        <v>100</v>
      </c>
      <c r="S47" s="76">
        <v>100</v>
      </c>
      <c r="T47" s="76">
        <v>100</v>
      </c>
      <c r="U47" s="23">
        <v>500</v>
      </c>
      <c r="V47" s="9"/>
      <c r="W47" s="9"/>
      <c r="AG47" s="4"/>
    </row>
    <row r="48" spans="1:33" ht="11.25" customHeight="1">
      <c r="A48" s="49" t="s">
        <v>223</v>
      </c>
      <c r="B48" s="6" t="s">
        <v>47</v>
      </c>
      <c r="C48" s="68"/>
      <c r="D48" s="217"/>
      <c r="E48" s="217"/>
      <c r="F48" s="218"/>
      <c r="H48" s="217"/>
      <c r="I48" s="217"/>
      <c r="J48" s="217"/>
      <c r="K48" s="217"/>
      <c r="L48" s="217"/>
      <c r="M48" s="217"/>
      <c r="P48" s="20"/>
      <c r="Q48" s="217"/>
      <c r="R48" s="217"/>
      <c r="S48" s="217"/>
      <c r="T48" s="217"/>
      <c r="U48" s="20"/>
      <c r="V48" s="20"/>
      <c r="W48" s="20"/>
      <c r="AG48" s="4"/>
    </row>
    <row r="49" spans="1:33" s="6" customFormat="1" ht="11.25" customHeight="1">
      <c r="A49" s="49" t="s">
        <v>223</v>
      </c>
      <c r="B49" s="6" t="s">
        <v>46</v>
      </c>
      <c r="C49" s="65" t="s">
        <v>20</v>
      </c>
      <c r="D49" s="69">
        <v>1525.2453353456699</v>
      </c>
      <c r="E49" s="69">
        <v>1558.4572593717628</v>
      </c>
      <c r="F49" s="70">
        <v>102.17748078007176</v>
      </c>
      <c r="G49" s="5"/>
      <c r="H49" s="69">
        <v>1726.3994323838156</v>
      </c>
      <c r="I49" s="69">
        <v>1645.1549538482109</v>
      </c>
      <c r="J49" s="69">
        <v>1558.4572593717628</v>
      </c>
      <c r="K49" s="69">
        <v>1487.7929022124517</v>
      </c>
      <c r="L49" s="69">
        <v>1394.017529070346</v>
      </c>
      <c r="M49" s="69">
        <v>1471.0387793414395</v>
      </c>
      <c r="N49" s="1"/>
      <c r="P49" s="5">
        <v>110.77618086746585</v>
      </c>
      <c r="Q49" s="69">
        <v>105.56304601586555</v>
      </c>
      <c r="R49" s="69">
        <v>100</v>
      </c>
      <c r="S49" s="69">
        <v>95.46574943044655</v>
      </c>
      <c r="T49" s="69">
        <v>89.448556942286316</v>
      </c>
      <c r="U49" s="5">
        <v>94.390704043718017</v>
      </c>
      <c r="V49" s="5"/>
      <c r="W49" s="5"/>
      <c r="AG49" s="4"/>
    </row>
    <row r="50" spans="1:33" ht="11.25" customHeight="1">
      <c r="A50" s="49" t="s">
        <v>223</v>
      </c>
      <c r="B50" s="1" t="s">
        <v>45</v>
      </c>
      <c r="C50" s="68" t="s">
        <v>20</v>
      </c>
      <c r="D50" s="71">
        <v>152.01999999999998</v>
      </c>
      <c r="E50" s="71">
        <v>147.62</v>
      </c>
      <c r="F50" s="219">
        <v>97.105643994211306</v>
      </c>
      <c r="G50" s="5"/>
      <c r="H50" s="71">
        <v>147.62</v>
      </c>
      <c r="I50" s="71">
        <v>147.62</v>
      </c>
      <c r="J50" s="71">
        <v>147.62</v>
      </c>
      <c r="K50" s="71">
        <v>147.62</v>
      </c>
      <c r="L50" s="71">
        <v>147.62</v>
      </c>
      <c r="M50" s="71">
        <v>147.62</v>
      </c>
      <c r="P50" s="3">
        <v>100</v>
      </c>
      <c r="Q50" s="71">
        <v>100</v>
      </c>
      <c r="R50" s="71">
        <v>100</v>
      </c>
      <c r="S50" s="71">
        <v>100</v>
      </c>
      <c r="T50" s="71">
        <v>100</v>
      </c>
      <c r="U50" s="3">
        <v>100</v>
      </c>
      <c r="V50" s="3"/>
      <c r="W50" s="3"/>
      <c r="AG50" s="4"/>
    </row>
    <row r="51" spans="1:33" ht="11.25" customHeight="1">
      <c r="A51" s="49" t="s">
        <v>223</v>
      </c>
      <c r="B51" s="1" t="s">
        <v>44</v>
      </c>
      <c r="C51" s="68" t="s">
        <v>20</v>
      </c>
      <c r="D51" s="71">
        <v>373.83528676568494</v>
      </c>
      <c r="E51" s="71">
        <v>414.24469029274411</v>
      </c>
      <c r="F51" s="219">
        <v>110.80941392041122</v>
      </c>
      <c r="G51" s="5"/>
      <c r="H51" s="71">
        <v>496.32186332735557</v>
      </c>
      <c r="I51" s="71">
        <v>457.02497866080699</v>
      </c>
      <c r="J51" s="71">
        <v>414.24469029274411</v>
      </c>
      <c r="K51" s="71">
        <v>371.46440192468128</v>
      </c>
      <c r="L51" s="71">
        <v>328.68411355661851</v>
      </c>
      <c r="M51" s="71">
        <v>414.24469029274411</v>
      </c>
      <c r="P51" s="3">
        <v>119.8136934420591</v>
      </c>
      <c r="Q51" s="71">
        <v>110.32729914723356</v>
      </c>
      <c r="R51" s="71">
        <v>100</v>
      </c>
      <c r="S51" s="71">
        <v>89.672700852766454</v>
      </c>
      <c r="T51" s="71">
        <v>79.345401705532907</v>
      </c>
      <c r="U51" s="3">
        <v>100</v>
      </c>
      <c r="V51" s="3"/>
      <c r="W51" s="3"/>
      <c r="AG51" s="4"/>
    </row>
    <row r="52" spans="1:33" ht="11.25" customHeight="1">
      <c r="A52" s="49" t="s">
        <v>223</v>
      </c>
      <c r="B52" s="1" t="s">
        <v>43</v>
      </c>
      <c r="C52" s="68" t="s">
        <v>20</v>
      </c>
      <c r="D52" s="71">
        <v>154.79061000000002</v>
      </c>
      <c r="E52" s="71">
        <v>156.76329000000001</v>
      </c>
      <c r="F52" s="219">
        <v>101.27441839010778</v>
      </c>
      <c r="G52" s="5"/>
      <c r="H52" s="71">
        <v>156.76329000000001</v>
      </c>
      <c r="I52" s="71">
        <v>156.76329000000001</v>
      </c>
      <c r="J52" s="71">
        <v>156.76329000000001</v>
      </c>
      <c r="K52" s="71">
        <v>156.76329000000001</v>
      </c>
      <c r="L52" s="71">
        <v>156.76329000000001</v>
      </c>
      <c r="M52" s="71">
        <v>156.76329000000001</v>
      </c>
      <c r="P52" s="3">
        <v>100</v>
      </c>
      <c r="Q52" s="71">
        <v>100</v>
      </c>
      <c r="R52" s="71">
        <v>100</v>
      </c>
      <c r="S52" s="71">
        <v>100</v>
      </c>
      <c r="T52" s="71">
        <v>100</v>
      </c>
      <c r="U52" s="3">
        <v>100</v>
      </c>
      <c r="V52" s="3"/>
      <c r="W52" s="3"/>
      <c r="AG52" s="4"/>
    </row>
    <row r="53" spans="1:33" ht="11.25" customHeight="1">
      <c r="A53" s="49" t="s">
        <v>223</v>
      </c>
      <c r="B53" s="1" t="s">
        <v>42</v>
      </c>
      <c r="C53" s="68" t="s">
        <v>20</v>
      </c>
      <c r="D53" s="71">
        <v>442.08923306972827</v>
      </c>
      <c r="E53" s="71">
        <v>443.05606187025813</v>
      </c>
      <c r="F53" s="219">
        <v>100.2186953963607</v>
      </c>
      <c r="G53" s="5"/>
      <c r="H53" s="71">
        <v>484.07951355826742</v>
      </c>
      <c r="I53" s="71">
        <v>463.56778771426281</v>
      </c>
      <c r="J53" s="71">
        <v>443.05606187025813</v>
      </c>
      <c r="K53" s="71">
        <v>422.54433602625346</v>
      </c>
      <c r="L53" s="71">
        <v>402.03261018224885</v>
      </c>
      <c r="M53" s="71">
        <v>443.05606187025813</v>
      </c>
      <c r="P53" s="3">
        <v>109.25920108503612</v>
      </c>
      <c r="Q53" s="71">
        <v>104.62960054251806</v>
      </c>
      <c r="R53" s="71">
        <v>100</v>
      </c>
      <c r="S53" s="71">
        <v>95.370399457481923</v>
      </c>
      <c r="T53" s="71">
        <v>90.740798914963875</v>
      </c>
      <c r="U53" s="3">
        <v>100</v>
      </c>
      <c r="V53" s="3"/>
      <c r="W53" s="3"/>
      <c r="AG53" s="4"/>
    </row>
    <row r="54" spans="1:33" ht="11.25" customHeight="1">
      <c r="A54" s="49" t="s">
        <v>223</v>
      </c>
      <c r="B54" s="1" t="s">
        <v>41</v>
      </c>
      <c r="C54" s="68" t="s">
        <v>20</v>
      </c>
      <c r="D54" s="71">
        <v>16.105320000000003</v>
      </c>
      <c r="E54" s="71">
        <v>16.105320000000003</v>
      </c>
      <c r="F54" s="219">
        <v>100</v>
      </c>
      <c r="G54" s="5"/>
      <c r="H54" s="71">
        <v>17.56944</v>
      </c>
      <c r="I54" s="71">
        <v>17.569440000000004</v>
      </c>
      <c r="J54" s="71">
        <v>16.105320000000003</v>
      </c>
      <c r="K54" s="71">
        <v>14.641200000000001</v>
      </c>
      <c r="L54" s="71">
        <v>13.177080000000002</v>
      </c>
      <c r="M54" s="71">
        <v>16.105320000000003</v>
      </c>
      <c r="P54" s="3">
        <v>109.09090909090908</v>
      </c>
      <c r="Q54" s="71">
        <v>109.09090909090911</v>
      </c>
      <c r="R54" s="71">
        <v>100</v>
      </c>
      <c r="S54" s="71">
        <v>90.909090909090907</v>
      </c>
      <c r="T54" s="71">
        <v>81.818181818181813</v>
      </c>
      <c r="U54" s="3">
        <v>100</v>
      </c>
      <c r="V54" s="3"/>
      <c r="W54" s="3"/>
      <c r="AG54" s="4"/>
    </row>
    <row r="55" spans="1:33" ht="11.25" customHeight="1">
      <c r="A55" s="49" t="s">
        <v>223</v>
      </c>
      <c r="B55" s="1" t="s">
        <v>40</v>
      </c>
      <c r="C55" s="68" t="s">
        <v>20</v>
      </c>
      <c r="D55" s="71">
        <v>362.51074107650203</v>
      </c>
      <c r="E55" s="71">
        <v>355.1803944312</v>
      </c>
      <c r="F55" s="219">
        <v>97.977895324278109</v>
      </c>
      <c r="G55" s="5"/>
      <c r="H55" s="71">
        <v>394.20569456860153</v>
      </c>
      <c r="I55" s="71">
        <v>374.90785709419725</v>
      </c>
      <c r="J55" s="71">
        <v>355.1803944312</v>
      </c>
      <c r="K55" s="71">
        <v>351.06740094332577</v>
      </c>
      <c r="L55" s="71">
        <v>324.32305941543234</v>
      </c>
      <c r="M55" s="71">
        <v>271.74720843012528</v>
      </c>
      <c r="P55" s="3">
        <v>110.98745897838708</v>
      </c>
      <c r="Q55" s="71">
        <v>105.55420934609569</v>
      </c>
      <c r="R55" s="71">
        <v>100</v>
      </c>
      <c r="S55" s="71">
        <v>98.841998727305608</v>
      </c>
      <c r="T55" s="71">
        <v>91.312207683877418</v>
      </c>
      <c r="U55" s="3">
        <v>76.509630793476674</v>
      </c>
      <c r="V55" s="3"/>
      <c r="W55" s="3"/>
      <c r="AG55" s="4"/>
    </row>
    <row r="56" spans="1:33" ht="11.25" customHeight="1">
      <c r="A56" s="49" t="s">
        <v>223</v>
      </c>
      <c r="B56" s="1" t="s">
        <v>11</v>
      </c>
      <c r="C56" s="68" t="s">
        <v>20</v>
      </c>
      <c r="D56" s="71">
        <v>0</v>
      </c>
      <c r="E56" s="71">
        <v>0</v>
      </c>
      <c r="F56" s="219"/>
      <c r="G56" s="5"/>
      <c r="H56" s="71">
        <v>0</v>
      </c>
      <c r="I56" s="71">
        <v>0</v>
      </c>
      <c r="J56" s="71">
        <v>0</v>
      </c>
      <c r="K56" s="71">
        <v>0</v>
      </c>
      <c r="L56" s="71">
        <v>0</v>
      </c>
      <c r="M56" s="71">
        <v>0</v>
      </c>
      <c r="P56" s="3"/>
      <c r="Q56" s="71"/>
      <c r="R56" s="71"/>
      <c r="S56" s="71"/>
      <c r="T56" s="71"/>
      <c r="U56" s="3"/>
      <c r="V56" s="3"/>
      <c r="W56" s="3"/>
      <c r="AG56" s="4"/>
    </row>
    <row r="57" spans="1:33" s="6" customFormat="1" ht="11.25" customHeight="1">
      <c r="A57" s="49" t="s">
        <v>223</v>
      </c>
      <c r="B57" s="6" t="s">
        <v>39</v>
      </c>
      <c r="C57" s="65" t="s">
        <v>20</v>
      </c>
      <c r="D57" s="69">
        <v>371.59817401645245</v>
      </c>
      <c r="E57" s="69">
        <v>394.55475882794195</v>
      </c>
      <c r="F57" s="70">
        <v>106.17779806702525</v>
      </c>
      <c r="G57" s="5"/>
      <c r="H57" s="69">
        <v>441.99966198336637</v>
      </c>
      <c r="I57" s="69">
        <v>418.23892163888229</v>
      </c>
      <c r="J57" s="69">
        <v>394.55475882794195</v>
      </c>
      <c r="K57" s="69">
        <v>383.15266611935601</v>
      </c>
      <c r="L57" s="69">
        <v>356.78253164935012</v>
      </c>
      <c r="M57" s="69">
        <v>280.67824417106357</v>
      </c>
      <c r="N57" s="1"/>
      <c r="P57" s="5">
        <v>112.02492229376817</v>
      </c>
      <c r="Q57" s="69">
        <v>106.00275684959324</v>
      </c>
      <c r="R57" s="69">
        <v>100</v>
      </c>
      <c r="S57" s="69">
        <v>97.110136817901576</v>
      </c>
      <c r="T57" s="69">
        <v>90.426619795235169</v>
      </c>
      <c r="U57" s="5">
        <v>71.13796954441554</v>
      </c>
      <c r="V57" s="5"/>
      <c r="W57" s="5"/>
      <c r="AF57" s="1"/>
      <c r="AG57" s="4"/>
    </row>
    <row r="58" spans="1:33" ht="11.25" customHeight="1">
      <c r="A58" s="49" t="s">
        <v>223</v>
      </c>
      <c r="B58" s="1" t="s">
        <v>38</v>
      </c>
      <c r="C58" s="68" t="s">
        <v>20</v>
      </c>
      <c r="D58" s="71">
        <v>161.90276498075823</v>
      </c>
      <c r="E58" s="71">
        <v>169.96915154285247</v>
      </c>
      <c r="F58" s="219">
        <v>104.98224138608931</v>
      </c>
      <c r="G58" s="5"/>
      <c r="H58" s="71">
        <v>194.82402399928492</v>
      </c>
      <c r="I58" s="71">
        <v>182.44571888874555</v>
      </c>
      <c r="J58" s="71">
        <v>169.96915154285247</v>
      </c>
      <c r="K58" s="71">
        <v>163.92469386754937</v>
      </c>
      <c r="L58" s="71">
        <v>150.5144890658095</v>
      </c>
      <c r="M58" s="71">
        <v>108.77125727854907</v>
      </c>
      <c r="P58" s="3">
        <v>114.62316675162437</v>
      </c>
      <c r="Q58" s="71">
        <v>107.340489278578</v>
      </c>
      <c r="R58" s="71">
        <v>100</v>
      </c>
      <c r="S58" s="71">
        <v>96.443791346584916</v>
      </c>
      <c r="T58" s="71">
        <v>88.554003888089014</v>
      </c>
      <c r="U58" s="3">
        <v>63.99470509278018</v>
      </c>
      <c r="V58" s="3"/>
      <c r="W58" s="3"/>
      <c r="AG58" s="4"/>
    </row>
    <row r="59" spans="1:33" s="6" customFormat="1" ht="11.25" customHeight="1">
      <c r="A59" s="49" t="s">
        <v>223</v>
      </c>
      <c r="B59" s="6" t="s">
        <v>37</v>
      </c>
      <c r="C59" s="65" t="s">
        <v>20</v>
      </c>
      <c r="D59" s="69">
        <v>1896.8435093621224</v>
      </c>
      <c r="E59" s="69">
        <v>1953.0120181997047</v>
      </c>
      <c r="F59" s="70">
        <v>102.96115670904611</v>
      </c>
      <c r="G59" s="5"/>
      <c r="H59" s="69">
        <v>2168.399094367182</v>
      </c>
      <c r="I59" s="69">
        <v>2063.3938754870933</v>
      </c>
      <c r="J59" s="69">
        <v>1953.0120181997047</v>
      </c>
      <c r="K59" s="69">
        <v>1870.9455683318076</v>
      </c>
      <c r="L59" s="69">
        <v>1750.8000607196961</v>
      </c>
      <c r="M59" s="69">
        <v>1751.7170235125031</v>
      </c>
      <c r="N59" s="1"/>
      <c r="P59" s="5">
        <v>111.02845625937428</v>
      </c>
      <c r="Q59" s="69">
        <v>105.65187803550431</v>
      </c>
      <c r="R59" s="69">
        <v>100</v>
      </c>
      <c r="S59" s="69">
        <v>95.797954692386057</v>
      </c>
      <c r="T59" s="69">
        <v>89.646148841090678</v>
      </c>
      <c r="U59" s="5">
        <v>89.693100052054149</v>
      </c>
      <c r="V59" s="5"/>
      <c r="W59" s="5"/>
      <c r="X59" s="1"/>
      <c r="Y59" s="1"/>
      <c r="Z59" s="1"/>
      <c r="AA59" s="1"/>
      <c r="AB59" s="1"/>
      <c r="AC59" s="1"/>
      <c r="AD59" s="1"/>
      <c r="AE59" s="1"/>
      <c r="AF59" s="1"/>
      <c r="AG59" s="4"/>
    </row>
    <row r="60" spans="1:33" ht="11.25" customHeight="1">
      <c r="A60" s="49" t="s">
        <v>223</v>
      </c>
      <c r="B60" s="1" t="s">
        <v>4</v>
      </c>
      <c r="C60" s="68" t="s">
        <v>20</v>
      </c>
      <c r="D60" s="71">
        <v>300.50361776693876</v>
      </c>
      <c r="E60" s="71">
        <v>309.80437812192167</v>
      </c>
      <c r="F60" s="219">
        <v>103.09505769817264</v>
      </c>
      <c r="G60" s="5"/>
      <c r="H60" s="71">
        <v>371.93598614451514</v>
      </c>
      <c r="I60" s="71">
        <v>345.43010584783872</v>
      </c>
      <c r="J60" s="71">
        <v>309.80437812192167</v>
      </c>
      <c r="K60" s="71">
        <v>283.29849782524531</v>
      </c>
      <c r="L60" s="71">
        <v>256.79261752856894</v>
      </c>
      <c r="M60" s="71">
        <v>318.88873724168741</v>
      </c>
      <c r="P60" s="3">
        <v>120.055109743524</v>
      </c>
      <c r="Q60" s="71">
        <v>111.49942681310227</v>
      </c>
      <c r="R60" s="71">
        <v>100</v>
      </c>
      <c r="S60" s="71">
        <v>91.44431706957829</v>
      </c>
      <c r="T60" s="71">
        <v>82.888634139156594</v>
      </c>
      <c r="U60" s="3">
        <v>102.93228881232616</v>
      </c>
      <c r="V60" s="3"/>
      <c r="W60" s="3"/>
      <c r="X60" s="244" t="s">
        <v>159</v>
      </c>
      <c r="Y60" s="245"/>
      <c r="Z60" s="245"/>
      <c r="AA60" s="245"/>
      <c r="AB60" s="245"/>
      <c r="AC60" s="245"/>
      <c r="AD60" s="245"/>
      <c r="AE60" s="245"/>
      <c r="AF60" s="245"/>
      <c r="AG60" s="4"/>
    </row>
    <row r="61" spans="1:33" ht="11.25" customHeight="1">
      <c r="A61" s="49" t="s">
        <v>223</v>
      </c>
      <c r="B61" s="1" t="s">
        <v>36</v>
      </c>
      <c r="C61" s="68" t="s">
        <v>20</v>
      </c>
      <c r="D61" s="71">
        <v>1596.3398915951836</v>
      </c>
      <c r="E61" s="71">
        <v>1643.207640077783</v>
      </c>
      <c r="F61" s="219">
        <v>102.93595046577239</v>
      </c>
      <c r="G61" s="5"/>
      <c r="H61" s="71">
        <v>1796.463108222667</v>
      </c>
      <c r="I61" s="71">
        <v>1717.9637696392547</v>
      </c>
      <c r="J61" s="71">
        <v>1643.207640077783</v>
      </c>
      <c r="K61" s="71">
        <v>1587.6470705065624</v>
      </c>
      <c r="L61" s="71">
        <v>1494.0074431911271</v>
      </c>
      <c r="M61" s="71">
        <v>1432.8282862708156</v>
      </c>
      <c r="P61" s="3">
        <v>109.32660391827471</v>
      </c>
      <c r="Q61" s="71">
        <v>104.54940250630365</v>
      </c>
      <c r="R61" s="71">
        <v>100</v>
      </c>
      <c r="S61" s="71">
        <v>96.618773658538331</v>
      </c>
      <c r="T61" s="71">
        <v>90.920186028371106</v>
      </c>
      <c r="U61" s="3">
        <v>87.197031666855636</v>
      </c>
      <c r="V61" s="3"/>
      <c r="W61" s="3"/>
      <c r="X61" s="84" t="s">
        <v>232</v>
      </c>
      <c r="AG61" s="4"/>
    </row>
    <row r="62" spans="1:33" ht="11.25" customHeight="1">
      <c r="A62" s="49" t="s">
        <v>223</v>
      </c>
      <c r="B62" s="1" t="s">
        <v>35</v>
      </c>
      <c r="C62" s="68" t="s">
        <v>20</v>
      </c>
      <c r="D62" s="71">
        <v>202.77999999999994</v>
      </c>
      <c r="E62" s="71">
        <v>202.77999999999994</v>
      </c>
      <c r="F62" s="219">
        <v>100</v>
      </c>
      <c r="G62" s="5"/>
      <c r="H62" s="71">
        <v>202.77999999999994</v>
      </c>
      <c r="I62" s="71">
        <v>202.77999999999994</v>
      </c>
      <c r="J62" s="71">
        <v>202.77999999999994</v>
      </c>
      <c r="K62" s="71">
        <v>202.77999999999994</v>
      </c>
      <c r="L62" s="71">
        <v>202.77999999999994</v>
      </c>
      <c r="M62" s="71">
        <v>202.77999999999994</v>
      </c>
      <c r="P62" s="3">
        <v>100</v>
      </c>
      <c r="Q62" s="71">
        <v>100</v>
      </c>
      <c r="R62" s="71">
        <v>100</v>
      </c>
      <c r="S62" s="71">
        <v>100</v>
      </c>
      <c r="T62" s="71">
        <v>100</v>
      </c>
      <c r="U62" s="3">
        <v>100</v>
      </c>
      <c r="V62" s="3"/>
      <c r="W62" s="3"/>
      <c r="AG62" s="4"/>
    </row>
    <row r="63" spans="1:33" ht="11.25" customHeight="1">
      <c r="A63" s="49" t="s">
        <v>223</v>
      </c>
      <c r="B63" s="6" t="s">
        <v>34</v>
      </c>
      <c r="C63" s="65" t="s">
        <v>20</v>
      </c>
      <c r="D63" s="69">
        <v>1393.5598915951837</v>
      </c>
      <c r="E63" s="69">
        <v>1440.4276400777831</v>
      </c>
      <c r="F63" s="70">
        <v>103.36316714949012</v>
      </c>
      <c r="G63" s="5"/>
      <c r="H63" s="69">
        <v>1593.683108222667</v>
      </c>
      <c r="I63" s="69">
        <v>1515.1837696392547</v>
      </c>
      <c r="J63" s="69">
        <v>1440.4276400777831</v>
      </c>
      <c r="K63" s="69">
        <v>1384.8670705065624</v>
      </c>
      <c r="L63" s="69">
        <v>1291.2274431911271</v>
      </c>
      <c r="M63" s="69">
        <v>1230.0482862708157</v>
      </c>
      <c r="N63" s="6"/>
      <c r="O63" s="6"/>
      <c r="P63" s="5">
        <v>110.63958118275265</v>
      </c>
      <c r="Q63" s="69">
        <v>105.18985664267278</v>
      </c>
      <c r="R63" s="69">
        <v>100</v>
      </c>
      <c r="S63" s="69">
        <v>96.142772602709826</v>
      </c>
      <c r="T63" s="69">
        <v>89.641951269513328</v>
      </c>
      <c r="U63" s="5">
        <v>85.394660033349055</v>
      </c>
      <c r="V63" s="3"/>
      <c r="W63" s="3"/>
      <c r="AG63" s="4"/>
    </row>
    <row r="64" spans="1:33" s="7" customFormat="1" ht="11.25" customHeight="1">
      <c r="A64" s="49" t="s">
        <v>223</v>
      </c>
      <c r="B64" s="7" t="s">
        <v>33</v>
      </c>
      <c r="C64" s="220" t="s">
        <v>31</v>
      </c>
      <c r="D64" s="221">
        <v>0.25337452574457886</v>
      </c>
      <c r="E64" s="221">
        <v>0.26189593455959692</v>
      </c>
      <c r="F64" s="70">
        <v>103.36316714949012</v>
      </c>
      <c r="G64" s="222"/>
      <c r="H64" s="221">
        <v>0.24518201664964107</v>
      </c>
      <c r="I64" s="221">
        <v>0.2525306282732091</v>
      </c>
      <c r="J64" s="221">
        <v>0.26189593455959692</v>
      </c>
      <c r="K64" s="221">
        <v>0.27697341410131249</v>
      </c>
      <c r="L64" s="221">
        <v>0.28693943182025045</v>
      </c>
      <c r="M64" s="221">
        <v>0.22364514295833013</v>
      </c>
      <c r="P64" s="223">
        <v>93.61810715463686</v>
      </c>
      <c r="Q64" s="224">
        <v>96.42403525578338</v>
      </c>
      <c r="R64" s="224">
        <v>100</v>
      </c>
      <c r="S64" s="224">
        <v>105.75704986298081</v>
      </c>
      <c r="T64" s="224">
        <v>109.56238488496072</v>
      </c>
      <c r="U64" s="223">
        <v>85.394660033349069</v>
      </c>
      <c r="V64" s="3"/>
      <c r="W64" s="223"/>
      <c r="X64" s="1"/>
      <c r="Y64" s="1"/>
      <c r="Z64" s="1"/>
      <c r="AA64" s="1"/>
      <c r="AB64" s="1"/>
      <c r="AC64" s="1"/>
      <c r="AD64" s="1"/>
      <c r="AE64" s="1"/>
      <c r="AF64" s="1"/>
      <c r="AG64" s="4"/>
    </row>
    <row r="65" spans="1:33" s="7" customFormat="1" ht="11.25" customHeight="1">
      <c r="A65" s="49" t="s">
        <v>223</v>
      </c>
      <c r="B65" s="7" t="s">
        <v>32</v>
      </c>
      <c r="C65" s="220" t="s">
        <v>31</v>
      </c>
      <c r="D65" s="221">
        <v>0.14799999999999999</v>
      </c>
      <c r="E65" s="221">
        <v>0.156</v>
      </c>
      <c r="F65" s="70">
        <v>105.40540540540542</v>
      </c>
      <c r="G65" s="222"/>
      <c r="H65" s="221">
        <v>0.156</v>
      </c>
      <c r="I65" s="221">
        <v>0.156</v>
      </c>
      <c r="J65" s="221">
        <v>0.156</v>
      </c>
      <c r="K65" s="221">
        <v>0.156</v>
      </c>
      <c r="L65" s="221">
        <v>0.156</v>
      </c>
      <c r="M65" s="221">
        <v>0.156</v>
      </c>
      <c r="P65" s="223">
        <v>100</v>
      </c>
      <c r="Q65" s="224">
        <v>100</v>
      </c>
      <c r="R65" s="224">
        <v>100</v>
      </c>
      <c r="S65" s="224">
        <v>100</v>
      </c>
      <c r="T65" s="224">
        <v>100</v>
      </c>
      <c r="U65" s="223">
        <v>100</v>
      </c>
      <c r="V65" s="3"/>
      <c r="W65" s="223"/>
      <c r="X65" s="1"/>
      <c r="Y65" s="1"/>
      <c r="Z65" s="1"/>
      <c r="AA65" s="1"/>
      <c r="AB65" s="1"/>
      <c r="AC65" s="1"/>
      <c r="AD65" s="1"/>
      <c r="AE65" s="1"/>
      <c r="AF65" s="1"/>
      <c r="AG65" s="4"/>
    </row>
    <row r="66" spans="1:33" s="6" customFormat="1" ht="11.25" customHeight="1">
      <c r="A66" s="49" t="s">
        <v>223</v>
      </c>
      <c r="B66" s="6" t="s">
        <v>30</v>
      </c>
      <c r="C66" s="65" t="s">
        <v>20</v>
      </c>
      <c r="D66" s="69">
        <v>1317.2836177669387</v>
      </c>
      <c r="E66" s="69">
        <v>1370.5843781219216</v>
      </c>
      <c r="F66" s="70">
        <v>104.04626305497813</v>
      </c>
      <c r="G66" s="5"/>
      <c r="H66" s="69">
        <v>1588.715986144515</v>
      </c>
      <c r="I66" s="69">
        <v>1484.2101058478386</v>
      </c>
      <c r="J66" s="69">
        <v>1370.5843781219216</v>
      </c>
      <c r="K66" s="69">
        <v>1266.0784978252452</v>
      </c>
      <c r="L66" s="69">
        <v>1161.5726175285688</v>
      </c>
      <c r="M66" s="69">
        <v>1379.6687372416875</v>
      </c>
      <c r="N66" s="1"/>
      <c r="P66" s="5">
        <v>115.9152264905787</v>
      </c>
      <c r="Q66" s="69">
        <v>108.29031247836163</v>
      </c>
      <c r="R66" s="69">
        <v>100</v>
      </c>
      <c r="S66" s="69">
        <v>92.375085987782938</v>
      </c>
      <c r="T66" s="69">
        <v>84.750171975565877</v>
      </c>
      <c r="U66" s="5">
        <v>100.66280918305912</v>
      </c>
      <c r="V66" s="5"/>
      <c r="W66" s="5"/>
      <c r="X66" s="1"/>
      <c r="Y66" s="1"/>
      <c r="Z66" s="1"/>
      <c r="AA66" s="1"/>
      <c r="AB66" s="1"/>
      <c r="AC66" s="1"/>
      <c r="AD66" s="1"/>
      <c r="AE66" s="1"/>
      <c r="AF66" s="1"/>
      <c r="AG66" s="4"/>
    </row>
    <row r="67" spans="1:33" ht="11.25" customHeight="1">
      <c r="A67" s="49" t="s">
        <v>223</v>
      </c>
      <c r="B67" s="1" t="s">
        <v>29</v>
      </c>
      <c r="C67" s="68" t="s">
        <v>20</v>
      </c>
      <c r="D67" s="71">
        <v>0</v>
      </c>
      <c r="E67" s="71">
        <v>0</v>
      </c>
      <c r="F67" s="70"/>
      <c r="G67" s="5"/>
      <c r="H67" s="71">
        <v>0</v>
      </c>
      <c r="I67" s="71">
        <v>0</v>
      </c>
      <c r="J67" s="71">
        <v>0</v>
      </c>
      <c r="K67" s="71">
        <v>0</v>
      </c>
      <c r="L67" s="71">
        <v>0</v>
      </c>
      <c r="M67" s="71">
        <v>0</v>
      </c>
      <c r="P67" s="3"/>
      <c r="Q67" s="71"/>
      <c r="R67" s="71"/>
      <c r="S67" s="71"/>
      <c r="T67" s="71"/>
      <c r="U67" s="3"/>
      <c r="V67" s="3"/>
      <c r="W67" s="3"/>
      <c r="AG67" s="4"/>
    </row>
    <row r="68" spans="1:33" ht="11.25" customHeight="1">
      <c r="A68" s="49" t="s">
        <v>223</v>
      </c>
      <c r="B68" s="6" t="s">
        <v>28</v>
      </c>
      <c r="C68" s="68"/>
      <c r="D68" s="71"/>
      <c r="E68" s="71"/>
      <c r="F68" s="70"/>
      <c r="G68" s="5"/>
      <c r="H68" s="71"/>
      <c r="I68" s="71"/>
      <c r="J68" s="71"/>
      <c r="K68" s="71"/>
      <c r="L68" s="71"/>
      <c r="M68" s="71"/>
      <c r="P68" s="3"/>
      <c r="Q68" s="71"/>
      <c r="R68" s="71"/>
      <c r="S68" s="71"/>
      <c r="T68" s="71"/>
      <c r="U68" s="3"/>
      <c r="V68" s="3"/>
      <c r="W68" s="3"/>
      <c r="AG68" s="4"/>
    </row>
    <row r="69" spans="1:33" ht="11.25" customHeight="1">
      <c r="A69" s="49" t="s">
        <v>223</v>
      </c>
      <c r="B69" s="1" t="s">
        <v>27</v>
      </c>
      <c r="C69" s="68" t="s">
        <v>20</v>
      </c>
      <c r="D69" s="71">
        <v>1317.2836177669387</v>
      </c>
      <c r="E69" s="71">
        <v>1370.5843781219216</v>
      </c>
      <c r="F69" s="219">
        <v>104.04626305497813</v>
      </c>
      <c r="G69" s="5"/>
      <c r="H69" s="71">
        <v>1588.715986144515</v>
      </c>
      <c r="I69" s="71">
        <v>1484.2101058478386</v>
      </c>
      <c r="J69" s="71">
        <v>1370.5843781219216</v>
      </c>
      <c r="K69" s="71">
        <v>1266.0784978252452</v>
      </c>
      <c r="L69" s="71">
        <v>1161.5726175285688</v>
      </c>
      <c r="M69" s="71">
        <v>1379.6687372416875</v>
      </c>
      <c r="P69" s="3">
        <v>115.9152264905787</v>
      </c>
      <c r="Q69" s="71">
        <v>108.29031247836163</v>
      </c>
      <c r="R69" s="71">
        <v>100</v>
      </c>
      <c r="S69" s="71">
        <v>92.375085987782938</v>
      </c>
      <c r="T69" s="71">
        <v>84.750171975565877</v>
      </c>
      <c r="U69" s="3">
        <v>100.66280918305912</v>
      </c>
      <c r="V69" s="3"/>
      <c r="W69" s="3"/>
      <c r="AG69" s="4"/>
    </row>
    <row r="70" spans="1:33" ht="11.25" customHeight="1">
      <c r="A70" s="49" t="s">
        <v>223</v>
      </c>
      <c r="B70" s="1" t="s">
        <v>26</v>
      </c>
      <c r="C70" s="68" t="s">
        <v>20</v>
      </c>
      <c r="D70" s="71">
        <v>1896.8435093621222</v>
      </c>
      <c r="E70" s="71">
        <v>1953.0120181997045</v>
      </c>
      <c r="F70" s="219">
        <v>102.96115670904611</v>
      </c>
      <c r="G70" s="5"/>
      <c r="H70" s="71">
        <v>2168.3990943671824</v>
      </c>
      <c r="I70" s="71">
        <v>2063.3938754870933</v>
      </c>
      <c r="J70" s="71">
        <v>1953.0120181997045</v>
      </c>
      <c r="K70" s="71">
        <v>1870.9455683318079</v>
      </c>
      <c r="L70" s="71">
        <v>1750.8000607196959</v>
      </c>
      <c r="M70" s="71">
        <v>1751.7170235125027</v>
      </c>
      <c r="P70" s="3">
        <v>111.02845625937432</v>
      </c>
      <c r="Q70" s="71">
        <v>105.65187803550432</v>
      </c>
      <c r="R70" s="71">
        <v>100</v>
      </c>
      <c r="S70" s="71">
        <v>95.797954692386071</v>
      </c>
      <c r="T70" s="71">
        <v>89.646148841090664</v>
      </c>
      <c r="U70" s="3">
        <v>89.693100052054149</v>
      </c>
      <c r="V70" s="3"/>
      <c r="W70" s="3"/>
      <c r="AG70" s="4"/>
    </row>
    <row r="71" spans="1:33" ht="11.25" customHeight="1">
      <c r="A71" s="49" t="s">
        <v>223</v>
      </c>
      <c r="B71" s="1" t="s">
        <v>25</v>
      </c>
      <c r="C71" s="68" t="s">
        <v>20</v>
      </c>
      <c r="D71" s="71">
        <v>1335.5019215254463</v>
      </c>
      <c r="E71" s="71">
        <v>1369.3031325374686</v>
      </c>
      <c r="F71" s="219">
        <v>102.53097434509219</v>
      </c>
      <c r="G71" s="5"/>
      <c r="H71" s="71">
        <v>1516.0018199886263</v>
      </c>
      <c r="I71" s="71">
        <v>1445.3706948540689</v>
      </c>
      <c r="J71" s="71">
        <v>1369.3031325374686</v>
      </c>
      <c r="K71" s="71">
        <v>1301.3216956027647</v>
      </c>
      <c r="L71" s="71">
        <v>1220.5045101586682</v>
      </c>
      <c r="M71" s="71">
        <v>1325.2034904529339</v>
      </c>
      <c r="P71" s="3">
        <v>110.71338288544692</v>
      </c>
      <c r="Q71" s="71">
        <v>105.55520253398083</v>
      </c>
      <c r="R71" s="71">
        <v>100</v>
      </c>
      <c r="S71" s="71">
        <v>95.035325975722643</v>
      </c>
      <c r="T71" s="71">
        <v>89.133259185417884</v>
      </c>
      <c r="U71" s="3">
        <v>96.779409829961224</v>
      </c>
      <c r="V71" s="3"/>
      <c r="W71" s="3"/>
      <c r="AG71" s="4"/>
    </row>
    <row r="72" spans="1:33" ht="11.25" customHeight="1">
      <c r="A72" s="49" t="s">
        <v>223</v>
      </c>
      <c r="B72" s="1" t="s">
        <v>24</v>
      </c>
      <c r="C72" s="68" t="s">
        <v>20</v>
      </c>
      <c r="D72" s="71">
        <v>144.38393896788739</v>
      </c>
      <c r="E72" s="71">
        <v>141.30243036565949</v>
      </c>
      <c r="F72" s="219">
        <v>97.865753889071243</v>
      </c>
      <c r="G72" s="5"/>
      <c r="H72" s="71">
        <v>156.66263049039762</v>
      </c>
      <c r="I72" s="71">
        <v>149.01451598970715</v>
      </c>
      <c r="J72" s="71">
        <v>141.30243036565949</v>
      </c>
      <c r="K72" s="71">
        <v>139.35495550698033</v>
      </c>
      <c r="L72" s="71">
        <v>129.93693680991734</v>
      </c>
      <c r="M72" s="71">
        <v>115.83858673484863</v>
      </c>
      <c r="P72" s="3">
        <v>110.87044298175857</v>
      </c>
      <c r="Q72" s="71">
        <v>105.45785773400394</v>
      </c>
      <c r="R72" s="71">
        <v>100</v>
      </c>
      <c r="S72" s="71">
        <v>98.621768320870686</v>
      </c>
      <c r="T72" s="71">
        <v>91.956618491040274</v>
      </c>
      <c r="U72" s="3">
        <v>81.979189200839613</v>
      </c>
      <c r="V72" s="3"/>
      <c r="W72" s="3"/>
      <c r="AG72" s="4"/>
    </row>
    <row r="73" spans="1:33" s="6" customFormat="1" ht="11.25" customHeight="1">
      <c r="A73" s="49" t="s">
        <v>223</v>
      </c>
      <c r="B73" s="6" t="s">
        <v>23</v>
      </c>
      <c r="C73" s="65" t="s">
        <v>20</v>
      </c>
      <c r="D73" s="69">
        <v>416.95764886878851</v>
      </c>
      <c r="E73" s="69">
        <v>442.40645529657638</v>
      </c>
      <c r="F73" s="70">
        <v>106.10345115309212</v>
      </c>
      <c r="G73" s="5"/>
      <c r="H73" s="69">
        <v>495.73464388815853</v>
      </c>
      <c r="I73" s="69">
        <v>469.00866464331722</v>
      </c>
      <c r="J73" s="69">
        <v>442.40645529657638</v>
      </c>
      <c r="K73" s="69">
        <v>430.26891722206278</v>
      </c>
      <c r="L73" s="69">
        <v>400.3586137511104</v>
      </c>
      <c r="M73" s="69">
        <v>310.67494632472017</v>
      </c>
      <c r="N73" s="1"/>
      <c r="P73" s="69">
        <v>112.05411628902036</v>
      </c>
      <c r="Q73" s="69">
        <v>106.01306988816597</v>
      </c>
      <c r="R73" s="69">
        <v>100</v>
      </c>
      <c r="S73" s="69">
        <v>97.256473559732086</v>
      </c>
      <c r="T73" s="69">
        <v>90.49565370440213</v>
      </c>
      <c r="U73" s="69">
        <v>70.223872777003834</v>
      </c>
      <c r="V73" s="5"/>
      <c r="W73" s="5"/>
      <c r="X73" s="1"/>
      <c r="Y73" s="1"/>
      <c r="Z73" s="1"/>
      <c r="AA73" s="1"/>
      <c r="AB73" s="1"/>
      <c r="AC73" s="1"/>
      <c r="AD73" s="1"/>
      <c r="AE73" s="1"/>
      <c r="AF73" s="1"/>
      <c r="AG73" s="4"/>
    </row>
    <row r="74" spans="1:33" ht="11.25" customHeight="1">
      <c r="A74" s="49" t="s">
        <v>223</v>
      </c>
      <c r="B74" s="1" t="s">
        <v>22</v>
      </c>
      <c r="C74" s="68" t="s">
        <v>20</v>
      </c>
      <c r="D74" s="71">
        <v>-18.218303758507545</v>
      </c>
      <c r="E74" s="71">
        <v>1.2812455844530177</v>
      </c>
      <c r="F74" s="219"/>
      <c r="G74" s="5"/>
      <c r="H74" s="71">
        <v>72.714166155888734</v>
      </c>
      <c r="I74" s="71">
        <v>38.839410993769661</v>
      </c>
      <c r="J74" s="71">
        <v>1.2812455844530177</v>
      </c>
      <c r="K74" s="71"/>
      <c r="L74" s="71"/>
      <c r="M74" s="71">
        <v>54.465246788753575</v>
      </c>
      <c r="P74" s="71">
        <v>5675.2715512328159</v>
      </c>
      <c r="Q74" s="71">
        <v>3031.379109911295</v>
      </c>
      <c r="R74" s="71">
        <v>100</v>
      </c>
      <c r="S74" s="71"/>
      <c r="T74" s="71"/>
      <c r="U74" s="71">
        <v>4250.9607408329584</v>
      </c>
      <c r="V74" s="3"/>
      <c r="W74" s="3"/>
      <c r="AG74" s="4"/>
    </row>
    <row r="75" spans="1:33" s="6" customFormat="1" ht="11.25" customHeight="1">
      <c r="A75" s="49" t="s">
        <v>223</v>
      </c>
      <c r="B75" s="6" t="s">
        <v>21</v>
      </c>
      <c r="C75" s="65" t="s">
        <v>20</v>
      </c>
      <c r="D75" s="69"/>
      <c r="E75" s="69"/>
      <c r="F75" s="70"/>
      <c r="G75" s="5"/>
      <c r="H75" s="69"/>
      <c r="I75" s="69"/>
      <c r="J75" s="69"/>
      <c r="K75" s="69"/>
      <c r="L75" s="69"/>
      <c r="M75" s="69"/>
      <c r="N75" s="1"/>
      <c r="P75" s="69"/>
      <c r="Q75" s="69"/>
      <c r="R75" s="69"/>
      <c r="S75" s="69"/>
      <c r="T75" s="69"/>
      <c r="U75" s="69"/>
      <c r="V75" s="5"/>
      <c r="W75" s="5"/>
      <c r="AF75" s="1"/>
      <c r="AG75" s="4"/>
    </row>
    <row r="76" spans="1:33" ht="11.25" customHeight="1">
      <c r="A76" s="49" t="s">
        <v>223</v>
      </c>
      <c r="B76" s="1" t="s">
        <v>19</v>
      </c>
      <c r="C76" s="218" t="s">
        <v>18</v>
      </c>
      <c r="D76" s="71"/>
      <c r="E76" s="71"/>
      <c r="F76" s="219"/>
      <c r="G76" s="5"/>
      <c r="H76" s="71"/>
      <c r="I76" s="71"/>
      <c r="J76" s="71"/>
      <c r="K76" s="71"/>
      <c r="L76" s="71"/>
      <c r="M76" s="71"/>
      <c r="P76" s="71"/>
      <c r="Q76" s="71"/>
      <c r="R76" s="71"/>
      <c r="S76" s="71"/>
      <c r="T76" s="71"/>
      <c r="U76" s="71"/>
      <c r="V76" s="3"/>
      <c r="W76" s="3"/>
      <c r="X76" s="244" t="s">
        <v>174</v>
      </c>
      <c r="Y76" s="245"/>
      <c r="Z76" s="245"/>
      <c r="AA76" s="245"/>
      <c r="AB76" s="245"/>
      <c r="AC76" s="245"/>
      <c r="AD76" s="245"/>
      <c r="AE76" s="245"/>
      <c r="AF76" s="245"/>
      <c r="AG76" s="4"/>
    </row>
    <row r="77" spans="1:33" ht="11.25" customHeight="1">
      <c r="A77" s="49" t="s">
        <v>223</v>
      </c>
      <c r="B77" s="1" t="s">
        <v>233</v>
      </c>
      <c r="C77" s="8"/>
      <c r="D77" s="13">
        <v>8.5214088150180611E-3</v>
      </c>
      <c r="E77" s="13">
        <v>0</v>
      </c>
      <c r="F77" s="14"/>
      <c r="G77" s="14"/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/>
      <c r="P77" s="3"/>
      <c r="Q77" s="3"/>
      <c r="R77" s="3"/>
      <c r="S77" s="3"/>
      <c r="T77" s="3"/>
      <c r="U77" s="3"/>
      <c r="V77" s="3"/>
      <c r="W77" s="3"/>
      <c r="X77" s="84" t="s">
        <v>222</v>
      </c>
      <c r="AG77" s="4"/>
    </row>
    <row r="78" spans="1:33" ht="15" customHeight="1">
      <c r="A78" s="49" t="s">
        <v>224</v>
      </c>
      <c r="B78" s="57" t="s">
        <v>131</v>
      </c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49"/>
    </row>
    <row r="79" spans="1:33" ht="14.25" customHeight="1">
      <c r="A79" s="49" t="s">
        <v>224</v>
      </c>
      <c r="B79" s="57" t="s">
        <v>132</v>
      </c>
      <c r="C79" s="53"/>
      <c r="D79" s="56" t="s">
        <v>104</v>
      </c>
      <c r="E79" s="56" t="s">
        <v>104</v>
      </c>
      <c r="F79" s="56"/>
      <c r="G79" s="56"/>
      <c r="H79" s="56" t="s">
        <v>125</v>
      </c>
      <c r="I79" s="56" t="s">
        <v>126</v>
      </c>
      <c r="J79" s="56" t="s">
        <v>133</v>
      </c>
      <c r="K79" s="56" t="s">
        <v>155</v>
      </c>
      <c r="L79" s="56" t="s">
        <v>156</v>
      </c>
      <c r="M79" s="56" t="s">
        <v>157</v>
      </c>
      <c r="N79" s="56"/>
      <c r="O79" s="52"/>
      <c r="P79" s="52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49"/>
    </row>
    <row r="80" spans="1:33" ht="15.75" customHeight="1">
      <c r="A80" s="49" t="s">
        <v>224</v>
      </c>
      <c r="B80" s="62" t="s">
        <v>224</v>
      </c>
      <c r="C80" s="64"/>
      <c r="D80" s="77">
        <v>2024</v>
      </c>
      <c r="E80" s="77" t="s">
        <v>222</v>
      </c>
      <c r="F80" s="246" t="s">
        <v>231</v>
      </c>
      <c r="G80" s="78"/>
      <c r="H80" s="73"/>
      <c r="I80" s="73"/>
      <c r="J80" s="73" t="s">
        <v>222</v>
      </c>
      <c r="K80" s="73"/>
      <c r="L80" s="73"/>
      <c r="M80" s="73"/>
      <c r="N80" s="55"/>
      <c r="O80" s="55"/>
      <c r="P80" s="73"/>
      <c r="Q80" s="73"/>
      <c r="R80" s="73" t="s">
        <v>149</v>
      </c>
      <c r="S80" s="73"/>
      <c r="T80" s="73"/>
      <c r="U80" s="73"/>
      <c r="V80" s="18"/>
      <c r="W80" s="18"/>
      <c r="X80" s="18"/>
      <c r="Y80" s="18"/>
      <c r="Z80" s="18"/>
      <c r="AA80" s="18"/>
      <c r="AB80" s="18"/>
      <c r="AC80" s="18"/>
      <c r="AD80" s="18"/>
    </row>
    <row r="81" spans="1:32" ht="24" customHeight="1">
      <c r="A81" s="49" t="s">
        <v>224</v>
      </c>
      <c r="B81" s="63" t="s">
        <v>68</v>
      </c>
      <c r="C81" s="64" t="s">
        <v>48</v>
      </c>
      <c r="D81" s="77"/>
      <c r="E81" s="215"/>
      <c r="F81" s="247"/>
      <c r="G81" s="78"/>
      <c r="H81" s="79" t="s">
        <v>67</v>
      </c>
      <c r="I81" s="103" t="s">
        <v>66</v>
      </c>
      <c r="J81" s="77" t="s">
        <v>65</v>
      </c>
      <c r="K81" s="77" t="s">
        <v>64</v>
      </c>
      <c r="L81" s="77" t="s">
        <v>63</v>
      </c>
      <c r="M81" s="96" t="s">
        <v>62</v>
      </c>
      <c r="N81" s="83"/>
      <c r="O81" s="83"/>
      <c r="P81" s="80" t="s">
        <v>67</v>
      </c>
      <c r="Q81" s="103" t="s">
        <v>66</v>
      </c>
      <c r="R81" s="77" t="s">
        <v>65</v>
      </c>
      <c r="S81" s="77" t="s">
        <v>64</v>
      </c>
      <c r="T81" s="77" t="s">
        <v>63</v>
      </c>
      <c r="U81" s="80" t="s">
        <v>62</v>
      </c>
      <c r="V81" s="18"/>
      <c r="W81" s="18"/>
      <c r="X81" s="18"/>
      <c r="Y81" s="18"/>
      <c r="Z81" s="18"/>
      <c r="AA81" s="18"/>
      <c r="AB81" s="18"/>
      <c r="AC81" s="18"/>
      <c r="AD81" s="18"/>
    </row>
    <row r="82" spans="1:32">
      <c r="A82" s="49" t="s">
        <v>224</v>
      </c>
      <c r="B82" s="6" t="s">
        <v>8</v>
      </c>
      <c r="C82" s="65" t="s">
        <v>7</v>
      </c>
      <c r="D82" s="66">
        <v>3500</v>
      </c>
      <c r="E82" s="66">
        <v>3500</v>
      </c>
      <c r="F82" s="66"/>
      <c r="G82" s="21"/>
      <c r="H82" s="72">
        <v>4000</v>
      </c>
      <c r="I82" s="72">
        <v>3500</v>
      </c>
      <c r="J82" s="72">
        <v>3000</v>
      </c>
      <c r="K82" s="72">
        <v>2500</v>
      </c>
      <c r="L82" s="72">
        <v>3000</v>
      </c>
      <c r="M82" s="72">
        <v>3500</v>
      </c>
      <c r="N82" s="2"/>
      <c r="O82" s="2"/>
      <c r="P82" s="17">
        <v>114.28571428571428</v>
      </c>
      <c r="Q82" s="74">
        <v>100</v>
      </c>
      <c r="R82" s="74">
        <v>85.714285714285708</v>
      </c>
      <c r="S82" s="74">
        <v>71.428571428571431</v>
      </c>
      <c r="T82" s="74">
        <v>85.714285714285708</v>
      </c>
      <c r="U82" s="17">
        <v>100</v>
      </c>
      <c r="V82" s="22"/>
      <c r="W82" s="22"/>
      <c r="X82" s="22"/>
      <c r="Y82" s="22"/>
      <c r="Z82" s="22"/>
      <c r="AA82" s="22"/>
      <c r="AB82" s="22"/>
      <c r="AC82" s="22"/>
      <c r="AD82" s="22"/>
    </row>
    <row r="83" spans="1:32" ht="6" customHeight="1">
      <c r="A83" s="49" t="s">
        <v>224</v>
      </c>
      <c r="B83" s="6"/>
      <c r="C83" s="65"/>
      <c r="D83" s="67"/>
      <c r="E83" s="67"/>
      <c r="F83" s="66"/>
      <c r="G83" s="21"/>
      <c r="H83" s="67"/>
      <c r="I83" s="67"/>
      <c r="J83" s="67"/>
      <c r="K83" s="67"/>
      <c r="L83" s="67"/>
      <c r="M83" s="67"/>
      <c r="P83" s="22"/>
      <c r="Q83" s="75"/>
      <c r="R83" s="75"/>
      <c r="S83" s="75"/>
      <c r="T83" s="75"/>
      <c r="U83" s="22"/>
      <c r="V83" s="22"/>
      <c r="W83" s="22"/>
      <c r="X83" s="22"/>
      <c r="Y83" s="22"/>
      <c r="Z83" s="22"/>
      <c r="AA83" s="22"/>
      <c r="AB83" s="22"/>
      <c r="AC83" s="22"/>
      <c r="AD83" s="22"/>
    </row>
    <row r="84" spans="1:32" ht="6" customHeight="1">
      <c r="A84" s="49" t="s">
        <v>224</v>
      </c>
      <c r="B84" s="6"/>
      <c r="C84" s="68"/>
      <c r="D84" s="67"/>
      <c r="E84" s="67"/>
      <c r="F84" s="67"/>
      <c r="G84" s="50"/>
      <c r="H84" s="67"/>
      <c r="I84" s="67"/>
      <c r="J84" s="67"/>
      <c r="K84" s="67"/>
      <c r="L84" s="67"/>
      <c r="M84" s="67"/>
      <c r="P84" s="23"/>
      <c r="Q84" s="76"/>
      <c r="R84" s="76"/>
      <c r="S84" s="76"/>
      <c r="T84" s="76"/>
      <c r="U84" s="23"/>
      <c r="V84" s="22"/>
      <c r="W84" s="22"/>
      <c r="X84" s="22"/>
      <c r="Y84" s="22"/>
      <c r="Z84" s="22"/>
      <c r="AA84" s="22"/>
      <c r="AB84" s="22"/>
      <c r="AC84" s="22"/>
      <c r="AD84" s="22"/>
    </row>
    <row r="85" spans="1:32" ht="11.25" customHeight="1">
      <c r="A85" s="49" t="s">
        <v>224</v>
      </c>
      <c r="B85" s="6" t="s">
        <v>74</v>
      </c>
      <c r="C85" s="65" t="s">
        <v>73</v>
      </c>
      <c r="D85" s="69">
        <v>1</v>
      </c>
      <c r="E85" s="69">
        <v>1</v>
      </c>
      <c r="F85" s="70">
        <v>100</v>
      </c>
      <c r="G85" s="5"/>
      <c r="H85" s="69">
        <v>1</v>
      </c>
      <c r="I85" s="69">
        <v>1</v>
      </c>
      <c r="J85" s="69">
        <v>1</v>
      </c>
      <c r="K85" s="69">
        <v>1</v>
      </c>
      <c r="L85" s="69">
        <v>5</v>
      </c>
      <c r="M85" s="69">
        <v>5</v>
      </c>
      <c r="N85" s="6"/>
      <c r="O85" s="6"/>
      <c r="P85" s="23">
        <v>100</v>
      </c>
      <c r="Q85" s="76">
        <v>100</v>
      </c>
      <c r="R85" s="76">
        <v>100</v>
      </c>
      <c r="S85" s="76">
        <v>100</v>
      </c>
      <c r="T85" s="76">
        <v>500</v>
      </c>
      <c r="U85" s="23">
        <v>500</v>
      </c>
      <c r="V85" s="9"/>
      <c r="W85" s="9"/>
      <c r="X85" s="9"/>
      <c r="Y85" s="9"/>
      <c r="Z85" s="9"/>
      <c r="AA85" s="9"/>
      <c r="AB85" s="9"/>
      <c r="AC85" s="9"/>
      <c r="AD85" s="9"/>
    </row>
    <row r="86" spans="1:32" ht="11.25" customHeight="1">
      <c r="A86" s="49" t="s">
        <v>224</v>
      </c>
      <c r="B86" s="6" t="s">
        <v>47</v>
      </c>
      <c r="C86" s="68"/>
      <c r="D86" s="217"/>
      <c r="E86" s="217"/>
      <c r="F86" s="218"/>
      <c r="H86" s="217"/>
      <c r="I86" s="217"/>
      <c r="J86" s="217"/>
      <c r="K86" s="217"/>
      <c r="L86" s="217"/>
      <c r="M86" s="217"/>
      <c r="P86" s="20"/>
      <c r="Q86" s="217"/>
      <c r="R86" s="217"/>
      <c r="S86" s="217"/>
      <c r="T86" s="217"/>
      <c r="U86" s="20"/>
      <c r="V86" s="20"/>
      <c r="W86" s="20"/>
      <c r="X86" s="20"/>
      <c r="Y86" s="20"/>
      <c r="Z86" s="20"/>
      <c r="AA86" s="20"/>
      <c r="AB86" s="20"/>
      <c r="AC86" s="20"/>
      <c r="AD86" s="20"/>
    </row>
    <row r="87" spans="1:32" s="6" customFormat="1" ht="11.25" customHeight="1">
      <c r="A87" s="49" t="s">
        <v>224</v>
      </c>
      <c r="B87" s="6" t="s">
        <v>46</v>
      </c>
      <c r="C87" s="65" t="s">
        <v>20</v>
      </c>
      <c r="D87" s="69">
        <v>1598.2121899022995</v>
      </c>
      <c r="E87" s="69">
        <v>1643.1644378292654</v>
      </c>
      <c r="F87" s="70">
        <v>102.8126583072623</v>
      </c>
      <c r="G87" s="5"/>
      <c r="H87" s="69">
        <v>1773.987491719105</v>
      </c>
      <c r="I87" s="69">
        <v>1643.1644378292654</v>
      </c>
      <c r="J87" s="69">
        <v>1502.7629412210902</v>
      </c>
      <c r="K87" s="69">
        <v>1351.7910524254007</v>
      </c>
      <c r="L87" s="69">
        <v>1439.0144303893646</v>
      </c>
      <c r="M87" s="69">
        <v>1577.7992446072099</v>
      </c>
      <c r="N87" s="1"/>
      <c r="P87" s="5">
        <v>107.96165319051489</v>
      </c>
      <c r="Q87" s="69">
        <v>100</v>
      </c>
      <c r="R87" s="69">
        <v>91.455420201665547</v>
      </c>
      <c r="S87" s="69">
        <v>82.267545554430981</v>
      </c>
      <c r="T87" s="69">
        <v>87.575801743275477</v>
      </c>
      <c r="U87" s="5">
        <v>96.021993190869708</v>
      </c>
      <c r="V87" s="5"/>
      <c r="W87" s="5"/>
      <c r="X87" s="5"/>
      <c r="Y87" s="5"/>
      <c r="Z87" s="5"/>
      <c r="AA87" s="5"/>
      <c r="AB87" s="5"/>
      <c r="AC87" s="5"/>
      <c r="AD87" s="5"/>
    </row>
    <row r="88" spans="1:32" ht="11.25" customHeight="1">
      <c r="A88" s="49" t="s">
        <v>224</v>
      </c>
      <c r="B88" s="1" t="s">
        <v>45</v>
      </c>
      <c r="C88" s="68" t="s">
        <v>20</v>
      </c>
      <c r="D88" s="71">
        <v>110.83</v>
      </c>
      <c r="E88" s="71">
        <v>105.51</v>
      </c>
      <c r="F88" s="219">
        <v>95.199855634755934</v>
      </c>
      <c r="G88" s="5"/>
      <c r="H88" s="71">
        <v>105.51</v>
      </c>
      <c r="I88" s="71">
        <v>105.51</v>
      </c>
      <c r="J88" s="71">
        <v>105.51</v>
      </c>
      <c r="K88" s="71">
        <v>105.51</v>
      </c>
      <c r="L88" s="71">
        <v>105.51</v>
      </c>
      <c r="M88" s="71">
        <v>105.51</v>
      </c>
      <c r="P88" s="3">
        <v>100</v>
      </c>
      <c r="Q88" s="71">
        <v>100</v>
      </c>
      <c r="R88" s="71">
        <v>100</v>
      </c>
      <c r="S88" s="71">
        <v>100</v>
      </c>
      <c r="T88" s="71">
        <v>100</v>
      </c>
      <c r="U88" s="3">
        <v>100</v>
      </c>
      <c r="V88" s="3"/>
      <c r="W88" s="3"/>
      <c r="X88" s="3"/>
      <c r="Y88" s="3"/>
      <c r="Z88" s="3"/>
      <c r="AA88" s="3"/>
      <c r="AB88" s="3"/>
      <c r="AC88" s="3"/>
      <c r="AD88" s="3"/>
    </row>
    <row r="89" spans="1:32" ht="11.25" customHeight="1">
      <c r="A89" s="49" t="s">
        <v>224</v>
      </c>
      <c r="B89" s="1" t="s">
        <v>44</v>
      </c>
      <c r="C89" s="68" t="s">
        <v>20</v>
      </c>
      <c r="D89" s="71">
        <v>579.70069509093241</v>
      </c>
      <c r="E89" s="71">
        <v>635.66271444736265</v>
      </c>
      <c r="F89" s="219">
        <v>109.65360570210321</v>
      </c>
      <c r="G89" s="5"/>
      <c r="H89" s="71">
        <v>740.73030542368292</v>
      </c>
      <c r="I89" s="71">
        <v>635.66271444736265</v>
      </c>
      <c r="J89" s="71">
        <v>531.25898680741875</v>
      </c>
      <c r="K89" s="71">
        <v>427.06624407397476</v>
      </c>
      <c r="L89" s="71">
        <v>531.25898680741875</v>
      </c>
      <c r="M89" s="71">
        <v>635.66271444736265</v>
      </c>
      <c r="P89" s="3">
        <v>116.5288270946747</v>
      </c>
      <c r="Q89" s="71">
        <v>100</v>
      </c>
      <c r="R89" s="71">
        <v>83.575609318109642</v>
      </c>
      <c r="S89" s="71">
        <v>67.184409965788376</v>
      </c>
      <c r="T89" s="71">
        <v>83.575609318109642</v>
      </c>
      <c r="U89" s="3">
        <v>100</v>
      </c>
      <c r="V89" s="3"/>
      <c r="W89" s="3"/>
      <c r="X89" s="3"/>
      <c r="Y89" s="3"/>
      <c r="Z89" s="3"/>
      <c r="AA89" s="3"/>
      <c r="AB89" s="3"/>
      <c r="AC89" s="3"/>
      <c r="AD89" s="3"/>
    </row>
    <row r="90" spans="1:32" ht="11.25" customHeight="1">
      <c r="A90" s="49" t="s">
        <v>224</v>
      </c>
      <c r="B90" s="1" t="s">
        <v>43</v>
      </c>
      <c r="C90" s="68" t="s">
        <v>20</v>
      </c>
      <c r="D90" s="71">
        <v>154.22807999999998</v>
      </c>
      <c r="E90" s="71">
        <v>152.71337999999997</v>
      </c>
      <c r="F90" s="219">
        <v>99.017883124785058</v>
      </c>
      <c r="G90" s="5"/>
      <c r="H90" s="71">
        <v>152.71337999999997</v>
      </c>
      <c r="I90" s="71">
        <v>152.71337999999997</v>
      </c>
      <c r="J90" s="71">
        <v>152.71337999999997</v>
      </c>
      <c r="K90" s="71">
        <v>152.71337999999997</v>
      </c>
      <c r="L90" s="71">
        <v>152.71337999999997</v>
      </c>
      <c r="M90" s="71">
        <v>152.71337999999997</v>
      </c>
      <c r="P90" s="3">
        <v>100</v>
      </c>
      <c r="Q90" s="71">
        <v>100</v>
      </c>
      <c r="R90" s="71">
        <v>100</v>
      </c>
      <c r="S90" s="71">
        <v>100</v>
      </c>
      <c r="T90" s="71">
        <v>100</v>
      </c>
      <c r="U90" s="3">
        <v>100</v>
      </c>
      <c r="V90" s="3"/>
      <c r="W90" s="3"/>
      <c r="X90" s="3"/>
      <c r="Y90" s="3"/>
      <c r="Z90" s="3"/>
      <c r="AA90" s="3"/>
      <c r="AB90" s="3"/>
      <c r="AC90" s="3"/>
      <c r="AD90" s="3"/>
    </row>
    <row r="91" spans="1:32" ht="11.25" customHeight="1">
      <c r="A91" s="49" t="s">
        <v>224</v>
      </c>
      <c r="B91" s="1" t="s">
        <v>42</v>
      </c>
      <c r="C91" s="68" t="s">
        <v>20</v>
      </c>
      <c r="D91" s="71">
        <v>367.3038800940439</v>
      </c>
      <c r="E91" s="71">
        <v>369.75633722570535</v>
      </c>
      <c r="F91" s="219">
        <v>100.66769159395581</v>
      </c>
      <c r="G91" s="5"/>
      <c r="H91" s="71">
        <v>390.12792813479621</v>
      </c>
      <c r="I91" s="71">
        <v>369.75633722570535</v>
      </c>
      <c r="J91" s="71">
        <v>349.38474631661444</v>
      </c>
      <c r="K91" s="71">
        <v>329.01315540752353</v>
      </c>
      <c r="L91" s="71">
        <v>349.38474631661444</v>
      </c>
      <c r="M91" s="71">
        <v>369.75633722570535</v>
      </c>
      <c r="P91" s="3">
        <v>105.50946362730105</v>
      </c>
      <c r="Q91" s="71">
        <v>100</v>
      </c>
      <c r="R91" s="71">
        <v>94.490536372698926</v>
      </c>
      <c r="S91" s="71">
        <v>88.981072745397867</v>
      </c>
      <c r="T91" s="71">
        <v>94.490536372698926</v>
      </c>
      <c r="U91" s="3">
        <v>100</v>
      </c>
      <c r="V91" s="3"/>
      <c r="W91" s="3"/>
      <c r="X91" s="3"/>
      <c r="Y91" s="3"/>
      <c r="Z91" s="3"/>
      <c r="AA91" s="3"/>
      <c r="AB91" s="3"/>
      <c r="AC91" s="3"/>
      <c r="AD91" s="3"/>
    </row>
    <row r="92" spans="1:32" ht="11.25" customHeight="1">
      <c r="A92" s="49" t="s">
        <v>224</v>
      </c>
      <c r="B92" s="1" t="s">
        <v>41</v>
      </c>
      <c r="C92" s="68" t="s">
        <v>20</v>
      </c>
      <c r="D92" s="71">
        <v>32.130000000000003</v>
      </c>
      <c r="E92" s="71">
        <v>32.130000000000003</v>
      </c>
      <c r="F92" s="219">
        <v>100</v>
      </c>
      <c r="G92" s="5"/>
      <c r="H92" s="71">
        <v>32.130000000000003</v>
      </c>
      <c r="I92" s="71">
        <v>32.130000000000003</v>
      </c>
      <c r="J92" s="71">
        <v>32.13000000000001</v>
      </c>
      <c r="K92" s="71">
        <v>26.775000000000006</v>
      </c>
      <c r="L92" s="71">
        <v>32.13000000000001</v>
      </c>
      <c r="M92" s="71">
        <v>32.130000000000003</v>
      </c>
      <c r="P92" s="3">
        <v>100</v>
      </c>
      <c r="Q92" s="71">
        <v>100</v>
      </c>
      <c r="R92" s="71">
        <v>100.00000000000003</v>
      </c>
      <c r="S92" s="71">
        <v>83.333333333333343</v>
      </c>
      <c r="T92" s="71">
        <v>100.00000000000003</v>
      </c>
      <c r="U92" s="3">
        <v>100</v>
      </c>
      <c r="V92" s="3"/>
      <c r="W92" s="3"/>
      <c r="X92" s="3"/>
      <c r="Y92" s="3"/>
      <c r="Z92" s="3"/>
      <c r="AA92" s="3"/>
      <c r="AB92" s="3"/>
      <c r="AC92" s="3"/>
      <c r="AD92" s="3"/>
    </row>
    <row r="93" spans="1:32" ht="11.25" customHeight="1">
      <c r="A93" s="49" t="s">
        <v>224</v>
      </c>
      <c r="B93" s="1" t="s">
        <v>40</v>
      </c>
      <c r="C93" s="68" t="s">
        <v>20</v>
      </c>
      <c r="D93" s="71">
        <v>327.27153791665148</v>
      </c>
      <c r="E93" s="71">
        <v>319.04792330165151</v>
      </c>
      <c r="F93" s="219">
        <v>97.487219735834671</v>
      </c>
      <c r="G93" s="5"/>
      <c r="H93" s="71">
        <v>320.75663874328092</v>
      </c>
      <c r="I93" s="71">
        <v>319.04792330165151</v>
      </c>
      <c r="J93" s="71">
        <v>307.38257569490384</v>
      </c>
      <c r="K93" s="71">
        <v>290.402739784755</v>
      </c>
      <c r="L93" s="71">
        <v>244.98345878735785</v>
      </c>
      <c r="M93" s="71">
        <v>255.07925043772343</v>
      </c>
      <c r="P93" s="3">
        <v>100.53556701574699</v>
      </c>
      <c r="Q93" s="71">
        <v>100</v>
      </c>
      <c r="R93" s="71">
        <v>96.343700505544945</v>
      </c>
      <c r="S93" s="71">
        <v>91.021667459714749</v>
      </c>
      <c r="T93" s="71">
        <v>76.785786991546217</v>
      </c>
      <c r="U93" s="3">
        <v>79.950136580752059</v>
      </c>
      <c r="V93" s="3"/>
      <c r="W93" s="3"/>
      <c r="X93" s="3"/>
      <c r="Y93" s="3"/>
      <c r="Z93" s="3"/>
      <c r="AA93" s="3"/>
      <c r="AB93" s="3"/>
      <c r="AC93" s="3"/>
      <c r="AD93" s="3"/>
    </row>
    <row r="94" spans="1:32" s="6" customFormat="1" ht="11.25" customHeight="1">
      <c r="A94" s="49" t="s">
        <v>224</v>
      </c>
      <c r="B94" s="1" t="s">
        <v>11</v>
      </c>
      <c r="C94" s="68" t="s">
        <v>20</v>
      </c>
      <c r="D94" s="71">
        <v>0</v>
      </c>
      <c r="E94" s="71">
        <v>0</v>
      </c>
      <c r="F94" s="219"/>
      <c r="G94" s="5"/>
      <c r="H94" s="71">
        <v>0</v>
      </c>
      <c r="I94" s="71">
        <v>0</v>
      </c>
      <c r="J94" s="71">
        <v>0</v>
      </c>
      <c r="K94" s="71">
        <v>0</v>
      </c>
      <c r="L94" s="71">
        <v>0</v>
      </c>
      <c r="M94" s="71">
        <v>0</v>
      </c>
      <c r="N94" s="1"/>
      <c r="O94" s="1"/>
      <c r="P94" s="3"/>
      <c r="Q94" s="71"/>
      <c r="R94" s="71"/>
      <c r="S94" s="71"/>
      <c r="T94" s="71"/>
      <c r="U94" s="3"/>
      <c r="V94" s="3"/>
      <c r="W94" s="3"/>
      <c r="X94" s="3"/>
      <c r="Y94" s="3"/>
      <c r="Z94" s="3"/>
      <c r="AA94" s="3"/>
      <c r="AB94" s="3"/>
      <c r="AC94" s="3"/>
      <c r="AD94" s="3"/>
      <c r="AE94" s="1"/>
      <c r="AF94" s="1"/>
    </row>
    <row r="95" spans="1:32" s="6" customFormat="1" ht="11.25" customHeight="1">
      <c r="A95" s="49" t="s">
        <v>224</v>
      </c>
      <c r="B95" s="6" t="s">
        <v>39</v>
      </c>
      <c r="C95" s="65" t="s">
        <v>20</v>
      </c>
      <c r="D95" s="69">
        <v>270.91644510501612</v>
      </c>
      <c r="E95" s="69">
        <v>285.3431815028938</v>
      </c>
      <c r="F95" s="70">
        <v>105.32516082302992</v>
      </c>
      <c r="G95" s="5"/>
      <c r="H95" s="69">
        <v>286.9984227061783</v>
      </c>
      <c r="I95" s="69">
        <v>285.3431815028938</v>
      </c>
      <c r="J95" s="69">
        <v>274.73512152460967</v>
      </c>
      <c r="K95" s="69">
        <v>260.3818055431687</v>
      </c>
      <c r="L95" s="69">
        <v>231.8304738058078</v>
      </c>
      <c r="M95" s="69">
        <v>241.02747637927848</v>
      </c>
      <c r="N95" s="1"/>
      <c r="P95" s="5">
        <v>100.58008787683883</v>
      </c>
      <c r="Q95" s="69">
        <v>100</v>
      </c>
      <c r="R95" s="69">
        <v>96.28235028346856</v>
      </c>
      <c r="S95" s="69">
        <v>91.25215614816716</v>
      </c>
      <c r="T95" s="69">
        <v>81.246193648211189</v>
      </c>
      <c r="U95" s="5">
        <v>84.469330968342803</v>
      </c>
      <c r="V95" s="5"/>
      <c r="W95" s="5"/>
      <c r="X95" s="5"/>
      <c r="Y95" s="5"/>
      <c r="Z95" s="5"/>
      <c r="AA95" s="5"/>
      <c r="AB95" s="5"/>
      <c r="AC95" s="5"/>
      <c r="AD95" s="5"/>
      <c r="AE95" s="1"/>
      <c r="AF95" s="1"/>
    </row>
    <row r="96" spans="1:32" ht="11.25" customHeight="1">
      <c r="A96" s="49" t="s">
        <v>224</v>
      </c>
      <c r="B96" s="1" t="s">
        <v>38</v>
      </c>
      <c r="C96" s="68" t="s">
        <v>20</v>
      </c>
      <c r="D96" s="71">
        <v>106.05950344645873</v>
      </c>
      <c r="E96" s="71">
        <v>111.34364392104902</v>
      </c>
      <c r="F96" s="219">
        <v>104.98224138608931</v>
      </c>
      <c r="G96" s="5"/>
      <c r="H96" s="71">
        <v>112.13147594324137</v>
      </c>
      <c r="I96" s="71">
        <v>111.34364392104902</v>
      </c>
      <c r="J96" s="71">
        <v>105.96513900987588</v>
      </c>
      <c r="K96" s="71">
        <v>98.8036803278805</v>
      </c>
      <c r="L96" s="71">
        <v>85.243941003714568</v>
      </c>
      <c r="M96" s="71">
        <v>89.898775716249204</v>
      </c>
      <c r="P96" s="3">
        <v>100.70756802494355</v>
      </c>
      <c r="Q96" s="71">
        <v>100</v>
      </c>
      <c r="R96" s="71">
        <v>95.169454921929002</v>
      </c>
      <c r="S96" s="71">
        <v>88.737602658252953</v>
      </c>
      <c r="T96" s="71">
        <v>76.559323910899579</v>
      </c>
      <c r="U96" s="3">
        <v>80.739926007805323</v>
      </c>
      <c r="V96" s="3"/>
      <c r="W96" s="3"/>
      <c r="X96" s="3"/>
      <c r="Y96" s="3"/>
      <c r="Z96" s="3"/>
      <c r="AA96" s="3"/>
      <c r="AB96" s="3"/>
      <c r="AC96" s="3"/>
      <c r="AD96" s="3"/>
    </row>
    <row r="97" spans="1:32" s="6" customFormat="1" ht="11.25" customHeight="1">
      <c r="A97" s="49" t="s">
        <v>224</v>
      </c>
      <c r="B97" s="6" t="s">
        <v>37</v>
      </c>
      <c r="C97" s="65" t="s">
        <v>20</v>
      </c>
      <c r="D97" s="69">
        <v>1869.1286350073156</v>
      </c>
      <c r="E97" s="69">
        <v>1928.507619332159</v>
      </c>
      <c r="F97" s="70">
        <v>103.1768270633022</v>
      </c>
      <c r="G97" s="5"/>
      <c r="H97" s="69">
        <v>2060.9859144252832</v>
      </c>
      <c r="I97" s="69">
        <v>1928.507619332159</v>
      </c>
      <c r="J97" s="69">
        <v>1777.4980627456998</v>
      </c>
      <c r="K97" s="69">
        <v>1612.1728579685694</v>
      </c>
      <c r="L97" s="69">
        <v>1670.8449041951724</v>
      </c>
      <c r="M97" s="69">
        <v>1818.8267209864885</v>
      </c>
      <c r="N97" s="1"/>
      <c r="P97" s="5">
        <v>106.86947221598228</v>
      </c>
      <c r="Q97" s="69">
        <v>100</v>
      </c>
      <c r="R97" s="69">
        <v>92.169615765440753</v>
      </c>
      <c r="S97" s="69">
        <v>83.596914101219042</v>
      </c>
      <c r="T97" s="69">
        <v>86.639269010188556</v>
      </c>
      <c r="U97" s="5">
        <v>94.312654134928792</v>
      </c>
      <c r="V97" s="5"/>
      <c r="W97" s="5"/>
      <c r="X97" s="5"/>
      <c r="Y97" s="5"/>
      <c r="Z97" s="5"/>
      <c r="AA97" s="5"/>
      <c r="AB97" s="5"/>
      <c r="AC97" s="5"/>
      <c r="AD97" s="5"/>
      <c r="AE97" s="1"/>
      <c r="AF97" s="1"/>
    </row>
    <row r="98" spans="1:32" ht="12" customHeight="1">
      <c r="A98" s="49" t="s">
        <v>224</v>
      </c>
      <c r="B98" s="1" t="s">
        <v>4</v>
      </c>
      <c r="C98" s="68" t="s">
        <v>20</v>
      </c>
      <c r="D98" s="71">
        <v>0</v>
      </c>
      <c r="E98" s="71">
        <v>0</v>
      </c>
      <c r="F98" s="219"/>
      <c r="G98" s="5"/>
      <c r="H98" s="71">
        <v>0</v>
      </c>
      <c r="I98" s="71">
        <v>0</v>
      </c>
      <c r="J98" s="71">
        <v>0</v>
      </c>
      <c r="K98" s="71">
        <v>0</v>
      </c>
      <c r="L98" s="71">
        <v>0</v>
      </c>
      <c r="M98" s="71">
        <v>0</v>
      </c>
      <c r="P98" s="3"/>
      <c r="Q98" s="71"/>
      <c r="R98" s="71"/>
      <c r="S98" s="71"/>
      <c r="T98" s="71"/>
      <c r="U98" s="3"/>
      <c r="V98" s="3"/>
      <c r="W98" s="3"/>
      <c r="X98" s="244" t="s">
        <v>160</v>
      </c>
      <c r="Y98" s="245"/>
      <c r="Z98" s="245"/>
      <c r="AA98" s="245"/>
      <c r="AB98" s="245"/>
      <c r="AC98" s="245"/>
      <c r="AD98" s="245"/>
      <c r="AE98" s="245"/>
      <c r="AF98" s="245"/>
    </row>
    <row r="99" spans="1:32" ht="12" customHeight="1">
      <c r="A99" s="49" t="s">
        <v>224</v>
      </c>
      <c r="B99" s="1" t="s">
        <v>36</v>
      </c>
      <c r="C99" s="68" t="s">
        <v>20</v>
      </c>
      <c r="D99" s="71">
        <v>1869.1286350073156</v>
      </c>
      <c r="E99" s="71">
        <v>1928.507619332159</v>
      </c>
      <c r="F99" s="219">
        <v>103.1768270633022</v>
      </c>
      <c r="G99" s="5"/>
      <c r="H99" s="71">
        <v>2060.9859144252832</v>
      </c>
      <c r="I99" s="71">
        <v>1928.507619332159</v>
      </c>
      <c r="J99" s="71">
        <v>1777.4980627456998</v>
      </c>
      <c r="K99" s="71">
        <v>1612.1728579685694</v>
      </c>
      <c r="L99" s="71">
        <v>1670.8449041951724</v>
      </c>
      <c r="M99" s="71">
        <v>1818.8267209864885</v>
      </c>
      <c r="P99" s="3">
        <v>106.86947221598228</v>
      </c>
      <c r="Q99" s="71">
        <v>100</v>
      </c>
      <c r="R99" s="71">
        <v>92.169615765440753</v>
      </c>
      <c r="S99" s="71">
        <v>83.596914101219042</v>
      </c>
      <c r="T99" s="71">
        <v>86.639269010188556</v>
      </c>
      <c r="U99" s="3">
        <v>94.312654134928792</v>
      </c>
      <c r="V99" s="3"/>
      <c r="W99" s="3"/>
      <c r="X99" s="84" t="s">
        <v>232</v>
      </c>
    </row>
    <row r="100" spans="1:32" ht="11.25" customHeight="1">
      <c r="A100" s="49" t="s">
        <v>224</v>
      </c>
      <c r="B100" s="1" t="s">
        <v>35</v>
      </c>
      <c r="C100" s="68" t="s">
        <v>20</v>
      </c>
      <c r="D100" s="71">
        <v>202.77999999999994</v>
      </c>
      <c r="E100" s="71">
        <v>202.77999999999994</v>
      </c>
      <c r="F100" s="219">
        <v>100</v>
      </c>
      <c r="G100" s="5"/>
      <c r="H100" s="71">
        <v>202.77999999999994</v>
      </c>
      <c r="I100" s="71">
        <v>202.77999999999994</v>
      </c>
      <c r="J100" s="71">
        <v>202.77999999999994</v>
      </c>
      <c r="K100" s="71">
        <v>202.77999999999994</v>
      </c>
      <c r="L100" s="71">
        <v>202.77999999999994</v>
      </c>
      <c r="M100" s="71">
        <v>202.77999999999994</v>
      </c>
      <c r="P100" s="3">
        <v>100</v>
      </c>
      <c r="Q100" s="71">
        <v>100</v>
      </c>
      <c r="R100" s="71">
        <v>100</v>
      </c>
      <c r="S100" s="71">
        <v>100</v>
      </c>
      <c r="T100" s="71">
        <v>100</v>
      </c>
      <c r="U100" s="3">
        <v>100</v>
      </c>
      <c r="V100" s="3"/>
      <c r="W100" s="3"/>
      <c r="X100" s="3"/>
      <c r="Y100" s="3"/>
      <c r="Z100" s="3"/>
      <c r="AA100" s="3"/>
      <c r="AB100" s="3"/>
      <c r="AC100" s="3"/>
      <c r="AD100" s="3"/>
    </row>
    <row r="101" spans="1:32" ht="11.25" customHeight="1">
      <c r="A101" s="49" t="s">
        <v>224</v>
      </c>
      <c r="B101" s="6" t="s">
        <v>34</v>
      </c>
      <c r="C101" s="65" t="s">
        <v>20</v>
      </c>
      <c r="D101" s="69">
        <v>1666.3486350073156</v>
      </c>
      <c r="E101" s="69">
        <v>1725.7276193321591</v>
      </c>
      <c r="F101" s="70">
        <v>103.56341902753039</v>
      </c>
      <c r="G101" s="5"/>
      <c r="H101" s="69">
        <v>1858.2059144252833</v>
      </c>
      <c r="I101" s="69">
        <v>1725.7276193321591</v>
      </c>
      <c r="J101" s="69">
        <v>1574.7180627456999</v>
      </c>
      <c r="K101" s="69">
        <v>1409.3928579685694</v>
      </c>
      <c r="L101" s="69">
        <v>1468.0649041951724</v>
      </c>
      <c r="M101" s="69">
        <v>1616.0467209864885</v>
      </c>
      <c r="N101" s="6">
        <v>0</v>
      </c>
      <c r="O101" s="6"/>
      <c r="P101" s="5">
        <v>107.6766630845482</v>
      </c>
      <c r="Q101" s="69">
        <v>100</v>
      </c>
      <c r="R101" s="69">
        <v>91.24951383435014</v>
      </c>
      <c r="S101" s="69">
        <v>81.669484927986005</v>
      </c>
      <c r="T101" s="69">
        <v>85.069328887678125</v>
      </c>
      <c r="U101" s="5">
        <v>93.644367910845858</v>
      </c>
      <c r="V101" s="3"/>
      <c r="W101" s="3"/>
      <c r="X101" s="3"/>
      <c r="Y101" s="3"/>
      <c r="Z101" s="3"/>
      <c r="AA101" s="3"/>
      <c r="AB101" s="3"/>
      <c r="AC101" s="3"/>
      <c r="AD101" s="3"/>
    </row>
    <row r="102" spans="1:32" s="7" customFormat="1" ht="11.25" customHeight="1">
      <c r="A102" s="49" t="s">
        <v>224</v>
      </c>
      <c r="B102" s="7" t="s">
        <v>33</v>
      </c>
      <c r="C102" s="220" t="s">
        <v>31</v>
      </c>
      <c r="D102" s="221">
        <v>0.47609961000209017</v>
      </c>
      <c r="E102" s="221">
        <v>0.4930650340949026</v>
      </c>
      <c r="F102" s="70">
        <v>103.56341902753039</v>
      </c>
      <c r="G102" s="5"/>
      <c r="H102" s="221">
        <v>0.46455147860632079</v>
      </c>
      <c r="I102" s="221">
        <v>0.4930650340949026</v>
      </c>
      <c r="J102" s="221">
        <v>0.52490602091523331</v>
      </c>
      <c r="K102" s="221">
        <v>0.56375714318742776</v>
      </c>
      <c r="L102" s="221">
        <v>0.48935496806505746</v>
      </c>
      <c r="M102" s="221">
        <v>0.46172763456756816</v>
      </c>
      <c r="N102" s="6" t="e">
        <v>#DIV/0!</v>
      </c>
      <c r="P102" s="223">
        <v>94.217080198979659</v>
      </c>
      <c r="Q102" s="224">
        <v>100</v>
      </c>
      <c r="R102" s="224">
        <v>106.45776614007517</v>
      </c>
      <c r="S102" s="224">
        <v>114.33727889918042</v>
      </c>
      <c r="T102" s="224">
        <v>99.247550368957818</v>
      </c>
      <c r="U102" s="223">
        <v>93.644367910845858</v>
      </c>
      <c r="V102" s="3"/>
      <c r="W102" s="3"/>
      <c r="X102" s="3"/>
      <c r="Y102" s="3"/>
      <c r="Z102" s="3"/>
      <c r="AA102" s="3"/>
      <c r="AB102" s="3"/>
      <c r="AC102" s="3"/>
      <c r="AD102" s="3"/>
      <c r="AE102" s="1"/>
      <c r="AF102" s="1"/>
    </row>
    <row r="103" spans="1:32" s="7" customFormat="1" ht="11.25" customHeight="1">
      <c r="A103" s="49" t="s">
        <v>224</v>
      </c>
      <c r="B103" s="7" t="s">
        <v>32</v>
      </c>
      <c r="C103" s="220" t="s">
        <v>31</v>
      </c>
      <c r="D103" s="226">
        <v>0.41699999999999998</v>
      </c>
      <c r="E103" s="226">
        <v>0.435</v>
      </c>
      <c r="F103" s="70">
        <v>104.31654676258992</v>
      </c>
      <c r="G103" s="5"/>
      <c r="H103" s="226">
        <v>0.435</v>
      </c>
      <c r="I103" s="226">
        <v>0.435</v>
      </c>
      <c r="J103" s="226">
        <v>0.435</v>
      </c>
      <c r="K103" s="226">
        <v>0.435</v>
      </c>
      <c r="L103" s="226">
        <v>0.435</v>
      </c>
      <c r="M103" s="226">
        <v>0.435</v>
      </c>
      <c r="N103" s="6" t="e">
        <v>#N/A</v>
      </c>
      <c r="P103" s="223">
        <v>100</v>
      </c>
      <c r="Q103" s="224">
        <v>100</v>
      </c>
      <c r="R103" s="224">
        <v>100</v>
      </c>
      <c r="S103" s="224">
        <v>100</v>
      </c>
      <c r="T103" s="224">
        <v>100</v>
      </c>
      <c r="U103" s="223">
        <v>100</v>
      </c>
      <c r="V103" s="3"/>
      <c r="W103" s="3"/>
      <c r="X103" s="3"/>
      <c r="Y103" s="3"/>
      <c r="Z103" s="3"/>
      <c r="AA103" s="3"/>
      <c r="AB103" s="3"/>
      <c r="AC103" s="3"/>
      <c r="AD103" s="3"/>
      <c r="AE103" s="1"/>
      <c r="AF103" s="1"/>
    </row>
    <row r="104" spans="1:32" s="6" customFormat="1" ht="11.25" customHeight="1">
      <c r="A104" s="49" t="s">
        <v>224</v>
      </c>
      <c r="B104" s="6" t="s">
        <v>30</v>
      </c>
      <c r="C104" s="65" t="s">
        <v>20</v>
      </c>
      <c r="D104" s="69">
        <v>1662.28</v>
      </c>
      <c r="E104" s="69">
        <v>1725.28</v>
      </c>
      <c r="F104" s="70">
        <v>103.78997521476528</v>
      </c>
      <c r="G104" s="5"/>
      <c r="H104" s="69">
        <v>1942.78</v>
      </c>
      <c r="I104" s="69">
        <v>1725.28</v>
      </c>
      <c r="J104" s="69">
        <v>1507.78</v>
      </c>
      <c r="K104" s="69">
        <v>1290.28</v>
      </c>
      <c r="L104" s="69">
        <v>1507.78</v>
      </c>
      <c r="M104" s="69">
        <v>1725.28</v>
      </c>
      <c r="N104" s="1" t="e">
        <v>#N/A</v>
      </c>
      <c r="P104" s="5">
        <v>112.60664935546694</v>
      </c>
      <c r="Q104" s="69">
        <v>100</v>
      </c>
      <c r="R104" s="69">
        <v>87.393350644533058</v>
      </c>
      <c r="S104" s="69">
        <v>74.78670128906613</v>
      </c>
      <c r="T104" s="69">
        <v>87.393350644533058</v>
      </c>
      <c r="U104" s="5">
        <v>100</v>
      </c>
      <c r="V104" s="5"/>
      <c r="W104" s="5"/>
      <c r="X104" s="5"/>
      <c r="Y104" s="5"/>
      <c r="Z104" s="5"/>
      <c r="AA104" s="5"/>
      <c r="AB104" s="5"/>
      <c r="AC104" s="5"/>
      <c r="AD104" s="5"/>
      <c r="AE104" s="1"/>
      <c r="AF104" s="1"/>
    </row>
    <row r="105" spans="1:32" ht="11.25" customHeight="1">
      <c r="A105" s="49" t="s">
        <v>224</v>
      </c>
      <c r="B105" s="1" t="s">
        <v>29</v>
      </c>
      <c r="C105" s="68" t="s">
        <v>20</v>
      </c>
      <c r="D105" s="71">
        <v>0</v>
      </c>
      <c r="E105" s="71">
        <v>0</v>
      </c>
      <c r="F105" s="70"/>
      <c r="G105" s="5"/>
      <c r="H105" s="71">
        <v>0</v>
      </c>
      <c r="I105" s="71">
        <v>0</v>
      </c>
      <c r="J105" s="71">
        <v>0</v>
      </c>
      <c r="K105" s="71">
        <v>0</v>
      </c>
      <c r="L105" s="71">
        <v>0</v>
      </c>
      <c r="M105" s="71">
        <v>0</v>
      </c>
      <c r="N105" s="1" t="e">
        <v>#N/A</v>
      </c>
      <c r="P105" s="3"/>
      <c r="Q105" s="71"/>
      <c r="R105" s="71"/>
      <c r="S105" s="71"/>
      <c r="T105" s="71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 spans="1:32" ht="11.25" customHeight="1">
      <c r="A106" s="49" t="s">
        <v>224</v>
      </c>
      <c r="B106" s="6" t="s">
        <v>28</v>
      </c>
      <c r="C106" s="68"/>
      <c r="D106" s="71"/>
      <c r="E106" s="71"/>
      <c r="F106" s="70"/>
      <c r="G106" s="5"/>
      <c r="H106" s="71"/>
      <c r="I106" s="71"/>
      <c r="J106" s="71"/>
      <c r="K106" s="71"/>
      <c r="L106" s="71"/>
      <c r="M106" s="71"/>
      <c r="P106" s="3"/>
      <c r="Q106" s="71"/>
      <c r="R106" s="71"/>
      <c r="S106" s="71"/>
      <c r="T106" s="71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 spans="1:32" ht="11.25" customHeight="1">
      <c r="A107" s="49" t="s">
        <v>224</v>
      </c>
      <c r="B107" s="1" t="s">
        <v>27</v>
      </c>
      <c r="C107" s="68" t="s">
        <v>20</v>
      </c>
      <c r="D107" s="71">
        <v>1662.28</v>
      </c>
      <c r="E107" s="71">
        <v>1725.28</v>
      </c>
      <c r="F107" s="219">
        <v>103.78997521476528</v>
      </c>
      <c r="G107" s="5"/>
      <c r="H107" s="71">
        <v>1942.78</v>
      </c>
      <c r="I107" s="71">
        <v>1725.28</v>
      </c>
      <c r="J107" s="71">
        <v>1507.78</v>
      </c>
      <c r="K107" s="71">
        <v>1290.28</v>
      </c>
      <c r="L107" s="71">
        <v>1507.78</v>
      </c>
      <c r="M107" s="71">
        <v>1725.28</v>
      </c>
      <c r="N107" s="1" t="e">
        <v>#N/A</v>
      </c>
      <c r="P107" s="3">
        <v>112.60664935546694</v>
      </c>
      <c r="Q107" s="71">
        <v>100</v>
      </c>
      <c r="R107" s="71">
        <v>87.393350644533058</v>
      </c>
      <c r="S107" s="71">
        <v>74.78670128906613</v>
      </c>
      <c r="T107" s="71">
        <v>87.393350644533058</v>
      </c>
      <c r="U107" s="3">
        <v>100</v>
      </c>
      <c r="V107" s="3"/>
      <c r="W107" s="3"/>
      <c r="X107" s="3"/>
      <c r="Y107" s="3"/>
      <c r="Z107" s="3"/>
      <c r="AA107" s="3"/>
      <c r="AB107" s="3"/>
      <c r="AC107" s="3"/>
      <c r="AD107" s="3"/>
    </row>
    <row r="108" spans="1:32" ht="11.25" customHeight="1">
      <c r="A108" s="49" t="s">
        <v>224</v>
      </c>
      <c r="B108" s="1" t="s">
        <v>26</v>
      </c>
      <c r="C108" s="68" t="s">
        <v>20</v>
      </c>
      <c r="D108" s="71">
        <v>1869.1286350073151</v>
      </c>
      <c r="E108" s="71">
        <v>1928.5076193321593</v>
      </c>
      <c r="F108" s="219">
        <v>103.17682706330224</v>
      </c>
      <c r="G108" s="5"/>
      <c r="H108" s="71">
        <v>2060.9859144252841</v>
      </c>
      <c r="I108" s="71">
        <v>1928.5076193321593</v>
      </c>
      <c r="J108" s="71">
        <v>1777.4980627456998</v>
      </c>
      <c r="K108" s="71">
        <v>1612.1728579685696</v>
      </c>
      <c r="L108" s="71">
        <v>1670.8449041951726</v>
      </c>
      <c r="M108" s="71">
        <v>1818.8267209864885</v>
      </c>
      <c r="N108" s="1" t="e">
        <v>#N/A</v>
      </c>
      <c r="P108" s="3">
        <v>106.86947221598233</v>
      </c>
      <c r="Q108" s="71">
        <v>100</v>
      </c>
      <c r="R108" s="71">
        <v>92.169615765440753</v>
      </c>
      <c r="S108" s="71">
        <v>83.596914101219042</v>
      </c>
      <c r="T108" s="71">
        <v>86.639269010188556</v>
      </c>
      <c r="U108" s="3">
        <v>94.312654134928792</v>
      </c>
      <c r="V108" s="3"/>
      <c r="W108" s="3"/>
      <c r="X108" s="3"/>
      <c r="Y108" s="3"/>
      <c r="Z108" s="3"/>
      <c r="AA108" s="3"/>
      <c r="AB108" s="3"/>
      <c r="AC108" s="3"/>
      <c r="AD108" s="3"/>
    </row>
    <row r="109" spans="1:32" ht="11.25" customHeight="1">
      <c r="A109" s="49" t="s">
        <v>224</v>
      </c>
      <c r="B109" s="1" t="s">
        <v>25</v>
      </c>
      <c r="C109" s="68" t="s">
        <v>20</v>
      </c>
      <c r="D109" s="71">
        <v>1419.1357251691247</v>
      </c>
      <c r="E109" s="71">
        <v>1465.4542574221091</v>
      </c>
      <c r="F109" s="219">
        <v>103.26385499508615</v>
      </c>
      <c r="G109" s="5"/>
      <c r="H109" s="71">
        <v>1593.8317937142745</v>
      </c>
      <c r="I109" s="71">
        <v>1465.4542574221091</v>
      </c>
      <c r="J109" s="71">
        <v>1332.8766734784999</v>
      </c>
      <c r="K109" s="71">
        <v>1192.3273404733036</v>
      </c>
      <c r="L109" s="71">
        <v>1302.5368714271958</v>
      </c>
      <c r="M109" s="71">
        <v>1434.3456191068583</v>
      </c>
      <c r="N109" s="1" t="e">
        <v>#N/A</v>
      </c>
      <c r="P109" s="3">
        <v>108.76025543901966</v>
      </c>
      <c r="Q109" s="71">
        <v>100</v>
      </c>
      <c r="R109" s="71">
        <v>90.953140756721581</v>
      </c>
      <c r="S109" s="71">
        <v>81.362303492893389</v>
      </c>
      <c r="T109" s="71">
        <v>88.882806462925529</v>
      </c>
      <c r="U109" s="3">
        <v>97.877201682843776</v>
      </c>
      <c r="V109" s="3"/>
      <c r="W109" s="3"/>
      <c r="X109" s="3"/>
      <c r="Y109" s="3"/>
      <c r="Z109" s="3"/>
      <c r="AA109" s="3"/>
      <c r="AB109" s="3"/>
      <c r="AC109" s="3"/>
      <c r="AD109" s="3"/>
    </row>
    <row r="110" spans="1:32" ht="11.25" customHeight="1">
      <c r="A110" s="49" t="s">
        <v>224</v>
      </c>
      <c r="B110" s="1" t="s">
        <v>24</v>
      </c>
      <c r="C110" s="68" t="s">
        <v>20</v>
      </c>
      <c r="D110" s="71">
        <v>139.2163803507128</v>
      </c>
      <c r="E110" s="71">
        <v>135.81217255692314</v>
      </c>
      <c r="F110" s="219">
        <v>97.554736170259702</v>
      </c>
      <c r="G110" s="5"/>
      <c r="H110" s="71">
        <v>138.00345502431131</v>
      </c>
      <c r="I110" s="71">
        <v>135.81217255692314</v>
      </c>
      <c r="J110" s="71">
        <v>129.72391528376241</v>
      </c>
      <c r="K110" s="71">
        <v>121.79822500144392</v>
      </c>
      <c r="L110" s="71">
        <v>104.20121320092598</v>
      </c>
      <c r="M110" s="71">
        <v>109.67515431608906</v>
      </c>
      <c r="N110" s="1" t="e">
        <v>#N/A</v>
      </c>
      <c r="P110" s="3">
        <v>101.61346543990358</v>
      </c>
      <c r="Q110" s="71">
        <v>100</v>
      </c>
      <c r="R110" s="71">
        <v>95.517149045967173</v>
      </c>
      <c r="S110" s="71">
        <v>89.681375909360753</v>
      </c>
      <c r="T110" s="71">
        <v>76.724502111364117</v>
      </c>
      <c r="U110" s="3">
        <v>80.755025305350131</v>
      </c>
      <c r="V110" s="3"/>
      <c r="W110" s="3"/>
      <c r="X110" s="3"/>
      <c r="Y110" s="3"/>
      <c r="Z110" s="3"/>
      <c r="AA110" s="3"/>
      <c r="AB110" s="3"/>
      <c r="AC110" s="3"/>
      <c r="AD110" s="3"/>
    </row>
    <row r="111" spans="1:32" s="6" customFormat="1" ht="11.25" customHeight="1">
      <c r="A111" s="49" t="s">
        <v>224</v>
      </c>
      <c r="B111" s="6" t="s">
        <v>23</v>
      </c>
      <c r="C111" s="65" t="s">
        <v>20</v>
      </c>
      <c r="D111" s="69">
        <v>310.77652948747755</v>
      </c>
      <c r="E111" s="69">
        <v>327.24118935312703</v>
      </c>
      <c r="F111" s="70">
        <v>105.29790968861208</v>
      </c>
      <c r="G111" s="5"/>
      <c r="H111" s="69">
        <v>329.1506656866984</v>
      </c>
      <c r="I111" s="69">
        <v>327.24118935312703</v>
      </c>
      <c r="J111" s="69">
        <v>314.89747398343752</v>
      </c>
      <c r="K111" s="69">
        <v>298.04729249382206</v>
      </c>
      <c r="L111" s="69">
        <v>264.10681956705082</v>
      </c>
      <c r="M111" s="69">
        <v>274.80594756354111</v>
      </c>
      <c r="N111" s="1" t="e">
        <v>#N/A</v>
      </c>
      <c r="P111" s="5">
        <v>100.58350733211363</v>
      </c>
      <c r="Q111" s="69">
        <v>100</v>
      </c>
      <c r="R111" s="69">
        <v>96.227945695317302</v>
      </c>
      <c r="S111" s="69">
        <v>91.078782925519278</v>
      </c>
      <c r="T111" s="69">
        <v>80.707083386759209</v>
      </c>
      <c r="U111" s="5">
        <v>83.976576453215714</v>
      </c>
      <c r="V111" s="5"/>
      <c r="W111" s="5"/>
      <c r="X111" s="5"/>
      <c r="Y111" s="5"/>
      <c r="Z111" s="5"/>
      <c r="AA111" s="5"/>
      <c r="AB111" s="5"/>
      <c r="AC111" s="5"/>
      <c r="AD111" s="5"/>
      <c r="AE111" s="1"/>
      <c r="AF111" s="1"/>
    </row>
    <row r="112" spans="1:32" ht="11.25" customHeight="1">
      <c r="A112" s="49" t="s">
        <v>224</v>
      </c>
      <c r="B112" s="1" t="s">
        <v>22</v>
      </c>
      <c r="C112" s="68" t="s">
        <v>20</v>
      </c>
      <c r="D112" s="71">
        <v>243.14427483087525</v>
      </c>
      <c r="E112" s="71">
        <v>259.82574257789088</v>
      </c>
      <c r="F112" s="71">
        <v>106.86072816586729</v>
      </c>
      <c r="G112" s="5"/>
      <c r="H112" s="71">
        <v>348.94820628572552</v>
      </c>
      <c r="I112" s="71">
        <v>259.82574257789088</v>
      </c>
      <c r="J112" s="71">
        <v>174.90332652150005</v>
      </c>
      <c r="K112" s="71">
        <v>97.95265952669638</v>
      </c>
      <c r="L112" s="71">
        <v>205.24312857280415</v>
      </c>
      <c r="M112" s="71">
        <v>290.93438089314168</v>
      </c>
      <c r="N112" s="1" t="e">
        <v>#N/A</v>
      </c>
      <c r="P112" s="3">
        <v>134.30085980842233</v>
      </c>
      <c r="Q112" s="71">
        <v>100</v>
      </c>
      <c r="R112" s="71">
        <v>67.315626537300204</v>
      </c>
      <c r="S112" s="71">
        <v>37.699366719728324</v>
      </c>
      <c r="T112" s="71">
        <v>78.992607328458277</v>
      </c>
      <c r="U112" s="3">
        <v>111.97288536794041</v>
      </c>
      <c r="V112" s="3"/>
      <c r="W112" s="3"/>
      <c r="X112" s="3"/>
      <c r="Y112" s="3"/>
      <c r="Z112" s="3"/>
      <c r="AA112" s="3"/>
      <c r="AB112" s="3"/>
      <c r="AC112" s="3"/>
      <c r="AD112" s="3"/>
    </row>
    <row r="113" spans="1:33" s="6" customFormat="1" ht="11.25" customHeight="1">
      <c r="A113" s="49" t="s">
        <v>224</v>
      </c>
      <c r="B113" s="6" t="s">
        <v>21</v>
      </c>
      <c r="C113" s="65" t="s">
        <v>20</v>
      </c>
      <c r="D113" s="69">
        <v>103.92789448016245</v>
      </c>
      <c r="E113" s="69">
        <v>124.01357002096773</v>
      </c>
      <c r="F113" s="69">
        <v>119.32654908604849</v>
      </c>
      <c r="G113" s="5"/>
      <c r="H113" s="69">
        <v>210.94475126141421</v>
      </c>
      <c r="I113" s="69">
        <v>124.01357002096773</v>
      </c>
      <c r="J113" s="69">
        <v>45.179411237737639</v>
      </c>
      <c r="K113" s="69"/>
      <c r="L113" s="69">
        <v>101.04191537187818</v>
      </c>
      <c r="M113" s="69">
        <v>181.25922657705263</v>
      </c>
      <c r="N113" s="1" t="e">
        <v>#N/A</v>
      </c>
      <c r="P113" s="5">
        <v>170.09812008939707</v>
      </c>
      <c r="Q113" s="69">
        <v>100</v>
      </c>
      <c r="R113" s="69">
        <v>36.431022209987887</v>
      </c>
      <c r="S113" s="69"/>
      <c r="T113" s="69">
        <v>81.476499188592342</v>
      </c>
      <c r="U113" s="5">
        <v>146.16080042402297</v>
      </c>
      <c r="V113" s="5"/>
      <c r="W113" s="5"/>
      <c r="X113" s="5"/>
      <c r="Y113" s="5"/>
      <c r="Z113" s="5"/>
      <c r="AA113" s="5"/>
      <c r="AB113" s="5"/>
      <c r="AC113" s="5"/>
      <c r="AD113" s="5"/>
      <c r="AE113" s="1"/>
      <c r="AF113" s="1"/>
    </row>
    <row r="114" spans="1:33" ht="12" customHeight="1">
      <c r="A114" s="49" t="s">
        <v>224</v>
      </c>
      <c r="B114" s="1" t="s">
        <v>19</v>
      </c>
      <c r="C114" s="218" t="s">
        <v>18</v>
      </c>
      <c r="D114" s="71">
        <v>7.1291551943233316</v>
      </c>
      <c r="E114" s="71">
        <v>8.5446629435422459</v>
      </c>
      <c r="F114" s="71">
        <v>119.85519617171509</v>
      </c>
      <c r="G114" s="5"/>
      <c r="H114" s="71">
        <v>14.434602281099108</v>
      </c>
      <c r="I114" s="71">
        <v>8.5446629435422459</v>
      </c>
      <c r="J114" s="71">
        <v>3.266972299291544</v>
      </c>
      <c r="K114" s="71"/>
      <c r="L114" s="71">
        <v>9.0840381183193255</v>
      </c>
      <c r="M114" s="71">
        <v>15.471928794289846</v>
      </c>
      <c r="N114" s="1" t="e">
        <v>#N/A</v>
      </c>
      <c r="P114" s="3">
        <v>168.93120742706733</v>
      </c>
      <c r="Q114" s="71">
        <v>100</v>
      </c>
      <c r="R114" s="71">
        <v>38.234068691505335</v>
      </c>
      <c r="S114" s="71"/>
      <c r="T114" s="71">
        <v>106.31242189821802</v>
      </c>
      <c r="U114" s="3">
        <v>181.07125929388451</v>
      </c>
      <c r="V114" s="3"/>
      <c r="W114" s="3"/>
      <c r="X114" s="244" t="s">
        <v>215</v>
      </c>
      <c r="Y114" s="245"/>
      <c r="Z114" s="245"/>
      <c r="AA114" s="245"/>
      <c r="AB114" s="245"/>
      <c r="AC114" s="245"/>
      <c r="AD114" s="245"/>
      <c r="AE114" s="245"/>
      <c r="AF114" s="245"/>
    </row>
    <row r="115" spans="1:33" ht="12" customHeight="1">
      <c r="A115" s="49" t="s">
        <v>224</v>
      </c>
      <c r="B115" s="1" t="s">
        <v>233</v>
      </c>
      <c r="C115" s="8"/>
      <c r="D115" s="13">
        <v>1.6965424092812376E-2</v>
      </c>
      <c r="E115" s="13">
        <v>0</v>
      </c>
      <c r="F115" s="14"/>
      <c r="G115" s="14"/>
      <c r="H115" s="13">
        <v>0</v>
      </c>
      <c r="I115" s="13">
        <v>0</v>
      </c>
      <c r="J115" s="13">
        <v>0</v>
      </c>
      <c r="K115" s="13">
        <v>0</v>
      </c>
      <c r="L115" s="13"/>
      <c r="M115" s="13"/>
      <c r="N115" s="13"/>
      <c r="P115" s="3"/>
      <c r="Q115" s="3"/>
      <c r="R115" s="3"/>
      <c r="S115" s="3"/>
      <c r="T115" s="3"/>
      <c r="U115" s="3"/>
      <c r="V115" s="3"/>
      <c r="W115" s="3"/>
      <c r="X115" s="84" t="s">
        <v>222</v>
      </c>
    </row>
    <row r="116" spans="1:33" s="4" customFormat="1">
      <c r="A116" s="49" t="s">
        <v>221</v>
      </c>
      <c r="B116" s="54" t="s">
        <v>131</v>
      </c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6"/>
      <c r="Y116" s="56"/>
      <c r="Z116" s="56"/>
      <c r="AA116" s="56"/>
      <c r="AB116" s="56"/>
      <c r="AC116" s="56"/>
      <c r="AD116" s="56"/>
      <c r="AE116" s="56"/>
      <c r="AF116" s="56"/>
      <c r="AG116" s="1"/>
    </row>
    <row r="117" spans="1:33" s="4" customFormat="1">
      <c r="A117" s="49" t="s">
        <v>221</v>
      </c>
      <c r="B117" s="54" t="s">
        <v>132</v>
      </c>
      <c r="C117" s="53"/>
      <c r="D117" s="53" t="s">
        <v>103</v>
      </c>
      <c r="E117" s="53" t="s">
        <v>134</v>
      </c>
      <c r="F117" s="53"/>
      <c r="G117" s="53"/>
      <c r="H117" s="56" t="s">
        <v>135</v>
      </c>
      <c r="I117" s="56" t="s">
        <v>136</v>
      </c>
      <c r="J117" s="53" t="s">
        <v>134</v>
      </c>
      <c r="K117" s="56" t="s">
        <v>137</v>
      </c>
      <c r="L117" s="56" t="s">
        <v>180</v>
      </c>
      <c r="M117" s="56" t="s">
        <v>181</v>
      </c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6"/>
      <c r="Y117" s="56"/>
      <c r="Z117" s="56"/>
      <c r="AA117" s="56"/>
      <c r="AB117" s="56"/>
      <c r="AC117" s="56"/>
      <c r="AD117" s="56"/>
      <c r="AE117" s="56"/>
      <c r="AF117" s="56"/>
      <c r="AG117" s="1"/>
    </row>
    <row r="118" spans="1:33" s="4" customFormat="1" ht="12.75">
      <c r="A118" s="49" t="s">
        <v>221</v>
      </c>
      <c r="B118" s="62" t="s">
        <v>221</v>
      </c>
      <c r="C118" s="216">
        <v>0</v>
      </c>
      <c r="D118" s="77">
        <v>2024</v>
      </c>
      <c r="E118" s="77" t="s">
        <v>222</v>
      </c>
      <c r="F118" s="246" t="s">
        <v>234</v>
      </c>
      <c r="G118" s="78"/>
      <c r="H118" s="73"/>
      <c r="I118" s="73"/>
      <c r="J118" s="73" t="s">
        <v>222</v>
      </c>
      <c r="K118" s="73"/>
      <c r="L118" s="73"/>
      <c r="M118" s="73"/>
      <c r="N118" s="55"/>
      <c r="O118" s="55"/>
      <c r="P118" s="73"/>
      <c r="Q118" s="73"/>
      <c r="R118" s="73" t="s">
        <v>143</v>
      </c>
      <c r="S118" s="73"/>
      <c r="T118" s="73"/>
      <c r="U118" s="73"/>
      <c r="V118" s="18"/>
      <c r="W118" s="18"/>
      <c r="X118" s="18"/>
      <c r="Y118" s="18"/>
      <c r="Z118" s="18"/>
      <c r="AA118" s="18"/>
      <c r="AB118" s="18"/>
      <c r="AC118" s="18"/>
      <c r="AD118" s="18"/>
      <c r="AE118" s="1"/>
      <c r="AF118" s="1"/>
      <c r="AG118" s="1"/>
    </row>
    <row r="119" spans="1:33" s="4" customFormat="1" ht="12">
      <c r="A119" s="49" t="s">
        <v>221</v>
      </c>
      <c r="B119" s="63" t="s">
        <v>68</v>
      </c>
      <c r="C119" s="64"/>
      <c r="D119" s="77"/>
      <c r="E119" s="215"/>
      <c r="F119" s="247"/>
      <c r="G119" s="78"/>
      <c r="H119" s="79" t="s">
        <v>67</v>
      </c>
      <c r="I119" s="77" t="s">
        <v>66</v>
      </c>
      <c r="J119" s="103" t="s">
        <v>65</v>
      </c>
      <c r="K119" s="77" t="s">
        <v>64</v>
      </c>
      <c r="L119" s="77" t="s">
        <v>63</v>
      </c>
      <c r="M119" s="96" t="s">
        <v>62</v>
      </c>
      <c r="N119" s="83"/>
      <c r="O119" s="83"/>
      <c r="P119" s="80" t="s">
        <v>67</v>
      </c>
      <c r="Q119" s="77" t="s">
        <v>66</v>
      </c>
      <c r="R119" s="103" t="s">
        <v>65</v>
      </c>
      <c r="S119" s="77" t="s">
        <v>64</v>
      </c>
      <c r="T119" s="77" t="s">
        <v>63</v>
      </c>
      <c r="U119" s="80" t="s">
        <v>62</v>
      </c>
      <c r="V119" s="18"/>
      <c r="W119" s="18"/>
      <c r="X119" s="18"/>
      <c r="Y119" s="18"/>
      <c r="Z119" s="18"/>
      <c r="AA119" s="18"/>
      <c r="AB119" s="18"/>
      <c r="AC119" s="18"/>
      <c r="AD119" s="18"/>
      <c r="AE119" s="1"/>
      <c r="AF119" s="1"/>
      <c r="AG119" s="1"/>
    </row>
    <row r="120" spans="1:33" s="4" customFormat="1">
      <c r="A120" s="49" t="s">
        <v>221</v>
      </c>
      <c r="B120" s="6" t="s">
        <v>8</v>
      </c>
      <c r="C120" s="65" t="s">
        <v>7</v>
      </c>
      <c r="D120" s="66">
        <v>10000</v>
      </c>
      <c r="E120" s="66">
        <v>10000</v>
      </c>
      <c r="F120" s="66"/>
      <c r="G120" s="21"/>
      <c r="H120" s="72">
        <v>12000</v>
      </c>
      <c r="I120" s="72">
        <v>11000</v>
      </c>
      <c r="J120" s="72">
        <v>10000</v>
      </c>
      <c r="K120" s="72">
        <v>9000</v>
      </c>
      <c r="L120" s="72">
        <v>8000</v>
      </c>
      <c r="M120" s="72">
        <v>10000</v>
      </c>
      <c r="N120" s="2"/>
      <c r="O120" s="2"/>
      <c r="P120" s="17">
        <v>120</v>
      </c>
      <c r="Q120" s="74">
        <v>110.00000000000001</v>
      </c>
      <c r="R120" s="74">
        <v>100</v>
      </c>
      <c r="S120" s="74">
        <v>90</v>
      </c>
      <c r="T120" s="74">
        <v>80</v>
      </c>
      <c r="U120" s="17">
        <v>100</v>
      </c>
      <c r="V120" s="22"/>
      <c r="W120" s="22"/>
      <c r="X120" s="22"/>
      <c r="Y120" s="22"/>
      <c r="Z120" s="22"/>
      <c r="AA120" s="22"/>
      <c r="AB120" s="22"/>
      <c r="AC120" s="22"/>
      <c r="AD120" s="22"/>
      <c r="AE120" s="1"/>
      <c r="AF120" s="1"/>
      <c r="AG120" s="1"/>
    </row>
    <row r="121" spans="1:33" s="4" customFormat="1" ht="6" customHeight="1">
      <c r="A121" s="49" t="s">
        <v>221</v>
      </c>
      <c r="B121" s="6"/>
      <c r="C121" s="65"/>
      <c r="D121" s="67"/>
      <c r="E121" s="67"/>
      <c r="F121" s="66"/>
      <c r="G121" s="21"/>
      <c r="H121" s="67"/>
      <c r="I121" s="67"/>
      <c r="J121" s="67"/>
      <c r="K121" s="67"/>
      <c r="L121" s="67"/>
      <c r="M121" s="67"/>
      <c r="N121" s="1"/>
      <c r="O121" s="1"/>
      <c r="P121" s="22"/>
      <c r="Q121" s="75"/>
      <c r="R121" s="75"/>
      <c r="S121" s="75"/>
      <c r="T121" s="75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1"/>
      <c r="AF121" s="1"/>
      <c r="AG121" s="1"/>
    </row>
    <row r="122" spans="1:33" s="4" customFormat="1" ht="6" customHeight="1">
      <c r="A122" s="49" t="s">
        <v>221</v>
      </c>
      <c r="B122" s="6"/>
      <c r="C122" s="68"/>
      <c r="D122" s="67"/>
      <c r="E122" s="67"/>
      <c r="F122" s="67"/>
      <c r="G122" s="50"/>
      <c r="H122" s="67"/>
      <c r="I122" s="67"/>
      <c r="J122" s="67"/>
      <c r="K122" s="67"/>
      <c r="L122" s="67"/>
      <c r="M122" s="67"/>
      <c r="N122" s="1"/>
      <c r="O122" s="1"/>
      <c r="P122" s="23"/>
      <c r="Q122" s="76"/>
      <c r="R122" s="76"/>
      <c r="S122" s="76"/>
      <c r="T122" s="76"/>
      <c r="U122" s="23"/>
      <c r="V122" s="22"/>
      <c r="W122" s="22"/>
      <c r="X122" s="22"/>
      <c r="Y122" s="22"/>
      <c r="Z122" s="22"/>
      <c r="AA122" s="22"/>
      <c r="AB122" s="22"/>
      <c r="AC122" s="22"/>
      <c r="AD122" s="22"/>
      <c r="AE122" s="1"/>
      <c r="AF122" s="1"/>
      <c r="AG122" s="1"/>
    </row>
    <row r="123" spans="1:33" s="4" customFormat="1" ht="11.25" customHeight="1">
      <c r="A123" s="49" t="s">
        <v>221</v>
      </c>
      <c r="B123" s="6" t="s">
        <v>74</v>
      </c>
      <c r="C123" s="65" t="s">
        <v>73</v>
      </c>
      <c r="D123" s="69">
        <v>1</v>
      </c>
      <c r="E123" s="69">
        <v>1</v>
      </c>
      <c r="F123" s="70"/>
      <c r="G123" s="5"/>
      <c r="H123" s="69">
        <v>1</v>
      </c>
      <c r="I123" s="69">
        <v>1</v>
      </c>
      <c r="J123" s="69">
        <v>1</v>
      </c>
      <c r="K123" s="69">
        <v>1</v>
      </c>
      <c r="L123" s="69">
        <v>1</v>
      </c>
      <c r="M123" s="69">
        <v>5</v>
      </c>
      <c r="N123" s="6"/>
      <c r="O123" s="6"/>
      <c r="P123" s="23">
        <v>100</v>
      </c>
      <c r="Q123" s="76">
        <v>100</v>
      </c>
      <c r="R123" s="76">
        <v>100</v>
      </c>
      <c r="S123" s="76">
        <v>100</v>
      </c>
      <c r="T123" s="76">
        <v>100</v>
      </c>
      <c r="U123" s="23">
        <v>500</v>
      </c>
      <c r="V123" s="9"/>
      <c r="W123" s="9"/>
      <c r="X123" s="9"/>
      <c r="Y123" s="9"/>
      <c r="Z123" s="9"/>
      <c r="AA123" s="9"/>
      <c r="AB123" s="9"/>
      <c r="AC123" s="9"/>
      <c r="AD123" s="9"/>
      <c r="AE123" s="1"/>
      <c r="AF123" s="1"/>
      <c r="AG123" s="1"/>
    </row>
    <row r="124" spans="1:33" s="4" customFormat="1" ht="11.25" customHeight="1">
      <c r="A124" s="49" t="s">
        <v>221</v>
      </c>
      <c r="B124" s="6" t="s">
        <v>47</v>
      </c>
      <c r="C124" s="68"/>
      <c r="D124" s="217"/>
      <c r="E124" s="217"/>
      <c r="F124" s="218"/>
      <c r="G124" s="1"/>
      <c r="H124" s="217"/>
      <c r="I124" s="217"/>
      <c r="J124" s="217"/>
      <c r="K124" s="217"/>
      <c r="L124" s="217"/>
      <c r="M124" s="217"/>
      <c r="N124" s="1"/>
      <c r="O124" s="1"/>
      <c r="P124" s="20"/>
      <c r="Q124" s="217"/>
      <c r="R124" s="217"/>
      <c r="S124" s="217"/>
      <c r="T124" s="217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1"/>
      <c r="AF124" s="1"/>
      <c r="AG124" s="1"/>
    </row>
    <row r="125" spans="1:33" s="227" customFormat="1" ht="11.25" customHeight="1">
      <c r="A125" s="49" t="s">
        <v>221</v>
      </c>
      <c r="B125" s="6" t="s">
        <v>46</v>
      </c>
      <c r="C125" s="65" t="s">
        <v>20</v>
      </c>
      <c r="D125" s="69">
        <v>2026.2876430892238</v>
      </c>
      <c r="E125" s="69">
        <v>2099.9662070637214</v>
      </c>
      <c r="F125" s="70">
        <v>103.63613548282657</v>
      </c>
      <c r="G125" s="5"/>
      <c r="H125" s="69">
        <v>2366.940622591183</v>
      </c>
      <c r="I125" s="69">
        <v>2222.0510447677925</v>
      </c>
      <c r="J125" s="69">
        <v>2099.9662070637214</v>
      </c>
      <c r="K125" s="69">
        <v>1977.0854101943148</v>
      </c>
      <c r="L125" s="69">
        <v>1824.2631633249073</v>
      </c>
      <c r="M125" s="69">
        <v>2036.255757272432</v>
      </c>
      <c r="N125" s="1"/>
      <c r="O125" s="6"/>
      <c r="P125" s="5">
        <v>112.71327198644585</v>
      </c>
      <c r="Q125" s="69">
        <v>105.81365725283629</v>
      </c>
      <c r="R125" s="69">
        <v>100</v>
      </c>
      <c r="S125" s="69">
        <v>94.148439319829592</v>
      </c>
      <c r="T125" s="69">
        <v>86.87107236243024</v>
      </c>
      <c r="U125" s="5">
        <v>96.966120236745496</v>
      </c>
      <c r="V125" s="5"/>
      <c r="W125" s="5"/>
      <c r="X125" s="5"/>
      <c r="Y125" s="5"/>
      <c r="Z125" s="5"/>
      <c r="AA125" s="5"/>
      <c r="AB125" s="5"/>
      <c r="AC125" s="5"/>
      <c r="AD125" s="5"/>
      <c r="AE125" s="6"/>
      <c r="AF125" s="6"/>
      <c r="AG125" s="6"/>
    </row>
    <row r="126" spans="1:33" s="4" customFormat="1" ht="11.25" customHeight="1">
      <c r="A126" s="49" t="s">
        <v>221</v>
      </c>
      <c r="B126" s="1" t="s">
        <v>45</v>
      </c>
      <c r="C126" s="68" t="s">
        <v>20</v>
      </c>
      <c r="D126" s="71">
        <v>209.26499999999999</v>
      </c>
      <c r="E126" s="71">
        <v>212.97499999999999</v>
      </c>
      <c r="F126" s="219">
        <v>101.77287171767856</v>
      </c>
      <c r="G126" s="5"/>
      <c r="H126" s="71">
        <v>212.97499999999999</v>
      </c>
      <c r="I126" s="71">
        <v>212.97499999999999</v>
      </c>
      <c r="J126" s="71">
        <v>212.97499999999999</v>
      </c>
      <c r="K126" s="71">
        <v>212.97499999999999</v>
      </c>
      <c r="L126" s="71">
        <v>183.33</v>
      </c>
      <c r="M126" s="71">
        <v>212.97499999999999</v>
      </c>
      <c r="N126" s="1"/>
      <c r="O126" s="1"/>
      <c r="P126" s="3">
        <v>100</v>
      </c>
      <c r="Q126" s="71">
        <v>100</v>
      </c>
      <c r="R126" s="71">
        <v>100</v>
      </c>
      <c r="S126" s="71">
        <v>100</v>
      </c>
      <c r="T126" s="71">
        <v>86.080525883319652</v>
      </c>
      <c r="U126" s="3">
        <v>100</v>
      </c>
      <c r="V126" s="3"/>
      <c r="W126" s="3"/>
      <c r="X126" s="3"/>
      <c r="Y126" s="3"/>
      <c r="Z126" s="3"/>
      <c r="AA126" s="3"/>
      <c r="AB126" s="3"/>
      <c r="AC126" s="3"/>
      <c r="AD126" s="3"/>
      <c r="AE126" s="1"/>
      <c r="AF126" s="1"/>
      <c r="AG126" s="1"/>
    </row>
    <row r="127" spans="1:33" s="4" customFormat="1" ht="11.25" customHeight="1">
      <c r="A127" s="49" t="s">
        <v>221</v>
      </c>
      <c r="B127" s="1" t="s">
        <v>44</v>
      </c>
      <c r="C127" s="68" t="s">
        <v>20</v>
      </c>
      <c r="D127" s="71">
        <v>459.99673033501972</v>
      </c>
      <c r="E127" s="71">
        <v>526.46674998180924</v>
      </c>
      <c r="F127" s="219">
        <v>114.45010698192981</v>
      </c>
      <c r="G127" s="5"/>
      <c r="H127" s="71">
        <v>638.41818489157413</v>
      </c>
      <c r="I127" s="71">
        <v>582.10372247344117</v>
      </c>
      <c r="J127" s="71">
        <v>526.46674998180924</v>
      </c>
      <c r="K127" s="71">
        <v>470.97148149007148</v>
      </c>
      <c r="L127" s="71">
        <v>415.47621299833389</v>
      </c>
      <c r="M127" s="71">
        <v>526.46674998180924</v>
      </c>
      <c r="N127" s="1"/>
      <c r="O127" s="1"/>
      <c r="P127" s="3">
        <v>121.26467339364414</v>
      </c>
      <c r="Q127" s="71">
        <v>110.56799360900843</v>
      </c>
      <c r="R127" s="71">
        <v>100</v>
      </c>
      <c r="S127" s="71">
        <v>89.458922430779282</v>
      </c>
      <c r="T127" s="71">
        <v>78.917844861558621</v>
      </c>
      <c r="U127" s="3">
        <v>100</v>
      </c>
      <c r="V127" s="3"/>
      <c r="W127" s="3"/>
      <c r="X127" s="3"/>
      <c r="Y127" s="3"/>
      <c r="Z127" s="3"/>
      <c r="AA127" s="3"/>
      <c r="AB127" s="3"/>
      <c r="AC127" s="3"/>
      <c r="AD127" s="3"/>
      <c r="AE127" s="1"/>
      <c r="AF127" s="1"/>
      <c r="AG127" s="1"/>
    </row>
    <row r="128" spans="1:33" s="4" customFormat="1" ht="11.25" customHeight="1">
      <c r="A128" s="49" t="s">
        <v>221</v>
      </c>
      <c r="B128" s="1" t="s">
        <v>43</v>
      </c>
      <c r="C128" s="68" t="s">
        <v>20</v>
      </c>
      <c r="D128" s="71">
        <v>87.250800000000012</v>
      </c>
      <c r="E128" s="71">
        <v>92.647619999999989</v>
      </c>
      <c r="F128" s="219">
        <v>106.18541033434647</v>
      </c>
      <c r="G128" s="5"/>
      <c r="H128" s="71">
        <v>92.647619999999989</v>
      </c>
      <c r="I128" s="71">
        <v>92.647619999999989</v>
      </c>
      <c r="J128" s="71">
        <v>92.647619999999989</v>
      </c>
      <c r="K128" s="71">
        <v>92.647619999999989</v>
      </c>
      <c r="L128" s="71">
        <v>92.647619999999989</v>
      </c>
      <c r="M128" s="71">
        <v>92.647619999999989</v>
      </c>
      <c r="N128" s="1"/>
      <c r="O128" s="1"/>
      <c r="P128" s="3">
        <v>100</v>
      </c>
      <c r="Q128" s="71">
        <v>100</v>
      </c>
      <c r="R128" s="71">
        <v>100</v>
      </c>
      <c r="S128" s="71">
        <v>100</v>
      </c>
      <c r="T128" s="71">
        <v>100</v>
      </c>
      <c r="U128" s="3">
        <v>100</v>
      </c>
      <c r="V128" s="3"/>
      <c r="W128" s="3"/>
      <c r="X128" s="3"/>
      <c r="Y128" s="3"/>
      <c r="Z128" s="3"/>
      <c r="AA128" s="3"/>
      <c r="AB128" s="3"/>
      <c r="AC128" s="3"/>
      <c r="AD128" s="3"/>
      <c r="AE128" s="1"/>
      <c r="AF128" s="1"/>
      <c r="AG128" s="1"/>
    </row>
    <row r="129" spans="1:33" s="4" customFormat="1" ht="11.25" customHeight="1">
      <c r="A129" s="49" t="s">
        <v>221</v>
      </c>
      <c r="B129" s="1" t="s">
        <v>42</v>
      </c>
      <c r="C129" s="68" t="s">
        <v>20</v>
      </c>
      <c r="D129" s="71">
        <v>867.51950361102956</v>
      </c>
      <c r="E129" s="71">
        <v>870.1680430129494</v>
      </c>
      <c r="F129" s="219">
        <v>100.30530027173977</v>
      </c>
      <c r="G129" s="5"/>
      <c r="H129" s="71">
        <v>994.26375729866379</v>
      </c>
      <c r="I129" s="71">
        <v>932.21590015580671</v>
      </c>
      <c r="J129" s="71">
        <v>870.1680430129494</v>
      </c>
      <c r="K129" s="71">
        <v>808.12018587009231</v>
      </c>
      <c r="L129" s="71">
        <v>746.07232872723523</v>
      </c>
      <c r="M129" s="71">
        <v>870.1680430129494</v>
      </c>
      <c r="N129" s="1"/>
      <c r="O129" s="1"/>
      <c r="P129" s="3">
        <v>114.26112062861262</v>
      </c>
      <c r="Q129" s="71">
        <v>107.13056031430632</v>
      </c>
      <c r="R129" s="71">
        <v>100</v>
      </c>
      <c r="S129" s="71">
        <v>92.869439685693706</v>
      </c>
      <c r="T129" s="71">
        <v>85.738879371387412</v>
      </c>
      <c r="U129" s="3">
        <v>100</v>
      </c>
      <c r="V129" s="3"/>
      <c r="W129" s="3"/>
      <c r="X129" s="3"/>
      <c r="Y129" s="3"/>
      <c r="Z129" s="3"/>
      <c r="AA129" s="3"/>
      <c r="AB129" s="3"/>
      <c r="AC129" s="3"/>
      <c r="AD129" s="3"/>
      <c r="AE129" s="1"/>
      <c r="AF129" s="1"/>
      <c r="AG129" s="1"/>
    </row>
    <row r="130" spans="1:33" s="4" customFormat="1" ht="11.25" customHeight="1">
      <c r="A130" s="49" t="s">
        <v>221</v>
      </c>
      <c r="B130" s="1" t="s">
        <v>41</v>
      </c>
      <c r="C130" s="68" t="s">
        <v>20</v>
      </c>
      <c r="D130" s="71">
        <v>18.509400000000003</v>
      </c>
      <c r="E130" s="71">
        <v>18.509400000000003</v>
      </c>
      <c r="F130" s="219">
        <v>100</v>
      </c>
      <c r="G130" s="5"/>
      <c r="H130" s="71">
        <v>19.434870000000004</v>
      </c>
      <c r="I130" s="71">
        <v>19.43487</v>
      </c>
      <c r="J130" s="71">
        <v>18.509400000000003</v>
      </c>
      <c r="K130" s="71">
        <v>16.658460000000002</v>
      </c>
      <c r="L130" s="71">
        <v>14.807520000000002</v>
      </c>
      <c r="M130" s="71">
        <v>18.509400000000003</v>
      </c>
      <c r="N130" s="1"/>
      <c r="O130" s="1"/>
      <c r="P130" s="3">
        <v>105</v>
      </c>
      <c r="Q130" s="71">
        <v>104.99999999999999</v>
      </c>
      <c r="R130" s="71">
        <v>100</v>
      </c>
      <c r="S130" s="71">
        <v>89.999999999999986</v>
      </c>
      <c r="T130" s="71">
        <v>80</v>
      </c>
      <c r="U130" s="3">
        <v>100</v>
      </c>
      <c r="V130" s="3"/>
      <c r="W130" s="3"/>
      <c r="X130" s="3"/>
      <c r="Y130" s="3"/>
      <c r="Z130" s="3"/>
      <c r="AA130" s="3"/>
      <c r="AB130" s="3"/>
      <c r="AC130" s="3"/>
      <c r="AD130" s="3"/>
      <c r="AE130" s="1"/>
      <c r="AF130" s="1"/>
      <c r="AG130" s="1"/>
    </row>
    <row r="131" spans="1:33" s="4" customFormat="1" ht="11.25" customHeight="1">
      <c r="A131" s="49" t="s">
        <v>221</v>
      </c>
      <c r="B131" s="1" t="s">
        <v>40</v>
      </c>
      <c r="C131" s="68" t="s">
        <v>20</v>
      </c>
      <c r="D131" s="71">
        <v>358.99706387137411</v>
      </c>
      <c r="E131" s="71">
        <v>352.20099733951162</v>
      </c>
      <c r="F131" s="219">
        <v>98.106929773025257</v>
      </c>
      <c r="G131" s="5"/>
      <c r="H131" s="71">
        <v>376.95101647454993</v>
      </c>
      <c r="I131" s="71">
        <v>353.29625568127358</v>
      </c>
      <c r="J131" s="71">
        <v>352.20099733951162</v>
      </c>
      <c r="K131" s="71">
        <v>351.09071175252029</v>
      </c>
      <c r="L131" s="71">
        <v>349.98042616552902</v>
      </c>
      <c r="M131" s="71">
        <v>289.98373380480069</v>
      </c>
      <c r="N131" s="1"/>
      <c r="O131" s="1"/>
      <c r="P131" s="3">
        <v>107.02724277386983</v>
      </c>
      <c r="Q131" s="71">
        <v>100.31097536634917</v>
      </c>
      <c r="R131" s="71">
        <v>100</v>
      </c>
      <c r="S131" s="71">
        <v>99.684757966224311</v>
      </c>
      <c r="T131" s="71">
        <v>99.36951593244865</v>
      </c>
      <c r="U131" s="3">
        <v>82.334728179450536</v>
      </c>
      <c r="V131" s="3"/>
      <c r="W131" s="3"/>
      <c r="X131" s="3"/>
      <c r="Y131" s="3"/>
      <c r="Z131" s="3"/>
      <c r="AA131" s="3"/>
      <c r="AB131" s="3"/>
      <c r="AC131" s="3"/>
      <c r="AD131" s="3"/>
      <c r="AE131" s="1"/>
      <c r="AF131" s="1"/>
      <c r="AG131" s="1"/>
    </row>
    <row r="132" spans="1:33" s="4" customFormat="1" ht="11.25" customHeight="1">
      <c r="A132" s="49" t="s">
        <v>221</v>
      </c>
      <c r="B132" s="1" t="s">
        <v>11</v>
      </c>
      <c r="C132" s="68" t="s">
        <v>20</v>
      </c>
      <c r="D132" s="71">
        <v>0</v>
      </c>
      <c r="E132" s="71">
        <v>0</v>
      </c>
      <c r="F132" s="219"/>
      <c r="G132" s="5"/>
      <c r="H132" s="71">
        <v>0</v>
      </c>
      <c r="I132" s="71">
        <v>0</v>
      </c>
      <c r="J132" s="71">
        <v>0</v>
      </c>
      <c r="K132" s="71">
        <v>0</v>
      </c>
      <c r="L132" s="71">
        <v>0</v>
      </c>
      <c r="M132" s="71">
        <v>0</v>
      </c>
      <c r="N132" s="1"/>
      <c r="O132" s="1"/>
      <c r="P132" s="3"/>
      <c r="Q132" s="71"/>
      <c r="R132" s="71"/>
      <c r="S132" s="71"/>
      <c r="T132" s="71"/>
      <c r="U132" s="3"/>
      <c r="V132" s="5"/>
      <c r="W132" s="3"/>
      <c r="X132" s="3"/>
      <c r="Y132" s="3"/>
      <c r="Z132" s="3"/>
      <c r="AA132" s="3"/>
      <c r="AB132" s="3"/>
      <c r="AC132" s="3"/>
      <c r="AD132" s="3"/>
      <c r="AE132" s="1"/>
      <c r="AF132" s="1"/>
      <c r="AG132" s="1"/>
    </row>
    <row r="133" spans="1:33" s="227" customFormat="1" ht="11.25" customHeight="1">
      <c r="A133" s="49" t="s">
        <v>221</v>
      </c>
      <c r="B133" s="6" t="s">
        <v>39</v>
      </c>
      <c r="C133" s="65" t="s">
        <v>20</v>
      </c>
      <c r="D133" s="69">
        <v>302.48241429660851</v>
      </c>
      <c r="E133" s="69">
        <v>320.11661152953707</v>
      </c>
      <c r="F133" s="70">
        <v>105.82982560289828</v>
      </c>
      <c r="G133" s="5"/>
      <c r="H133" s="69">
        <v>337.13429289579187</v>
      </c>
      <c r="I133" s="69">
        <v>321.25501836531816</v>
      </c>
      <c r="J133" s="69">
        <v>320.11661152953707</v>
      </c>
      <c r="K133" s="69">
        <v>318.93703637435584</v>
      </c>
      <c r="L133" s="69">
        <v>317.27550661643477</v>
      </c>
      <c r="M133" s="69">
        <v>273.45868173078384</v>
      </c>
      <c r="N133" s="1"/>
      <c r="O133" s="6"/>
      <c r="P133" s="5">
        <v>105.31608818578432</v>
      </c>
      <c r="Q133" s="69">
        <v>100.35562254340434</v>
      </c>
      <c r="R133" s="69">
        <v>100</v>
      </c>
      <c r="S133" s="69">
        <v>99.631517043259592</v>
      </c>
      <c r="T133" s="69">
        <v>99.112478137411458</v>
      </c>
      <c r="U133" s="5">
        <v>85.424708334934962</v>
      </c>
      <c r="W133" s="5"/>
      <c r="X133" s="5"/>
      <c r="Y133" s="5"/>
      <c r="Z133" s="5"/>
      <c r="AA133" s="5"/>
      <c r="AB133" s="5"/>
      <c r="AC133" s="5"/>
      <c r="AD133" s="5"/>
      <c r="AE133" s="1"/>
      <c r="AF133" s="1"/>
      <c r="AG133" s="6"/>
    </row>
    <row r="134" spans="1:33" s="4" customFormat="1" ht="11.25" customHeight="1">
      <c r="A134" s="49" t="s">
        <v>221</v>
      </c>
      <c r="B134" s="1" t="s">
        <v>38</v>
      </c>
      <c r="C134" s="68" t="s">
        <v>20</v>
      </c>
      <c r="D134" s="71">
        <v>121.58802330382993</v>
      </c>
      <c r="E134" s="71">
        <v>127.64583212140124</v>
      </c>
      <c r="F134" s="219">
        <v>104.9822413860893</v>
      </c>
      <c r="G134" s="5"/>
      <c r="H134" s="71">
        <v>135.85739238376425</v>
      </c>
      <c r="I134" s="71">
        <v>128.06873868936435</v>
      </c>
      <c r="J134" s="71">
        <v>127.64583212140124</v>
      </c>
      <c r="K134" s="71">
        <v>127.22292555343816</v>
      </c>
      <c r="L134" s="71">
        <v>126.80001898547506</v>
      </c>
      <c r="M134" s="71">
        <v>104.71656919214134</v>
      </c>
      <c r="N134" s="1"/>
      <c r="O134" s="1"/>
      <c r="P134" s="3">
        <v>106.43308138298882</v>
      </c>
      <c r="Q134" s="71">
        <v>100.3313124768233</v>
      </c>
      <c r="R134" s="71">
        <v>100</v>
      </c>
      <c r="S134" s="71">
        <v>99.668687523176729</v>
      </c>
      <c r="T134" s="71">
        <v>99.337375046353458</v>
      </c>
      <c r="U134" s="3">
        <v>82.036810330436509</v>
      </c>
      <c r="V134" s="3"/>
      <c r="W134" s="3"/>
      <c r="X134" s="3"/>
      <c r="Y134" s="3"/>
      <c r="Z134" s="3"/>
      <c r="AA134" s="3"/>
      <c r="AB134" s="3"/>
      <c r="AC134" s="3"/>
      <c r="AD134" s="3"/>
      <c r="AE134" s="1"/>
      <c r="AF134" s="1"/>
      <c r="AG134" s="1"/>
    </row>
    <row r="135" spans="1:33" s="227" customFormat="1" ht="11.25" customHeight="1">
      <c r="A135" s="49" t="s">
        <v>221</v>
      </c>
      <c r="B135" s="6" t="s">
        <v>37</v>
      </c>
      <c r="C135" s="65" t="s">
        <v>20</v>
      </c>
      <c r="D135" s="69">
        <v>2328.7700573858324</v>
      </c>
      <c r="E135" s="69">
        <v>2420.0828185932587</v>
      </c>
      <c r="F135" s="70">
        <v>103.92107245272338</v>
      </c>
      <c r="G135" s="5"/>
      <c r="H135" s="69">
        <v>2704.074915486975</v>
      </c>
      <c r="I135" s="69">
        <v>2543.3060631331105</v>
      </c>
      <c r="J135" s="69">
        <v>2420.0828185932587</v>
      </c>
      <c r="K135" s="69">
        <v>2296.0224465686706</v>
      </c>
      <c r="L135" s="69">
        <v>2141.5386699413421</v>
      </c>
      <c r="M135" s="69">
        <v>2309.7144390032158</v>
      </c>
      <c r="N135" s="1"/>
      <c r="O135" s="6"/>
      <c r="P135" s="5">
        <v>111.73480902024646</v>
      </c>
      <c r="Q135" s="69">
        <v>105.09169535823897</v>
      </c>
      <c r="R135" s="69">
        <v>100</v>
      </c>
      <c r="S135" s="69">
        <v>94.873713780724998</v>
      </c>
      <c r="T135" s="69">
        <v>88.490305103945644</v>
      </c>
      <c r="U135" s="5">
        <v>95.439479230128271</v>
      </c>
      <c r="V135" s="5"/>
      <c r="W135" s="5"/>
      <c r="X135" s="5"/>
      <c r="Y135" s="5"/>
      <c r="Z135" s="5"/>
      <c r="AA135" s="5"/>
      <c r="AB135" s="5"/>
      <c r="AC135" s="5"/>
      <c r="AD135" s="5"/>
      <c r="AE135" s="1"/>
      <c r="AF135" s="1"/>
      <c r="AG135" s="6"/>
    </row>
    <row r="136" spans="1:33" s="4" customFormat="1" ht="12.6" customHeight="1">
      <c r="A136" s="49" t="s">
        <v>221</v>
      </c>
      <c r="B136" s="1" t="s">
        <v>4</v>
      </c>
      <c r="C136" s="68" t="s">
        <v>20</v>
      </c>
      <c r="D136" s="71">
        <v>0</v>
      </c>
      <c r="E136" s="71">
        <v>0</v>
      </c>
      <c r="F136" s="219"/>
      <c r="G136" s="5"/>
      <c r="H136" s="71">
        <v>0</v>
      </c>
      <c r="I136" s="71">
        <v>0</v>
      </c>
      <c r="J136" s="71">
        <v>0</v>
      </c>
      <c r="K136" s="71">
        <v>0</v>
      </c>
      <c r="L136" s="71">
        <v>0</v>
      </c>
      <c r="M136" s="71">
        <v>0</v>
      </c>
      <c r="N136" s="1"/>
      <c r="O136" s="1"/>
      <c r="P136" s="3"/>
      <c r="Q136" s="71"/>
      <c r="R136" s="71"/>
      <c r="S136" s="71"/>
      <c r="T136" s="71"/>
      <c r="U136" s="3"/>
      <c r="V136" s="3"/>
      <c r="W136" s="3"/>
      <c r="X136" s="244" t="s">
        <v>203</v>
      </c>
      <c r="Y136" s="245"/>
      <c r="Z136" s="245"/>
      <c r="AA136" s="245"/>
      <c r="AB136" s="245"/>
      <c r="AC136" s="245"/>
      <c r="AD136" s="245"/>
      <c r="AE136" s="245"/>
      <c r="AF136" s="245"/>
      <c r="AG136" s="1"/>
    </row>
    <row r="137" spans="1:33" s="4" customFormat="1" ht="14.45" customHeight="1">
      <c r="A137" s="49" t="s">
        <v>221</v>
      </c>
      <c r="B137" s="1" t="s">
        <v>36</v>
      </c>
      <c r="C137" s="68" t="s">
        <v>20</v>
      </c>
      <c r="D137" s="71">
        <v>2328.7700573858324</v>
      </c>
      <c r="E137" s="71">
        <v>2420.0828185932587</v>
      </c>
      <c r="F137" s="219">
        <v>103.92107245272338</v>
      </c>
      <c r="G137" s="5"/>
      <c r="H137" s="71">
        <v>2704.074915486975</v>
      </c>
      <c r="I137" s="71">
        <v>2543.3060631331105</v>
      </c>
      <c r="J137" s="71">
        <v>2420.0828185932587</v>
      </c>
      <c r="K137" s="71">
        <v>2296.0224465686706</v>
      </c>
      <c r="L137" s="71">
        <v>2141.5386699413421</v>
      </c>
      <c r="M137" s="71">
        <v>2309.7144390032158</v>
      </c>
      <c r="N137" s="1"/>
      <c r="O137" s="1"/>
      <c r="P137" s="3">
        <v>111.73480902024646</v>
      </c>
      <c r="Q137" s="71">
        <v>105.09169535823897</v>
      </c>
      <c r="R137" s="71">
        <v>100</v>
      </c>
      <c r="S137" s="71">
        <v>94.873713780724998</v>
      </c>
      <c r="T137" s="71">
        <v>88.490305103945644</v>
      </c>
      <c r="U137" s="3">
        <v>95.439479230128271</v>
      </c>
      <c r="V137" s="3"/>
      <c r="W137" s="3"/>
      <c r="X137" s="84" t="s">
        <v>232</v>
      </c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s="4" customFormat="1" ht="11.25" customHeight="1">
      <c r="A138" s="49" t="s">
        <v>221</v>
      </c>
      <c r="B138" s="1" t="s">
        <v>35</v>
      </c>
      <c r="C138" s="68" t="s">
        <v>20</v>
      </c>
      <c r="D138" s="71">
        <v>202.77999999999994</v>
      </c>
      <c r="E138" s="71">
        <v>202.77999999999994</v>
      </c>
      <c r="F138" s="219">
        <v>100</v>
      </c>
      <c r="G138" s="5"/>
      <c r="H138" s="71">
        <v>202.77999999999994</v>
      </c>
      <c r="I138" s="71">
        <v>202.77999999999994</v>
      </c>
      <c r="J138" s="71">
        <v>202.77999999999994</v>
      </c>
      <c r="K138" s="71">
        <v>202.77999999999994</v>
      </c>
      <c r="L138" s="71">
        <v>202.77999999999994</v>
      </c>
      <c r="M138" s="71">
        <v>202.77999999999994</v>
      </c>
      <c r="N138" s="1"/>
      <c r="O138" s="1"/>
      <c r="P138" s="3">
        <v>100</v>
      </c>
      <c r="Q138" s="71">
        <v>100</v>
      </c>
      <c r="R138" s="71">
        <v>100</v>
      </c>
      <c r="S138" s="71">
        <v>100</v>
      </c>
      <c r="T138" s="71">
        <v>100</v>
      </c>
      <c r="U138" s="3">
        <v>100</v>
      </c>
      <c r="V138" s="3"/>
      <c r="W138" s="3"/>
      <c r="X138" s="3"/>
      <c r="Y138" s="3"/>
      <c r="Z138" s="3"/>
      <c r="AA138" s="3"/>
      <c r="AB138" s="3"/>
      <c r="AC138" s="3"/>
      <c r="AD138" s="3"/>
      <c r="AE138" s="1"/>
      <c r="AF138" s="1"/>
      <c r="AG138" s="1"/>
    </row>
    <row r="139" spans="1:33" s="4" customFormat="1" ht="11.25" customHeight="1">
      <c r="A139" s="49" t="s">
        <v>221</v>
      </c>
      <c r="B139" s="6" t="s">
        <v>34</v>
      </c>
      <c r="C139" s="65" t="s">
        <v>20</v>
      </c>
      <c r="D139" s="69">
        <v>2125.9900573858326</v>
      </c>
      <c r="E139" s="69">
        <v>2217.302818593259</v>
      </c>
      <c r="F139" s="70">
        <v>104.29507000233606</v>
      </c>
      <c r="G139" s="5"/>
      <c r="H139" s="69">
        <v>2501.2949154869752</v>
      </c>
      <c r="I139" s="69">
        <v>2340.5260631331107</v>
      </c>
      <c r="J139" s="69">
        <v>2217.302818593259</v>
      </c>
      <c r="K139" s="69">
        <v>2093.2424465686709</v>
      </c>
      <c r="L139" s="69">
        <v>1938.7586699413421</v>
      </c>
      <c r="M139" s="69">
        <v>2106.9344390032161</v>
      </c>
      <c r="N139" s="6"/>
      <c r="O139" s="6"/>
      <c r="P139" s="5">
        <v>112.80799783016971</v>
      </c>
      <c r="Q139" s="69">
        <v>105.55734848242466</v>
      </c>
      <c r="R139" s="69">
        <v>100</v>
      </c>
      <c r="S139" s="69">
        <v>94.404897202841383</v>
      </c>
      <c r="T139" s="69">
        <v>87.437703758089484</v>
      </c>
      <c r="U139" s="5">
        <v>95.02240385640853</v>
      </c>
      <c r="V139" s="3"/>
      <c r="W139" s="3"/>
      <c r="X139" s="3"/>
      <c r="Y139" s="3"/>
      <c r="Z139" s="3"/>
      <c r="AA139" s="3"/>
      <c r="AB139" s="3"/>
      <c r="AC139" s="3"/>
      <c r="AD139" s="3"/>
      <c r="AE139" s="1"/>
      <c r="AF139" s="1"/>
      <c r="AG139" s="1"/>
    </row>
    <row r="140" spans="1:33" s="228" customFormat="1" ht="11.25" customHeight="1">
      <c r="A140" s="49" t="s">
        <v>221</v>
      </c>
      <c r="B140" s="7" t="s">
        <v>33</v>
      </c>
      <c r="C140" s="220" t="s">
        <v>31</v>
      </c>
      <c r="D140" s="221">
        <v>0.21259900573858326</v>
      </c>
      <c r="E140" s="221">
        <v>0.22173028185932589</v>
      </c>
      <c r="F140" s="70">
        <v>104.29507000233606</v>
      </c>
      <c r="G140" s="5"/>
      <c r="H140" s="221">
        <v>0.20844124295724795</v>
      </c>
      <c r="I140" s="221">
        <v>0.21277509664846461</v>
      </c>
      <c r="J140" s="221">
        <v>0.22173028185932589</v>
      </c>
      <c r="K140" s="221">
        <v>0.23258249406318565</v>
      </c>
      <c r="L140" s="221">
        <v>0.24234483374266777</v>
      </c>
      <c r="M140" s="221">
        <v>0.2106934439003216</v>
      </c>
      <c r="N140" s="1"/>
      <c r="O140" s="7"/>
      <c r="P140" s="223">
        <v>94.006664858474764</v>
      </c>
      <c r="Q140" s="224">
        <v>95.961225893113337</v>
      </c>
      <c r="R140" s="224">
        <v>100</v>
      </c>
      <c r="S140" s="224">
        <v>104.89433022537933</v>
      </c>
      <c r="T140" s="224">
        <v>109.29712969761187</v>
      </c>
      <c r="U140" s="223">
        <v>95.02240385640853</v>
      </c>
      <c r="V140" s="3"/>
      <c r="W140" s="3"/>
      <c r="X140" s="3"/>
      <c r="Y140" s="3"/>
      <c r="Z140" s="3"/>
      <c r="AA140" s="3"/>
      <c r="AB140" s="3"/>
      <c r="AC140" s="3"/>
      <c r="AD140" s="3"/>
      <c r="AE140" s="1"/>
      <c r="AF140" s="1"/>
      <c r="AG140" s="7"/>
    </row>
    <row r="141" spans="1:33" s="228" customFormat="1" ht="11.25" customHeight="1">
      <c r="A141" s="49" t="s">
        <v>221</v>
      </c>
      <c r="B141" s="7" t="s">
        <v>32</v>
      </c>
      <c r="C141" s="220" t="s">
        <v>31</v>
      </c>
      <c r="D141" s="226">
        <v>0.16500000000000001</v>
      </c>
      <c r="E141" s="226">
        <v>0.17699999999999999</v>
      </c>
      <c r="F141" s="70">
        <v>107.27272727272725</v>
      </c>
      <c r="G141" s="5"/>
      <c r="H141" s="226">
        <v>0.17699999999999999</v>
      </c>
      <c r="I141" s="226">
        <v>0.17699999999999999</v>
      </c>
      <c r="J141" s="226">
        <v>0.17699999999999999</v>
      </c>
      <c r="K141" s="226">
        <v>0.17699999999999999</v>
      </c>
      <c r="L141" s="226">
        <v>0.17699999999999999</v>
      </c>
      <c r="M141" s="226">
        <v>0.17699999999999999</v>
      </c>
      <c r="N141" s="1"/>
      <c r="O141" s="7"/>
      <c r="P141" s="223">
        <v>100</v>
      </c>
      <c r="Q141" s="224">
        <v>100</v>
      </c>
      <c r="R141" s="224">
        <v>100</v>
      </c>
      <c r="S141" s="224">
        <v>100</v>
      </c>
      <c r="T141" s="224">
        <v>100</v>
      </c>
      <c r="U141" s="223">
        <v>100</v>
      </c>
      <c r="V141" s="3"/>
      <c r="W141" s="3"/>
      <c r="X141" s="3"/>
      <c r="Y141" s="3"/>
      <c r="Z141" s="3"/>
      <c r="AA141" s="3"/>
      <c r="AB141" s="3"/>
      <c r="AC141" s="3"/>
      <c r="AD141" s="3"/>
      <c r="AE141" s="1"/>
      <c r="AF141" s="1"/>
      <c r="AG141" s="7"/>
    </row>
    <row r="142" spans="1:33" s="227" customFormat="1" ht="11.25" customHeight="1">
      <c r="A142" s="49" t="s">
        <v>221</v>
      </c>
      <c r="B142" s="6" t="s">
        <v>30</v>
      </c>
      <c r="C142" s="65" t="s">
        <v>20</v>
      </c>
      <c r="D142" s="69">
        <v>1852.78</v>
      </c>
      <c r="E142" s="69">
        <v>1972.78</v>
      </c>
      <c r="F142" s="70">
        <v>106.47675385096989</v>
      </c>
      <c r="G142" s="5"/>
      <c r="H142" s="69">
        <v>2326.7799999999997</v>
      </c>
      <c r="I142" s="69">
        <v>2149.7799999999997</v>
      </c>
      <c r="J142" s="69">
        <v>1972.78</v>
      </c>
      <c r="K142" s="69">
        <v>1795.78</v>
      </c>
      <c r="L142" s="69">
        <v>1618.78</v>
      </c>
      <c r="M142" s="69">
        <v>1972.78</v>
      </c>
      <c r="N142" s="1"/>
      <c r="O142" s="6"/>
      <c r="P142" s="5">
        <v>117.94422084571011</v>
      </c>
      <c r="Q142" s="69">
        <v>108.97211042285504</v>
      </c>
      <c r="R142" s="69">
        <v>100</v>
      </c>
      <c r="S142" s="69">
        <v>91.027889577144933</v>
      </c>
      <c r="T142" s="69">
        <v>82.055779154289894</v>
      </c>
      <c r="U142" s="5">
        <v>100</v>
      </c>
      <c r="V142" s="5"/>
      <c r="W142" s="5"/>
      <c r="X142" s="5"/>
      <c r="Y142" s="5"/>
      <c r="Z142" s="5"/>
      <c r="AA142" s="5"/>
      <c r="AB142" s="5"/>
      <c r="AC142" s="5"/>
      <c r="AD142" s="5"/>
      <c r="AE142" s="1"/>
      <c r="AF142" s="1"/>
      <c r="AG142" s="6"/>
    </row>
    <row r="143" spans="1:33" s="4" customFormat="1" ht="11.25" customHeight="1">
      <c r="A143" s="49" t="s">
        <v>221</v>
      </c>
      <c r="B143" s="1" t="s">
        <v>29</v>
      </c>
      <c r="C143" s="68" t="s">
        <v>20</v>
      </c>
      <c r="D143" s="71">
        <v>0</v>
      </c>
      <c r="E143" s="71">
        <v>0</v>
      </c>
      <c r="F143" s="70"/>
      <c r="G143" s="5"/>
      <c r="H143" s="71">
        <v>0</v>
      </c>
      <c r="I143" s="71">
        <v>0</v>
      </c>
      <c r="J143" s="71">
        <v>0</v>
      </c>
      <c r="K143" s="71">
        <v>0</v>
      </c>
      <c r="L143" s="71">
        <v>0</v>
      </c>
      <c r="M143" s="71">
        <v>0</v>
      </c>
      <c r="N143" s="1"/>
      <c r="O143" s="1"/>
      <c r="P143" s="3"/>
      <c r="Q143" s="71"/>
      <c r="R143" s="71"/>
      <c r="S143" s="71"/>
      <c r="T143" s="71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1"/>
      <c r="AF143" s="1"/>
      <c r="AG143" s="1"/>
    </row>
    <row r="144" spans="1:33" s="4" customFormat="1" ht="11.25" customHeight="1">
      <c r="A144" s="49" t="s">
        <v>221</v>
      </c>
      <c r="B144" s="6" t="s">
        <v>28</v>
      </c>
      <c r="C144" s="68"/>
      <c r="D144" s="71"/>
      <c r="E144" s="71"/>
      <c r="F144" s="70"/>
      <c r="G144" s="5"/>
      <c r="H144" s="71"/>
      <c r="I144" s="71"/>
      <c r="J144" s="71"/>
      <c r="K144" s="71"/>
      <c r="L144" s="71"/>
      <c r="M144" s="71"/>
      <c r="N144" s="1"/>
      <c r="O144" s="1"/>
      <c r="P144" s="3"/>
      <c r="Q144" s="71"/>
      <c r="R144" s="71"/>
      <c r="S144" s="71"/>
      <c r="T144" s="71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1"/>
      <c r="AF144" s="1"/>
      <c r="AG144" s="1"/>
    </row>
    <row r="145" spans="1:33" s="4" customFormat="1" ht="11.25" customHeight="1">
      <c r="A145" s="49" t="s">
        <v>221</v>
      </c>
      <c r="B145" s="1" t="s">
        <v>27</v>
      </c>
      <c r="C145" s="68" t="s">
        <v>20</v>
      </c>
      <c r="D145" s="71">
        <v>1852.78</v>
      </c>
      <c r="E145" s="71">
        <v>1972.78</v>
      </c>
      <c r="F145" s="219">
        <v>106.47675385096989</v>
      </c>
      <c r="G145" s="5"/>
      <c r="H145" s="71">
        <v>2326.7799999999997</v>
      </c>
      <c r="I145" s="71">
        <v>2149.7799999999997</v>
      </c>
      <c r="J145" s="71">
        <v>1972.78</v>
      </c>
      <c r="K145" s="71">
        <v>1795.78</v>
      </c>
      <c r="L145" s="71">
        <v>1618.78</v>
      </c>
      <c r="M145" s="71">
        <v>1972.78</v>
      </c>
      <c r="N145" s="1"/>
      <c r="O145" s="1"/>
      <c r="P145" s="3">
        <v>117.94422084571011</v>
      </c>
      <c r="Q145" s="71">
        <v>108.97211042285504</v>
      </c>
      <c r="R145" s="71">
        <v>100</v>
      </c>
      <c r="S145" s="71">
        <v>91.027889577144933</v>
      </c>
      <c r="T145" s="71">
        <v>82.055779154289894</v>
      </c>
      <c r="U145" s="3">
        <v>100</v>
      </c>
      <c r="V145" s="3"/>
      <c r="W145" s="3"/>
      <c r="X145" s="3"/>
      <c r="Y145" s="3"/>
      <c r="Z145" s="3"/>
      <c r="AA145" s="3"/>
      <c r="AB145" s="3"/>
      <c r="AC145" s="3"/>
      <c r="AD145" s="3"/>
      <c r="AE145" s="1"/>
      <c r="AF145" s="1"/>
      <c r="AG145" s="1"/>
    </row>
    <row r="146" spans="1:33" s="4" customFormat="1" ht="11.25" customHeight="1">
      <c r="A146" s="49" t="s">
        <v>221</v>
      </c>
      <c r="B146" s="1" t="s">
        <v>26</v>
      </c>
      <c r="C146" s="68" t="s">
        <v>20</v>
      </c>
      <c r="D146" s="71">
        <v>2328.7700573858328</v>
      </c>
      <c r="E146" s="71">
        <v>2420.0828185932587</v>
      </c>
      <c r="F146" s="219">
        <v>103.92107245272335</v>
      </c>
      <c r="G146" s="5"/>
      <c r="H146" s="71">
        <v>2704.0749154869754</v>
      </c>
      <c r="I146" s="71">
        <v>2543.3060631331109</v>
      </c>
      <c r="J146" s="71">
        <v>2420.0828185932587</v>
      </c>
      <c r="K146" s="71">
        <v>2296.0224465686706</v>
      </c>
      <c r="L146" s="71">
        <v>2141.5386699413421</v>
      </c>
      <c r="M146" s="71">
        <v>2309.7144390032154</v>
      </c>
      <c r="N146" s="1"/>
      <c r="O146" s="1"/>
      <c r="P146" s="3">
        <v>111.73480902024646</v>
      </c>
      <c r="Q146" s="71">
        <v>105.09169535823899</v>
      </c>
      <c r="R146" s="71">
        <v>100</v>
      </c>
      <c r="S146" s="71">
        <v>94.873713780724998</v>
      </c>
      <c r="T146" s="71">
        <v>88.490305103945644</v>
      </c>
      <c r="U146" s="3">
        <v>95.439479230128242</v>
      </c>
      <c r="V146" s="3"/>
      <c r="W146" s="3"/>
      <c r="X146" s="3"/>
      <c r="Y146" s="3"/>
      <c r="Z146" s="3"/>
      <c r="AA146" s="3"/>
      <c r="AB146" s="3"/>
      <c r="AC146" s="3"/>
      <c r="AD146" s="3"/>
      <c r="AE146" s="1"/>
      <c r="AF146" s="1"/>
      <c r="AG146" s="1"/>
    </row>
    <row r="147" spans="1:33" s="4" customFormat="1" ht="11.25" customHeight="1">
      <c r="A147" s="49" t="s">
        <v>221</v>
      </c>
      <c r="B147" s="1" t="s">
        <v>25</v>
      </c>
      <c r="C147" s="68" t="s">
        <v>20</v>
      </c>
      <c r="D147" s="71">
        <v>1832.862124290247</v>
      </c>
      <c r="E147" s="71">
        <v>1906.512884408542</v>
      </c>
      <c r="F147" s="219">
        <v>104.01834699633041</v>
      </c>
      <c r="G147" s="5"/>
      <c r="H147" s="71">
        <v>2159.6164487333294</v>
      </c>
      <c r="I147" s="71">
        <v>2026.7839235837607</v>
      </c>
      <c r="J147" s="71">
        <v>1906.512884408542</v>
      </c>
      <c r="K147" s="71">
        <v>1785.4525819855369</v>
      </c>
      <c r="L147" s="71">
        <v>1634.4508295625317</v>
      </c>
      <c r="M147" s="71">
        <v>1876.1700299053596</v>
      </c>
      <c r="N147" s="1"/>
      <c r="O147" s="1"/>
      <c r="P147" s="3">
        <v>113.27573321925426</v>
      </c>
      <c r="Q147" s="71">
        <v>106.3084304417135</v>
      </c>
      <c r="R147" s="71">
        <v>100</v>
      </c>
      <c r="S147" s="71">
        <v>93.650171293724995</v>
      </c>
      <c r="T147" s="71">
        <v>85.729860150910426</v>
      </c>
      <c r="U147" s="3">
        <v>98.408463181585276</v>
      </c>
      <c r="V147" s="3"/>
      <c r="W147" s="3"/>
      <c r="X147" s="3"/>
      <c r="Y147" s="3"/>
      <c r="Z147" s="3"/>
      <c r="AA147" s="3"/>
      <c r="AB147" s="3"/>
      <c r="AC147" s="3"/>
      <c r="AD147" s="3"/>
      <c r="AE147" s="1"/>
      <c r="AF147" s="1"/>
      <c r="AG147" s="1"/>
    </row>
    <row r="148" spans="1:33" s="4" customFormat="1" ht="11.25" customHeight="1">
      <c r="A148" s="49" t="s">
        <v>221</v>
      </c>
      <c r="B148" s="1" t="s">
        <v>24</v>
      </c>
      <c r="C148" s="68" t="s">
        <v>20</v>
      </c>
      <c r="D148" s="71">
        <v>150.10645670214231</v>
      </c>
      <c r="E148" s="71">
        <v>147.78525853972349</v>
      </c>
      <c r="F148" s="219">
        <v>98.453632033281025</v>
      </c>
      <c r="G148" s="5"/>
      <c r="H148" s="71">
        <v>158.55325106885832</v>
      </c>
      <c r="I148" s="71">
        <v>149.4468056482857</v>
      </c>
      <c r="J148" s="71">
        <v>147.78525853972349</v>
      </c>
      <c r="K148" s="71">
        <v>146.11834740503426</v>
      </c>
      <c r="L148" s="71">
        <v>144.45143627034503</v>
      </c>
      <c r="M148" s="71">
        <v>122.27727687453428</v>
      </c>
      <c r="N148" s="1"/>
      <c r="O148" s="1"/>
      <c r="P148" s="3">
        <v>107.28624264391058</v>
      </c>
      <c r="Q148" s="71">
        <v>101.1242982723582</v>
      </c>
      <c r="R148" s="71">
        <v>100</v>
      </c>
      <c r="S148" s="71">
        <v>98.872072119262711</v>
      </c>
      <c r="T148" s="71">
        <v>97.744144238525422</v>
      </c>
      <c r="U148" s="3">
        <v>82.739833514360384</v>
      </c>
      <c r="V148" s="3"/>
      <c r="W148" s="3"/>
      <c r="X148" s="3"/>
      <c r="Y148" s="3"/>
      <c r="Z148" s="3"/>
      <c r="AA148" s="3"/>
      <c r="AB148" s="3"/>
      <c r="AC148" s="3"/>
      <c r="AD148" s="3"/>
      <c r="AE148" s="1"/>
      <c r="AF148" s="1"/>
      <c r="AG148" s="1"/>
    </row>
    <row r="149" spans="1:33" s="227" customFormat="1" ht="11.25" customHeight="1">
      <c r="A149" s="49" t="s">
        <v>221</v>
      </c>
      <c r="B149" s="6" t="s">
        <v>23</v>
      </c>
      <c r="C149" s="65" t="s">
        <v>20</v>
      </c>
      <c r="D149" s="69">
        <v>345.80147639344352</v>
      </c>
      <c r="E149" s="69">
        <v>365.78467564499317</v>
      </c>
      <c r="F149" s="70">
        <v>105.77880680555953</v>
      </c>
      <c r="G149" s="5"/>
      <c r="H149" s="69">
        <v>385.90521568478766</v>
      </c>
      <c r="I149" s="69">
        <v>367.07533390106448</v>
      </c>
      <c r="J149" s="69">
        <v>365.78467564499317</v>
      </c>
      <c r="K149" s="69">
        <v>364.45151717809949</v>
      </c>
      <c r="L149" s="69">
        <v>362.63640410846534</v>
      </c>
      <c r="M149" s="69">
        <v>311.26713222332154</v>
      </c>
      <c r="N149" s="1"/>
      <c r="O149" s="6"/>
      <c r="P149" s="5">
        <v>105.50065144317915</v>
      </c>
      <c r="Q149" s="69">
        <v>100.35284645366718</v>
      </c>
      <c r="R149" s="69">
        <v>100</v>
      </c>
      <c r="S149" s="69">
        <v>99.635534631257343</v>
      </c>
      <c r="T149" s="69">
        <v>99.139310160827137</v>
      </c>
      <c r="U149" s="5">
        <v>85.095727882656618</v>
      </c>
      <c r="V149" s="5"/>
      <c r="W149" s="5"/>
      <c r="X149" s="5"/>
      <c r="Y149" s="5"/>
      <c r="Z149" s="5"/>
      <c r="AA149" s="5"/>
      <c r="AB149" s="5"/>
      <c r="AC149" s="5"/>
      <c r="AD149" s="5"/>
      <c r="AE149" s="1"/>
      <c r="AF149" s="1"/>
      <c r="AG149" s="6"/>
    </row>
    <row r="150" spans="1:33" s="4" customFormat="1" ht="11.25" customHeight="1">
      <c r="A150" s="49" t="s">
        <v>221</v>
      </c>
      <c r="B150" s="1" t="s">
        <v>22</v>
      </c>
      <c r="C150" s="68" t="s">
        <v>20</v>
      </c>
      <c r="D150" s="71">
        <v>19.917875709752934</v>
      </c>
      <c r="E150" s="71">
        <v>66.267115591457923</v>
      </c>
      <c r="F150" s="71">
        <v>332.70172259891024</v>
      </c>
      <c r="G150" s="5"/>
      <c r="H150" s="71">
        <v>167.16355126667031</v>
      </c>
      <c r="I150" s="71">
        <v>122.99607641623902</v>
      </c>
      <c r="J150" s="71">
        <v>66.267115591457923</v>
      </c>
      <c r="K150" s="71">
        <v>10.327418014463092</v>
      </c>
      <c r="L150" s="71"/>
      <c r="M150" s="71">
        <v>96.609970094640403</v>
      </c>
      <c r="N150" s="1"/>
      <c r="O150" s="1"/>
      <c r="P150" s="71">
        <v>252.25717126009675</v>
      </c>
      <c r="Q150" s="71">
        <v>185.60650379672427</v>
      </c>
      <c r="R150" s="71">
        <v>100</v>
      </c>
      <c r="S150" s="71">
        <v>15.584529252989448</v>
      </c>
      <c r="T150" s="71"/>
      <c r="U150" s="71">
        <v>145.78870565341731</v>
      </c>
      <c r="V150" s="3"/>
      <c r="W150" s="3"/>
      <c r="X150" s="3"/>
      <c r="Y150" s="3"/>
      <c r="Z150" s="3"/>
      <c r="AA150" s="3"/>
      <c r="AB150" s="3"/>
      <c r="AC150" s="3"/>
      <c r="AD150" s="3"/>
      <c r="AE150" s="1"/>
      <c r="AF150" s="1"/>
      <c r="AG150" s="1"/>
    </row>
    <row r="151" spans="1:33" s="227" customFormat="1" ht="11.25" customHeight="1">
      <c r="A151" s="49" t="s">
        <v>221</v>
      </c>
      <c r="B151" s="6" t="s">
        <v>21</v>
      </c>
      <c r="C151" s="65" t="s">
        <v>20</v>
      </c>
      <c r="D151" s="69">
        <v>-130.18858099238938</v>
      </c>
      <c r="E151" s="69">
        <v>-81.518142948265563</v>
      </c>
      <c r="F151" s="69"/>
      <c r="G151" s="5"/>
      <c r="H151" s="69">
        <v>8.6103001978119948</v>
      </c>
      <c r="I151" s="69"/>
      <c r="J151" s="69"/>
      <c r="K151" s="69"/>
      <c r="L151" s="69"/>
      <c r="M151" s="69"/>
      <c r="N151" s="1"/>
      <c r="O151" s="6"/>
      <c r="P151" s="69"/>
      <c r="Q151" s="69"/>
      <c r="R151" s="69"/>
      <c r="S151" s="69"/>
      <c r="T151" s="69"/>
      <c r="U151" s="69"/>
      <c r="V151" s="5"/>
      <c r="W151" s="5"/>
      <c r="X151" s="5"/>
      <c r="Y151" s="5"/>
      <c r="Z151" s="5"/>
      <c r="AA151" s="5"/>
      <c r="AB151" s="5"/>
      <c r="AC151" s="5"/>
      <c r="AD151" s="5"/>
      <c r="AE151" s="1"/>
      <c r="AF151" s="1"/>
      <c r="AG151" s="6"/>
    </row>
    <row r="152" spans="1:33" s="4" customFormat="1" ht="11.25" customHeight="1">
      <c r="A152" s="49" t="s">
        <v>221</v>
      </c>
      <c r="B152" s="1" t="s">
        <v>19</v>
      </c>
      <c r="C152" s="218" t="s">
        <v>18</v>
      </c>
      <c r="D152" s="71">
        <v>-7.8596905153858536</v>
      </c>
      <c r="E152" s="71">
        <v>-4.939906440407178</v>
      </c>
      <c r="F152" s="71"/>
      <c r="G152" s="5"/>
      <c r="H152" s="71">
        <v>0.48997111262583548</v>
      </c>
      <c r="I152" s="71"/>
      <c r="J152" s="71"/>
      <c r="K152" s="71"/>
      <c r="L152" s="71"/>
      <c r="M152" s="71"/>
      <c r="N152" s="1"/>
      <c r="O152" s="1"/>
      <c r="P152" s="71"/>
      <c r="Q152" s="71"/>
      <c r="R152" s="71"/>
      <c r="S152" s="71"/>
      <c r="T152" s="71"/>
      <c r="U152" s="71"/>
      <c r="V152" s="3"/>
      <c r="W152" s="3"/>
      <c r="X152" s="244" t="s">
        <v>214</v>
      </c>
      <c r="Y152" s="245"/>
      <c r="Z152" s="245"/>
      <c r="AA152" s="245"/>
      <c r="AB152" s="245"/>
      <c r="AC152" s="245"/>
      <c r="AD152" s="245"/>
      <c r="AE152" s="245"/>
      <c r="AF152" s="245"/>
      <c r="AG152" s="1"/>
    </row>
    <row r="153" spans="1:33" ht="11.25" customHeight="1">
      <c r="A153" s="49" t="s">
        <v>221</v>
      </c>
      <c r="B153" s="1" t="s">
        <v>233</v>
      </c>
      <c r="C153" s="8"/>
      <c r="D153" s="13">
        <v>9.1312761207426318E-3</v>
      </c>
      <c r="E153" s="13">
        <v>0</v>
      </c>
      <c r="F153" s="14"/>
      <c r="G153" s="14"/>
      <c r="H153" s="214"/>
      <c r="I153" s="214"/>
      <c r="J153" s="214"/>
      <c r="K153" s="214"/>
      <c r="L153" s="214"/>
      <c r="M153" s="214"/>
      <c r="N153" s="13"/>
      <c r="P153" s="3"/>
      <c r="Q153" s="3"/>
      <c r="R153" s="3"/>
      <c r="S153" s="3"/>
      <c r="T153" s="3"/>
      <c r="U153" s="3"/>
      <c r="V153" s="3"/>
      <c r="W153" s="3"/>
      <c r="X153" s="84" t="s">
        <v>222</v>
      </c>
    </row>
    <row r="154" spans="1:33" s="4" customFormat="1">
      <c r="A154" s="49" t="s">
        <v>225</v>
      </c>
      <c r="B154" s="54" t="s">
        <v>131</v>
      </c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1"/>
    </row>
    <row r="155" spans="1:33" s="4" customFormat="1">
      <c r="A155" s="49" t="s">
        <v>225</v>
      </c>
      <c r="B155" s="54" t="s">
        <v>132</v>
      </c>
      <c r="C155" s="53"/>
      <c r="D155" s="56" t="s">
        <v>17</v>
      </c>
      <c r="E155" s="56" t="s">
        <v>17</v>
      </c>
      <c r="F155" s="53"/>
      <c r="G155" s="53"/>
      <c r="H155" s="56" t="s">
        <v>128</v>
      </c>
      <c r="I155" s="56" t="s">
        <v>127</v>
      </c>
      <c r="J155" s="56" t="s">
        <v>138</v>
      </c>
      <c r="K155" s="56" t="s">
        <v>183</v>
      </c>
      <c r="L155" s="56" t="s">
        <v>184</v>
      </c>
      <c r="M155" s="56" t="s">
        <v>185</v>
      </c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1"/>
    </row>
    <row r="156" spans="1:33" s="4" customFormat="1" ht="12.75" customHeight="1">
      <c r="A156" s="49" t="s">
        <v>225</v>
      </c>
      <c r="B156" s="62" t="s">
        <v>225</v>
      </c>
      <c r="C156" s="64"/>
      <c r="D156" s="77">
        <v>2024</v>
      </c>
      <c r="E156" s="77" t="s">
        <v>222</v>
      </c>
      <c r="F156" s="246" t="s">
        <v>234</v>
      </c>
      <c r="G156" s="78"/>
      <c r="H156" s="73"/>
      <c r="I156" s="73"/>
      <c r="J156" s="73" t="s">
        <v>222</v>
      </c>
      <c r="K156" s="73"/>
      <c r="L156" s="73"/>
      <c r="M156" s="73"/>
      <c r="N156" s="55"/>
      <c r="O156" s="55"/>
      <c r="P156" s="73"/>
      <c r="Q156" s="73"/>
      <c r="R156" s="73" t="s">
        <v>149</v>
      </c>
      <c r="S156" s="73"/>
      <c r="T156" s="73"/>
      <c r="U156" s="73"/>
      <c r="V156" s="18"/>
      <c r="W156" s="18"/>
      <c r="X156" s="18"/>
      <c r="Y156" s="18"/>
      <c r="Z156" s="18"/>
      <c r="AA156" s="18"/>
      <c r="AB156" s="18"/>
      <c r="AC156" s="18"/>
      <c r="AD156" s="18"/>
      <c r="AE156" s="1"/>
      <c r="AF156" s="1"/>
      <c r="AG156" s="1"/>
    </row>
    <row r="157" spans="1:33" s="4" customFormat="1" ht="12">
      <c r="A157" s="49" t="s">
        <v>225</v>
      </c>
      <c r="B157" s="63" t="s">
        <v>68</v>
      </c>
      <c r="C157" s="64"/>
      <c r="D157" s="77"/>
      <c r="E157" s="215"/>
      <c r="F157" s="247"/>
      <c r="G157" s="78"/>
      <c r="H157" s="79" t="s">
        <v>67</v>
      </c>
      <c r="I157" s="103" t="s">
        <v>66</v>
      </c>
      <c r="J157" s="77" t="s">
        <v>65</v>
      </c>
      <c r="K157" s="77" t="s">
        <v>64</v>
      </c>
      <c r="L157" s="77" t="s">
        <v>63</v>
      </c>
      <c r="M157" s="96" t="s">
        <v>62</v>
      </c>
      <c r="N157" s="83"/>
      <c r="O157" s="83"/>
      <c r="P157" s="80" t="s">
        <v>67</v>
      </c>
      <c r="Q157" s="112" t="s">
        <v>66</v>
      </c>
      <c r="R157" s="77" t="s">
        <v>65</v>
      </c>
      <c r="S157" s="77" t="s">
        <v>64</v>
      </c>
      <c r="T157" s="113" t="s">
        <v>63</v>
      </c>
      <c r="U157" s="80" t="s">
        <v>62</v>
      </c>
      <c r="V157" s="18"/>
      <c r="W157" s="18"/>
      <c r="X157" s="18"/>
      <c r="Y157" s="18"/>
      <c r="Z157" s="18"/>
      <c r="AA157" s="18"/>
      <c r="AB157" s="18"/>
      <c r="AC157" s="18"/>
      <c r="AD157" s="18"/>
      <c r="AE157" s="1"/>
      <c r="AF157" s="1"/>
      <c r="AG157" s="1"/>
    </row>
    <row r="158" spans="1:33" s="4" customFormat="1">
      <c r="A158" s="49" t="s">
        <v>225</v>
      </c>
      <c r="B158" s="6" t="s">
        <v>80</v>
      </c>
      <c r="C158" s="65" t="s">
        <v>7</v>
      </c>
      <c r="D158" s="66">
        <v>40000</v>
      </c>
      <c r="E158" s="66">
        <v>40000</v>
      </c>
      <c r="F158" s="66"/>
      <c r="G158" s="21"/>
      <c r="H158" s="72">
        <v>50000</v>
      </c>
      <c r="I158" s="72">
        <v>40000</v>
      </c>
      <c r="J158" s="72">
        <v>30000</v>
      </c>
      <c r="K158" s="72">
        <v>25000</v>
      </c>
      <c r="L158" s="72">
        <v>30000</v>
      </c>
      <c r="M158" s="72">
        <v>40000</v>
      </c>
      <c r="N158" s="2"/>
      <c r="O158" s="2"/>
      <c r="P158" s="17">
        <v>125</v>
      </c>
      <c r="Q158" s="17">
        <v>100</v>
      </c>
      <c r="R158" s="17">
        <v>75</v>
      </c>
      <c r="S158" s="17">
        <v>62.5</v>
      </c>
      <c r="T158" s="17">
        <v>75</v>
      </c>
      <c r="U158" s="17">
        <v>100</v>
      </c>
      <c r="V158" s="22"/>
      <c r="W158" s="22"/>
      <c r="X158" s="22"/>
      <c r="Y158" s="22"/>
      <c r="Z158" s="22"/>
      <c r="AA158" s="22"/>
      <c r="AB158" s="22"/>
      <c r="AC158" s="22"/>
      <c r="AD158" s="22"/>
      <c r="AE158" s="1"/>
      <c r="AF158" s="1"/>
      <c r="AG158" s="1"/>
    </row>
    <row r="159" spans="1:33" s="4" customFormat="1">
      <c r="A159" s="49" t="s">
        <v>225</v>
      </c>
      <c r="B159" s="6" t="s">
        <v>78</v>
      </c>
      <c r="C159" s="65" t="s">
        <v>7</v>
      </c>
      <c r="D159" s="66">
        <v>8000</v>
      </c>
      <c r="E159" s="66">
        <v>8000</v>
      </c>
      <c r="F159" s="66"/>
      <c r="G159" s="21"/>
      <c r="H159" s="67">
        <v>10000</v>
      </c>
      <c r="I159" s="67">
        <v>8000</v>
      </c>
      <c r="J159" s="67">
        <v>6000</v>
      </c>
      <c r="K159" s="67">
        <v>5000</v>
      </c>
      <c r="L159" s="67">
        <v>6000</v>
      </c>
      <c r="M159" s="67">
        <v>8000</v>
      </c>
      <c r="N159" s="1"/>
      <c r="O159" s="1"/>
      <c r="P159" s="22">
        <v>125</v>
      </c>
      <c r="Q159" s="22">
        <v>100</v>
      </c>
      <c r="R159" s="22">
        <v>75</v>
      </c>
      <c r="S159" s="22">
        <v>62.5</v>
      </c>
      <c r="T159" s="22">
        <v>75</v>
      </c>
      <c r="U159" s="22">
        <v>100</v>
      </c>
      <c r="V159" s="22"/>
      <c r="W159" s="22"/>
      <c r="X159" s="22"/>
      <c r="Y159" s="22"/>
      <c r="Z159" s="22"/>
      <c r="AA159" s="22"/>
      <c r="AB159" s="22"/>
      <c r="AC159" s="22"/>
      <c r="AD159" s="22"/>
      <c r="AE159" s="1"/>
      <c r="AF159" s="1"/>
      <c r="AG159" s="1"/>
    </row>
    <row r="160" spans="1:33" s="4" customFormat="1" ht="6" customHeight="1">
      <c r="A160" s="49" t="s">
        <v>225</v>
      </c>
      <c r="B160" s="6"/>
      <c r="C160" s="68"/>
      <c r="D160" s="67"/>
      <c r="E160" s="67"/>
      <c r="F160" s="67"/>
      <c r="G160" s="50"/>
      <c r="H160" s="67"/>
      <c r="I160" s="67"/>
      <c r="J160" s="67"/>
      <c r="K160" s="67"/>
      <c r="L160" s="67"/>
      <c r="M160" s="67"/>
      <c r="N160" s="1"/>
      <c r="O160" s="1"/>
      <c r="P160" s="23"/>
      <c r="Q160" s="23"/>
      <c r="R160" s="23"/>
      <c r="S160" s="23"/>
      <c r="T160" s="23"/>
      <c r="U160" s="23"/>
      <c r="V160" s="22"/>
      <c r="W160" s="22"/>
      <c r="X160" s="22"/>
      <c r="Y160" s="22"/>
      <c r="Z160" s="22"/>
      <c r="AA160" s="22"/>
      <c r="AB160" s="22"/>
      <c r="AC160" s="22"/>
      <c r="AD160" s="22"/>
      <c r="AE160" s="1"/>
      <c r="AF160" s="1"/>
      <c r="AG160" s="1"/>
    </row>
    <row r="161" spans="1:33" s="4" customFormat="1" ht="11.25" customHeight="1">
      <c r="A161" s="49" t="s">
        <v>225</v>
      </c>
      <c r="B161" s="6" t="s">
        <v>74</v>
      </c>
      <c r="C161" s="65" t="s">
        <v>73</v>
      </c>
      <c r="D161" s="69">
        <v>1</v>
      </c>
      <c r="E161" s="69">
        <v>1</v>
      </c>
      <c r="F161" s="70"/>
      <c r="G161" s="5"/>
      <c r="H161" s="69">
        <v>1</v>
      </c>
      <c r="I161" s="69">
        <v>1</v>
      </c>
      <c r="J161" s="69">
        <v>1</v>
      </c>
      <c r="K161" s="69">
        <v>1</v>
      </c>
      <c r="L161" s="69">
        <v>0.2</v>
      </c>
      <c r="M161" s="69">
        <v>0.5</v>
      </c>
      <c r="N161" s="6"/>
      <c r="O161" s="6"/>
      <c r="P161" s="23">
        <v>100</v>
      </c>
      <c r="Q161" s="23">
        <v>100</v>
      </c>
      <c r="R161" s="23">
        <v>100</v>
      </c>
      <c r="S161" s="23">
        <v>100</v>
      </c>
      <c r="T161" s="23">
        <v>20</v>
      </c>
      <c r="U161" s="23">
        <v>50</v>
      </c>
      <c r="V161" s="9"/>
      <c r="W161" s="9"/>
      <c r="X161" s="9"/>
      <c r="Y161" s="9"/>
      <c r="Z161" s="9"/>
      <c r="AA161" s="9"/>
      <c r="AB161" s="9"/>
      <c r="AC161" s="9"/>
      <c r="AD161" s="9"/>
      <c r="AE161" s="1"/>
      <c r="AF161" s="1"/>
      <c r="AG161" s="1"/>
    </row>
    <row r="162" spans="1:33" s="4" customFormat="1" ht="11.25" customHeight="1">
      <c r="A162" s="49" t="s">
        <v>225</v>
      </c>
      <c r="B162" s="6" t="s">
        <v>47</v>
      </c>
      <c r="C162" s="68"/>
      <c r="D162" s="217"/>
      <c r="E162" s="217"/>
      <c r="F162" s="218"/>
      <c r="G162" s="1"/>
      <c r="H162" s="217"/>
      <c r="I162" s="217"/>
      <c r="J162" s="217"/>
      <c r="K162" s="217"/>
      <c r="L162" s="217"/>
      <c r="M162" s="217"/>
      <c r="N162" s="1"/>
      <c r="O162" s="1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1"/>
      <c r="AF162" s="1"/>
      <c r="AG162" s="1"/>
    </row>
    <row r="163" spans="1:33" s="227" customFormat="1" ht="11.25" customHeight="1">
      <c r="A163" s="49" t="s">
        <v>225</v>
      </c>
      <c r="B163" s="6" t="s">
        <v>46</v>
      </c>
      <c r="C163" s="65" t="s">
        <v>20</v>
      </c>
      <c r="D163" s="69">
        <v>7657.699958638128</v>
      </c>
      <c r="E163" s="69">
        <v>7561.0096957321684</v>
      </c>
      <c r="F163" s="70">
        <v>98.737345894613043</v>
      </c>
      <c r="G163" s="5"/>
      <c r="H163" s="69">
        <v>7846.4926077964601</v>
      </c>
      <c r="I163" s="69">
        <v>7561.0096957321684</v>
      </c>
      <c r="J163" s="69">
        <v>7216.7324498998241</v>
      </c>
      <c r="K163" s="69">
        <v>6965.7748755265247</v>
      </c>
      <c r="L163" s="69">
        <v>7393.0810522637839</v>
      </c>
      <c r="M163" s="69">
        <v>7632.569359459334</v>
      </c>
      <c r="N163" s="1"/>
      <c r="O163" s="6"/>
      <c r="P163" s="5">
        <v>103.77572471868979</v>
      </c>
      <c r="Q163" s="5">
        <v>100</v>
      </c>
      <c r="R163" s="5">
        <v>95.446676307971515</v>
      </c>
      <c r="S163" s="5">
        <v>92.127574964734862</v>
      </c>
      <c r="T163" s="5">
        <v>97.77901827631338</v>
      </c>
      <c r="U163" s="5">
        <v>100.94642999555414</v>
      </c>
      <c r="V163" s="5"/>
      <c r="W163" s="5"/>
      <c r="X163" s="5"/>
      <c r="Y163" s="5"/>
      <c r="Z163" s="5"/>
      <c r="AA163" s="5"/>
      <c r="AB163" s="5"/>
      <c r="AC163" s="5"/>
      <c r="AD163" s="5"/>
      <c r="AE163" s="6"/>
      <c r="AF163" s="6"/>
      <c r="AG163" s="6"/>
    </row>
    <row r="164" spans="1:33" s="4" customFormat="1" ht="11.25" customHeight="1">
      <c r="A164" s="49" t="s">
        <v>225</v>
      </c>
      <c r="B164" s="1" t="s">
        <v>45</v>
      </c>
      <c r="C164" s="68" t="s">
        <v>20</v>
      </c>
      <c r="D164" s="71">
        <v>3999</v>
      </c>
      <c r="E164" s="71">
        <v>3866.9999999999995</v>
      </c>
      <c r="F164" s="219">
        <v>96.699174793698418</v>
      </c>
      <c r="G164" s="5"/>
      <c r="H164" s="71">
        <v>3866.9999999999995</v>
      </c>
      <c r="I164" s="71">
        <v>3866.9999999999995</v>
      </c>
      <c r="J164" s="71">
        <v>3866.9999999999995</v>
      </c>
      <c r="K164" s="71">
        <v>3866.9999999999995</v>
      </c>
      <c r="L164" s="71">
        <v>3866.9999999999995</v>
      </c>
      <c r="M164" s="71">
        <v>3866.9999999999995</v>
      </c>
      <c r="N164" s="1"/>
      <c r="O164" s="1"/>
      <c r="P164" s="3">
        <v>100</v>
      </c>
      <c r="Q164" s="3">
        <v>100</v>
      </c>
      <c r="R164" s="3">
        <v>100</v>
      </c>
      <c r="S164" s="3">
        <v>100</v>
      </c>
      <c r="T164" s="3">
        <v>100</v>
      </c>
      <c r="U164" s="3">
        <v>100</v>
      </c>
      <c r="V164" s="3"/>
      <c r="W164" s="3"/>
      <c r="X164" s="3"/>
      <c r="Y164" s="3"/>
      <c r="Z164" s="3"/>
      <c r="AA164" s="3"/>
      <c r="AB164" s="3"/>
      <c r="AC164" s="3"/>
      <c r="AD164" s="3"/>
      <c r="AE164" s="1"/>
      <c r="AF164" s="1"/>
      <c r="AG164" s="1"/>
    </row>
    <row r="165" spans="1:33" s="4" customFormat="1" ht="11.25" customHeight="1">
      <c r="A165" s="49" t="s">
        <v>225</v>
      </c>
      <c r="B165" s="1" t="s">
        <v>44</v>
      </c>
      <c r="C165" s="68" t="s">
        <v>20</v>
      </c>
      <c r="D165" s="71">
        <v>598.60581044506773</v>
      </c>
      <c r="E165" s="71">
        <v>650.47452041486622</v>
      </c>
      <c r="F165" s="219">
        <v>108.66491922810333</v>
      </c>
      <c r="G165" s="5"/>
      <c r="H165" s="71">
        <v>706.23352148585809</v>
      </c>
      <c r="I165" s="71">
        <v>650.47452041486622</v>
      </c>
      <c r="J165" s="71">
        <v>578.58164309931522</v>
      </c>
      <c r="K165" s="71">
        <v>534.35637676257761</v>
      </c>
      <c r="L165" s="71">
        <v>578.58164309931522</v>
      </c>
      <c r="M165" s="71">
        <v>650.47452041486622</v>
      </c>
      <c r="N165" s="1"/>
      <c r="O165" s="1"/>
      <c r="P165" s="3">
        <v>108.57204999135544</v>
      </c>
      <c r="Q165" s="3">
        <v>100</v>
      </c>
      <c r="R165" s="3">
        <v>88.947625916277488</v>
      </c>
      <c r="S165" s="3">
        <v>82.148702215387374</v>
      </c>
      <c r="T165" s="3">
        <v>88.947625916277488</v>
      </c>
      <c r="U165" s="3">
        <v>100</v>
      </c>
      <c r="V165" s="3"/>
      <c r="W165" s="3"/>
      <c r="X165" s="3"/>
      <c r="Y165" s="3"/>
      <c r="Z165" s="3"/>
      <c r="AA165" s="3"/>
      <c r="AB165" s="3"/>
      <c r="AC165" s="3"/>
      <c r="AD165" s="3"/>
      <c r="AE165" s="1"/>
      <c r="AF165" s="1"/>
      <c r="AG165" s="1"/>
    </row>
    <row r="166" spans="1:33" s="4" customFormat="1" ht="11.25" customHeight="1">
      <c r="A166" s="49" t="s">
        <v>225</v>
      </c>
      <c r="B166" s="1" t="s">
        <v>43</v>
      </c>
      <c r="C166" s="68" t="s">
        <v>20</v>
      </c>
      <c r="D166" s="71">
        <v>895.77744393442617</v>
      </c>
      <c r="E166" s="71">
        <v>906.94515639344263</v>
      </c>
      <c r="F166" s="219">
        <v>101.24670614722847</v>
      </c>
      <c r="G166" s="5"/>
      <c r="H166" s="71">
        <v>906.94515639344263</v>
      </c>
      <c r="I166" s="71">
        <v>906.94515639344263</v>
      </c>
      <c r="J166" s="71">
        <v>906.94515639344263</v>
      </c>
      <c r="K166" s="71">
        <v>847.53015639344267</v>
      </c>
      <c r="L166" s="71">
        <v>906.94515639344263</v>
      </c>
      <c r="M166" s="71">
        <v>906.94515639344263</v>
      </c>
      <c r="N166" s="1"/>
      <c r="O166" s="1"/>
      <c r="P166" s="3">
        <v>100</v>
      </c>
      <c r="Q166" s="3">
        <v>100</v>
      </c>
      <c r="R166" s="3">
        <v>100</v>
      </c>
      <c r="S166" s="3">
        <v>93.448887225301519</v>
      </c>
      <c r="T166" s="3">
        <v>100</v>
      </c>
      <c r="U166" s="3">
        <v>100</v>
      </c>
      <c r="V166" s="3"/>
      <c r="W166" s="3"/>
      <c r="X166" s="3"/>
      <c r="Y166" s="3"/>
      <c r="Z166" s="3"/>
      <c r="AA166" s="3"/>
      <c r="AB166" s="3"/>
      <c r="AC166" s="3"/>
      <c r="AD166" s="3"/>
      <c r="AE166" s="1"/>
      <c r="AF166" s="1"/>
      <c r="AG166" s="1"/>
    </row>
    <row r="167" spans="1:33" s="4" customFormat="1" ht="11.25" customHeight="1">
      <c r="A167" s="49" t="s">
        <v>225</v>
      </c>
      <c r="B167" s="1" t="s">
        <v>42</v>
      </c>
      <c r="C167" s="68" t="s">
        <v>20</v>
      </c>
      <c r="D167" s="71">
        <v>0</v>
      </c>
      <c r="E167" s="71">
        <v>0</v>
      </c>
      <c r="F167" s="219"/>
      <c r="G167" s="5"/>
      <c r="H167" s="71">
        <v>0</v>
      </c>
      <c r="I167" s="71">
        <v>0</v>
      </c>
      <c r="J167" s="71">
        <v>0</v>
      </c>
      <c r="K167" s="71">
        <v>0</v>
      </c>
      <c r="L167" s="71">
        <v>0</v>
      </c>
      <c r="M167" s="71">
        <v>0</v>
      </c>
      <c r="N167" s="1"/>
      <c r="O167" s="1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1"/>
      <c r="AF167" s="1"/>
      <c r="AG167" s="1"/>
    </row>
    <row r="168" spans="1:33" s="4" customFormat="1" ht="11.25" customHeight="1">
      <c r="A168" s="49" t="s">
        <v>225</v>
      </c>
      <c r="B168" s="1" t="s">
        <v>41</v>
      </c>
      <c r="C168" s="68" t="s">
        <v>20</v>
      </c>
      <c r="D168" s="71">
        <v>110.20799999999998</v>
      </c>
      <c r="E168" s="71">
        <v>104.95999999999998</v>
      </c>
      <c r="F168" s="219">
        <v>95.238095238095227</v>
      </c>
      <c r="G168" s="5"/>
      <c r="H168" s="71">
        <v>104.96</v>
      </c>
      <c r="I168" s="71">
        <v>104.95999999999998</v>
      </c>
      <c r="J168" s="71">
        <v>78.719999999999985</v>
      </c>
      <c r="K168" s="71">
        <v>65.599999999999994</v>
      </c>
      <c r="L168" s="71">
        <v>78.719999999999985</v>
      </c>
      <c r="M168" s="71">
        <v>104.95999999999998</v>
      </c>
      <c r="N168" s="1"/>
      <c r="O168" s="1"/>
      <c r="P168" s="3">
        <v>100.00000000000003</v>
      </c>
      <c r="Q168" s="3">
        <v>100</v>
      </c>
      <c r="R168" s="3">
        <v>75</v>
      </c>
      <c r="S168" s="3">
        <v>62.500000000000014</v>
      </c>
      <c r="T168" s="3">
        <v>75</v>
      </c>
      <c r="U168" s="3">
        <v>100</v>
      </c>
      <c r="V168" s="3"/>
      <c r="W168" s="3"/>
      <c r="X168" s="3"/>
      <c r="Y168" s="3"/>
      <c r="Z168" s="3"/>
      <c r="AA168" s="3"/>
      <c r="AB168" s="3"/>
      <c r="AC168" s="3"/>
      <c r="AD168" s="3"/>
      <c r="AE168" s="1"/>
      <c r="AF168" s="1"/>
      <c r="AG168" s="1"/>
    </row>
    <row r="169" spans="1:33" s="4" customFormat="1" ht="11.25" customHeight="1">
      <c r="A169" s="49" t="s">
        <v>225</v>
      </c>
      <c r="B169" s="1" t="s">
        <v>40</v>
      </c>
      <c r="C169" s="68" t="s">
        <v>20</v>
      </c>
      <c r="D169" s="71">
        <v>1430.2841679978876</v>
      </c>
      <c r="E169" s="71">
        <v>1413.3612173309548</v>
      </c>
      <c r="F169" s="219">
        <v>98.816811998232382</v>
      </c>
      <c r="G169" s="5"/>
      <c r="H169" s="71">
        <v>1529.0178253988104</v>
      </c>
      <c r="I169" s="71">
        <v>1413.3612173309548</v>
      </c>
      <c r="J169" s="71">
        <v>1282.0338870824307</v>
      </c>
      <c r="K169" s="71">
        <v>1206.2664780113287</v>
      </c>
      <c r="L169" s="71">
        <v>1450.8446250676802</v>
      </c>
      <c r="M169" s="71">
        <v>1481.7812221661779</v>
      </c>
      <c r="N169" s="1"/>
      <c r="O169" s="1"/>
      <c r="P169" s="3">
        <v>108.18308912468009</v>
      </c>
      <c r="Q169" s="3">
        <v>100</v>
      </c>
      <c r="R169" s="3">
        <v>90.708155237446832</v>
      </c>
      <c r="S169" s="3">
        <v>85.347359416673982</v>
      </c>
      <c r="T169" s="3">
        <v>102.65207558245517</v>
      </c>
      <c r="U169" s="3">
        <v>104.8409425698287</v>
      </c>
      <c r="V169" s="3"/>
      <c r="W169" s="3"/>
      <c r="X169" s="3"/>
      <c r="Y169" s="3"/>
      <c r="Z169" s="3"/>
      <c r="AA169" s="3"/>
      <c r="AB169" s="3"/>
      <c r="AC169" s="3"/>
      <c r="AD169" s="3"/>
      <c r="AE169" s="1"/>
      <c r="AF169" s="1"/>
      <c r="AG169" s="1"/>
    </row>
    <row r="170" spans="1:33" s="227" customFormat="1" ht="11.25" customHeight="1">
      <c r="A170" s="49" t="s">
        <v>225</v>
      </c>
      <c r="B170" s="1" t="s">
        <v>11</v>
      </c>
      <c r="C170" s="68" t="s">
        <v>20</v>
      </c>
      <c r="D170" s="71">
        <v>0</v>
      </c>
      <c r="E170" s="71">
        <v>0</v>
      </c>
      <c r="F170" s="219"/>
      <c r="G170" s="5"/>
      <c r="H170" s="71">
        <v>0</v>
      </c>
      <c r="I170" s="71">
        <v>0</v>
      </c>
      <c r="J170" s="71">
        <v>0</v>
      </c>
      <c r="K170" s="71">
        <v>0</v>
      </c>
      <c r="L170" s="71">
        <v>0</v>
      </c>
      <c r="M170" s="71">
        <v>0</v>
      </c>
      <c r="N170" s="1"/>
      <c r="O170" s="1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1"/>
      <c r="AF170" s="1"/>
      <c r="AG170" s="6"/>
    </row>
    <row r="171" spans="1:33" s="227" customFormat="1" ht="11.25" customHeight="1">
      <c r="A171" s="49" t="s">
        <v>225</v>
      </c>
      <c r="B171" s="6" t="s">
        <v>39</v>
      </c>
      <c r="C171" s="65" t="s">
        <v>20</v>
      </c>
      <c r="D171" s="69">
        <v>4077.3967664750185</v>
      </c>
      <c r="E171" s="69">
        <v>4380.5980352812503</v>
      </c>
      <c r="F171" s="70">
        <v>107.43614826251886</v>
      </c>
      <c r="G171" s="5"/>
      <c r="H171" s="69">
        <v>5020.128265828781</v>
      </c>
      <c r="I171" s="69">
        <v>4380.5980352812503</v>
      </c>
      <c r="J171" s="69">
        <v>3726.7708288866947</v>
      </c>
      <c r="K171" s="69">
        <v>3390.4135900402644</v>
      </c>
      <c r="L171" s="69">
        <v>3960.7161546798102</v>
      </c>
      <c r="M171" s="69">
        <v>4477.8379695073018</v>
      </c>
      <c r="N171" s="1"/>
      <c r="O171" s="6"/>
      <c r="P171" s="5">
        <v>114.59915348079799</v>
      </c>
      <c r="Q171" s="5">
        <v>100</v>
      </c>
      <c r="R171" s="5">
        <v>85.074476107402603</v>
      </c>
      <c r="S171" s="5">
        <v>77.396135475885714</v>
      </c>
      <c r="T171" s="5">
        <v>90.414964413084249</v>
      </c>
      <c r="U171" s="5">
        <v>102.21978673785823</v>
      </c>
      <c r="V171" s="5"/>
      <c r="W171" s="5"/>
      <c r="X171" s="5"/>
      <c r="Y171" s="5"/>
      <c r="Z171" s="5"/>
      <c r="AA171" s="5"/>
      <c r="AB171" s="5"/>
      <c r="AC171" s="5"/>
      <c r="AD171" s="5"/>
      <c r="AE171" s="1"/>
      <c r="AF171" s="1"/>
      <c r="AG171" s="6"/>
    </row>
    <row r="172" spans="1:33" s="4" customFormat="1" ht="11.25" customHeight="1">
      <c r="A172" s="49" t="s">
        <v>225</v>
      </c>
      <c r="B172" s="1" t="s">
        <v>38</v>
      </c>
      <c r="C172" s="68" t="s">
        <v>20</v>
      </c>
      <c r="D172" s="71">
        <v>2097.355913318414</v>
      </c>
      <c r="E172" s="71">
        <v>2201.8512476453552</v>
      </c>
      <c r="F172" s="219">
        <v>104.9822413860893</v>
      </c>
      <c r="G172" s="5"/>
      <c r="H172" s="71">
        <v>2533.8696450559878</v>
      </c>
      <c r="I172" s="71">
        <v>2201.8512476453552</v>
      </c>
      <c r="J172" s="71">
        <v>1863.2749804778634</v>
      </c>
      <c r="K172" s="71">
        <v>1689.9689176000813</v>
      </c>
      <c r="L172" s="71">
        <v>1979.0258946742767</v>
      </c>
      <c r="M172" s="71">
        <v>2250.0636283342228</v>
      </c>
      <c r="N172" s="1"/>
      <c r="O172" s="1"/>
      <c r="P172" s="3">
        <v>115.0790566695044</v>
      </c>
      <c r="Q172" s="3">
        <v>100</v>
      </c>
      <c r="R172" s="3">
        <v>84.62310896208075</v>
      </c>
      <c r="S172" s="3">
        <v>76.752183845630924</v>
      </c>
      <c r="T172" s="3">
        <v>89.8800905279425</v>
      </c>
      <c r="U172" s="3">
        <v>102.18962932852187</v>
      </c>
      <c r="V172" s="3"/>
      <c r="W172" s="3"/>
      <c r="X172" s="3"/>
      <c r="Y172" s="3"/>
      <c r="Z172" s="3"/>
      <c r="AA172" s="3"/>
      <c r="AB172" s="3"/>
      <c r="AC172" s="3"/>
      <c r="AD172" s="3"/>
      <c r="AE172" s="1"/>
      <c r="AF172" s="1"/>
      <c r="AG172" s="1"/>
    </row>
    <row r="173" spans="1:33" s="227" customFormat="1" ht="11.25" customHeight="1">
      <c r="A173" s="49" t="s">
        <v>225</v>
      </c>
      <c r="B173" s="6" t="s">
        <v>37</v>
      </c>
      <c r="C173" s="65" t="s">
        <v>20</v>
      </c>
      <c r="D173" s="69">
        <v>11735.096725113146</v>
      </c>
      <c r="E173" s="69">
        <v>11941.607731013419</v>
      </c>
      <c r="F173" s="70">
        <v>101.75977250752726</v>
      </c>
      <c r="G173" s="5"/>
      <c r="H173" s="69">
        <v>12866.620873625241</v>
      </c>
      <c r="I173" s="69">
        <v>11941.607731013419</v>
      </c>
      <c r="J173" s="69">
        <v>10943.503278786518</v>
      </c>
      <c r="K173" s="69">
        <v>10356.188465566789</v>
      </c>
      <c r="L173" s="69">
        <v>11353.797206943595</v>
      </c>
      <c r="M173" s="69">
        <v>12110.407328966636</v>
      </c>
      <c r="N173" s="1"/>
      <c r="O173" s="6"/>
      <c r="P173" s="5">
        <v>107.74613572517109</v>
      </c>
      <c r="Q173" s="5">
        <v>100</v>
      </c>
      <c r="R173" s="5">
        <v>91.641791669016783</v>
      </c>
      <c r="S173" s="5">
        <v>86.723569378944219</v>
      </c>
      <c r="T173" s="5">
        <v>95.077626586718068</v>
      </c>
      <c r="U173" s="5">
        <v>101.41354164159009</v>
      </c>
      <c r="V173" s="5"/>
      <c r="W173" s="5"/>
      <c r="X173" s="5"/>
      <c r="Y173" s="5"/>
      <c r="Z173" s="5"/>
      <c r="AA173" s="5"/>
      <c r="AB173" s="5"/>
      <c r="AC173" s="5"/>
      <c r="AD173" s="5"/>
      <c r="AE173" s="1"/>
      <c r="AF173" s="1"/>
      <c r="AG173" s="6"/>
    </row>
    <row r="174" spans="1:33" s="4" customFormat="1" ht="11.25" customHeight="1">
      <c r="A174" s="49" t="s">
        <v>225</v>
      </c>
      <c r="B174" s="1" t="s">
        <v>4</v>
      </c>
      <c r="C174" s="68" t="s">
        <v>20</v>
      </c>
      <c r="D174" s="71">
        <v>734.40000000000009</v>
      </c>
      <c r="E174" s="71">
        <v>734.40000000000009</v>
      </c>
      <c r="F174" s="219">
        <v>100</v>
      </c>
      <c r="G174" s="5"/>
      <c r="H174" s="71">
        <v>918.00000000000011</v>
      </c>
      <c r="I174" s="71">
        <v>734.40000000000009</v>
      </c>
      <c r="J174" s="71">
        <v>550.80000000000007</v>
      </c>
      <c r="K174" s="71">
        <v>459.00000000000006</v>
      </c>
      <c r="L174" s="71">
        <v>550.80000000000007</v>
      </c>
      <c r="M174" s="71">
        <v>734.40000000000009</v>
      </c>
      <c r="N174" s="1"/>
      <c r="O174" s="1"/>
      <c r="P174" s="3">
        <v>125</v>
      </c>
      <c r="Q174" s="3">
        <v>100</v>
      </c>
      <c r="R174" s="3">
        <v>75</v>
      </c>
      <c r="S174" s="3">
        <v>62.5</v>
      </c>
      <c r="T174" s="3">
        <v>75</v>
      </c>
      <c r="U174" s="3">
        <v>100</v>
      </c>
      <c r="V174" s="3"/>
      <c r="W174" s="3"/>
      <c r="X174" s="244" t="s">
        <v>204</v>
      </c>
      <c r="Y174" s="245"/>
      <c r="Z174" s="245"/>
      <c r="AA174" s="245"/>
      <c r="AB174" s="245"/>
      <c r="AC174" s="245"/>
      <c r="AD174" s="245"/>
      <c r="AE174" s="245"/>
      <c r="AF174" s="245"/>
      <c r="AG174" s="1"/>
    </row>
    <row r="175" spans="1:33" s="4" customFormat="1" ht="11.25" customHeight="1">
      <c r="A175" s="49" t="s">
        <v>225</v>
      </c>
      <c r="B175" s="1" t="s">
        <v>36</v>
      </c>
      <c r="C175" s="68" t="s">
        <v>20</v>
      </c>
      <c r="D175" s="71">
        <v>11000.696725113146</v>
      </c>
      <c r="E175" s="71">
        <v>11207.207731013419</v>
      </c>
      <c r="F175" s="219">
        <v>101.87725387819151</v>
      </c>
      <c r="G175" s="5"/>
      <c r="H175" s="71">
        <v>11948.620873625241</v>
      </c>
      <c r="I175" s="71">
        <v>11207.207731013419</v>
      </c>
      <c r="J175" s="71">
        <v>10392.703278786519</v>
      </c>
      <c r="K175" s="71">
        <v>9897.1884655667891</v>
      </c>
      <c r="L175" s="71">
        <v>10802.997206943595</v>
      </c>
      <c r="M175" s="71">
        <v>11376.007328966636</v>
      </c>
      <c r="N175" s="1"/>
      <c r="O175" s="1"/>
      <c r="P175" s="3">
        <v>106.61550281217799</v>
      </c>
      <c r="Q175" s="3">
        <v>100</v>
      </c>
      <c r="R175" s="3">
        <v>92.73231591868381</v>
      </c>
      <c r="S175" s="3">
        <v>88.310921891619373</v>
      </c>
      <c r="T175" s="3">
        <v>96.393298547047877</v>
      </c>
      <c r="U175" s="3">
        <v>101.50616997564971</v>
      </c>
      <c r="V175" s="3"/>
      <c r="W175" s="3"/>
      <c r="X175" s="84" t="s">
        <v>232</v>
      </c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s="4" customFormat="1" ht="11.25" customHeight="1">
      <c r="A176" s="49" t="s">
        <v>225</v>
      </c>
      <c r="B176" s="1" t="s">
        <v>35</v>
      </c>
      <c r="C176" s="68" t="s">
        <v>20</v>
      </c>
      <c r="D176" s="71">
        <v>202.77999999999994</v>
      </c>
      <c r="E176" s="71">
        <v>202.77999999999994</v>
      </c>
      <c r="F176" s="219">
        <v>100</v>
      </c>
      <c r="G176" s="5"/>
      <c r="H176" s="71">
        <v>202.77999999999994</v>
      </c>
      <c r="I176" s="71">
        <v>202.77999999999994</v>
      </c>
      <c r="J176" s="71">
        <v>202.77999999999994</v>
      </c>
      <c r="K176" s="71">
        <v>202.77999999999994</v>
      </c>
      <c r="L176" s="71">
        <v>202.77999999999994</v>
      </c>
      <c r="M176" s="71">
        <v>202.77999999999994</v>
      </c>
      <c r="N176" s="1"/>
      <c r="O176" s="1"/>
      <c r="P176" s="3">
        <v>100</v>
      </c>
      <c r="Q176" s="3">
        <v>100</v>
      </c>
      <c r="R176" s="3">
        <v>100</v>
      </c>
      <c r="S176" s="3">
        <v>100</v>
      </c>
      <c r="T176" s="3">
        <v>100</v>
      </c>
      <c r="U176" s="3">
        <v>100</v>
      </c>
      <c r="V176" s="3"/>
      <c r="W176" s="3"/>
      <c r="X176" s="3"/>
      <c r="Y176" s="3"/>
      <c r="Z176" s="3"/>
      <c r="AA176" s="3"/>
      <c r="AB176" s="3"/>
      <c r="AC176" s="3"/>
      <c r="AD176" s="3"/>
      <c r="AE176" s="1"/>
      <c r="AF176" s="1"/>
      <c r="AG176" s="1"/>
    </row>
    <row r="177" spans="1:33" s="4" customFormat="1" ht="11.25" customHeight="1">
      <c r="A177" s="49" t="s">
        <v>225</v>
      </c>
      <c r="B177" s="6" t="s">
        <v>34</v>
      </c>
      <c r="C177" s="65" t="s">
        <v>20</v>
      </c>
      <c r="D177" s="69">
        <v>10797.916725113146</v>
      </c>
      <c r="E177" s="69">
        <v>11004.427731013418</v>
      </c>
      <c r="F177" s="70">
        <v>101.91250785829808</v>
      </c>
      <c r="G177" s="5"/>
      <c r="H177" s="69">
        <v>11745.84087362524</v>
      </c>
      <c r="I177" s="69">
        <v>11004.427731013418</v>
      </c>
      <c r="J177" s="69">
        <v>10189.923278786518</v>
      </c>
      <c r="K177" s="69">
        <v>9694.4084655667884</v>
      </c>
      <c r="L177" s="69">
        <v>10600.217206943595</v>
      </c>
      <c r="M177" s="69">
        <v>11173.227328966635</v>
      </c>
      <c r="N177" s="6"/>
      <c r="O177" s="6"/>
      <c r="P177" s="5">
        <v>106.73740753026458</v>
      </c>
      <c r="Q177" s="5">
        <v>100</v>
      </c>
      <c r="R177" s="5">
        <v>92.598393372774765</v>
      </c>
      <c r="S177" s="5">
        <v>88.09552575137873</v>
      </c>
      <c r="T177" s="5">
        <v>96.326837397181038</v>
      </c>
      <c r="U177" s="5">
        <v>101.5339243628044</v>
      </c>
      <c r="V177" s="3"/>
      <c r="W177" s="3"/>
      <c r="X177" s="3"/>
      <c r="Y177" s="3"/>
      <c r="Z177" s="3"/>
      <c r="AA177" s="3"/>
      <c r="AB177" s="3"/>
      <c r="AC177" s="3"/>
      <c r="AD177" s="3"/>
      <c r="AE177" s="1"/>
      <c r="AF177" s="1"/>
      <c r="AG177" s="1"/>
    </row>
    <row r="178" spans="1:33" s="228" customFormat="1" ht="11.25" customHeight="1">
      <c r="A178" s="49" t="s">
        <v>225</v>
      </c>
      <c r="B178" s="7" t="s">
        <v>33</v>
      </c>
      <c r="C178" s="220" t="s">
        <v>31</v>
      </c>
      <c r="D178" s="221">
        <v>0.26994791812782865</v>
      </c>
      <c r="E178" s="221">
        <v>0.27511069327533544</v>
      </c>
      <c r="F178" s="70">
        <v>101.91250785829808</v>
      </c>
      <c r="G178" s="5"/>
      <c r="H178" s="221">
        <v>0.23491681747250481</v>
      </c>
      <c r="I178" s="221">
        <v>0.27511069327533544</v>
      </c>
      <c r="J178" s="221">
        <v>0.33966410929288393</v>
      </c>
      <c r="K178" s="221">
        <v>0.38777633862267152</v>
      </c>
      <c r="L178" s="221">
        <v>0.35334057356478649</v>
      </c>
      <c r="M178" s="221">
        <v>0.27933068322416588</v>
      </c>
      <c r="N178" s="1"/>
      <c r="O178" s="7"/>
      <c r="P178" s="223">
        <v>85.389926024211675</v>
      </c>
      <c r="Q178" s="223">
        <v>100</v>
      </c>
      <c r="R178" s="223">
        <v>123.46452449703303</v>
      </c>
      <c r="S178" s="223">
        <v>140.95284120220597</v>
      </c>
      <c r="T178" s="223">
        <v>128.4357831962414</v>
      </c>
      <c r="U178" s="223">
        <v>101.5339243628044</v>
      </c>
      <c r="V178" s="3"/>
      <c r="W178" s="3"/>
      <c r="X178" s="3"/>
      <c r="Y178" s="3"/>
      <c r="Z178" s="3"/>
      <c r="AA178" s="3"/>
      <c r="AB178" s="3"/>
      <c r="AC178" s="3"/>
      <c r="AD178" s="3"/>
      <c r="AE178" s="1"/>
      <c r="AF178" s="1"/>
      <c r="AG178" s="7"/>
    </row>
    <row r="179" spans="1:33" s="228" customFormat="1" ht="11.25" customHeight="1">
      <c r="A179" s="49" t="s">
        <v>225</v>
      </c>
      <c r="B179" s="7" t="s">
        <v>32</v>
      </c>
      <c r="C179" s="220" t="s">
        <v>31</v>
      </c>
      <c r="D179" s="226">
        <v>0.42</v>
      </c>
      <c r="E179" s="226">
        <v>0.373</v>
      </c>
      <c r="F179" s="70">
        <v>88.80952380952381</v>
      </c>
      <c r="G179" s="5"/>
      <c r="H179" s="226">
        <v>0.373</v>
      </c>
      <c r="I179" s="226">
        <v>0.373</v>
      </c>
      <c r="J179" s="226">
        <v>0.373</v>
      </c>
      <c r="K179" s="226">
        <v>0.373</v>
      </c>
      <c r="L179" s="226">
        <v>0.373</v>
      </c>
      <c r="M179" s="226">
        <v>0.373</v>
      </c>
      <c r="N179" s="1"/>
      <c r="O179" s="7"/>
      <c r="P179" s="223">
        <v>100</v>
      </c>
      <c r="Q179" s="223">
        <v>100</v>
      </c>
      <c r="R179" s="223">
        <v>100</v>
      </c>
      <c r="S179" s="223">
        <v>100</v>
      </c>
      <c r="T179" s="223">
        <v>100</v>
      </c>
      <c r="U179" s="223">
        <v>100</v>
      </c>
      <c r="V179" s="3"/>
      <c r="W179" s="3"/>
      <c r="X179" s="3"/>
      <c r="Y179" s="3"/>
      <c r="Z179" s="3"/>
      <c r="AA179" s="3"/>
      <c r="AB179" s="3"/>
      <c r="AC179" s="3"/>
      <c r="AD179" s="3"/>
      <c r="AE179" s="1"/>
      <c r="AF179" s="1"/>
      <c r="AG179" s="7"/>
    </row>
    <row r="180" spans="1:33" s="227" customFormat="1" ht="11.25" customHeight="1">
      <c r="A180" s="49" t="s">
        <v>225</v>
      </c>
      <c r="B180" s="6" t="s">
        <v>30</v>
      </c>
      <c r="C180" s="65" t="s">
        <v>20</v>
      </c>
      <c r="D180" s="69">
        <v>17737.18</v>
      </c>
      <c r="E180" s="69">
        <v>15857.18</v>
      </c>
      <c r="F180" s="70">
        <v>89.400795391375638</v>
      </c>
      <c r="G180" s="5"/>
      <c r="H180" s="69">
        <v>19770.78</v>
      </c>
      <c r="I180" s="69">
        <v>15857.18</v>
      </c>
      <c r="J180" s="69">
        <v>11943.58</v>
      </c>
      <c r="K180" s="69">
        <v>9986.7800000000007</v>
      </c>
      <c r="L180" s="69">
        <v>11943.58</v>
      </c>
      <c r="M180" s="69">
        <v>15857.18</v>
      </c>
      <c r="N180" s="1"/>
      <c r="O180" s="6"/>
      <c r="P180" s="5">
        <v>124.68030255064266</v>
      </c>
      <c r="Q180" s="5">
        <v>100</v>
      </c>
      <c r="R180" s="5">
        <v>75.319697449357321</v>
      </c>
      <c r="S180" s="5">
        <v>62.979546174035995</v>
      </c>
      <c r="T180" s="5">
        <v>75.319697449357321</v>
      </c>
      <c r="U180" s="5">
        <v>100</v>
      </c>
      <c r="V180" s="5"/>
      <c r="W180" s="5"/>
      <c r="X180" s="5"/>
      <c r="Y180" s="5"/>
      <c r="Z180" s="5"/>
      <c r="AA180" s="5"/>
      <c r="AB180" s="5"/>
      <c r="AC180" s="5"/>
      <c r="AD180" s="5"/>
      <c r="AE180" s="1"/>
      <c r="AF180" s="1"/>
      <c r="AG180" s="6"/>
    </row>
    <row r="181" spans="1:33" s="4" customFormat="1" ht="11.25" customHeight="1">
      <c r="A181" s="49" t="s">
        <v>225</v>
      </c>
      <c r="B181" s="1" t="s">
        <v>29</v>
      </c>
      <c r="C181" s="68" t="s">
        <v>20</v>
      </c>
      <c r="D181" s="71">
        <v>0</v>
      </c>
      <c r="E181" s="71">
        <v>0</v>
      </c>
      <c r="F181" s="70"/>
      <c r="G181" s="5"/>
      <c r="H181" s="71">
        <v>0</v>
      </c>
      <c r="I181" s="71">
        <v>0</v>
      </c>
      <c r="J181" s="71">
        <v>0</v>
      </c>
      <c r="K181" s="71">
        <v>0</v>
      </c>
      <c r="L181" s="71">
        <v>0</v>
      </c>
      <c r="M181" s="71">
        <v>0</v>
      </c>
      <c r="N181" s="1"/>
      <c r="O181" s="1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1"/>
      <c r="AF181" s="1"/>
      <c r="AG181" s="1"/>
    </row>
    <row r="182" spans="1:33" s="4" customFormat="1" ht="11.25" customHeight="1">
      <c r="A182" s="49" t="s">
        <v>225</v>
      </c>
      <c r="B182" s="6" t="s">
        <v>28</v>
      </c>
      <c r="C182" s="68"/>
      <c r="D182" s="71"/>
      <c r="E182" s="71"/>
      <c r="F182" s="70"/>
      <c r="G182" s="5"/>
      <c r="H182" s="71"/>
      <c r="I182" s="71"/>
      <c r="J182" s="71"/>
      <c r="K182" s="71"/>
      <c r="L182" s="71"/>
      <c r="M182" s="71"/>
      <c r="N182" s="1"/>
      <c r="O182" s="1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1"/>
      <c r="AF182" s="1"/>
      <c r="AG182" s="1"/>
    </row>
    <row r="183" spans="1:33" s="4" customFormat="1" ht="11.25" customHeight="1">
      <c r="A183" s="49" t="s">
        <v>225</v>
      </c>
      <c r="B183" s="1" t="s">
        <v>27</v>
      </c>
      <c r="C183" s="68" t="s">
        <v>20</v>
      </c>
      <c r="D183" s="71">
        <v>17737.18</v>
      </c>
      <c r="E183" s="71">
        <v>15857.18</v>
      </c>
      <c r="F183" s="219">
        <v>89.400795391375638</v>
      </c>
      <c r="G183" s="5"/>
      <c r="H183" s="71">
        <v>19770.78</v>
      </c>
      <c r="I183" s="71">
        <v>15857.18</v>
      </c>
      <c r="J183" s="71">
        <v>11943.58</v>
      </c>
      <c r="K183" s="71">
        <v>9986.7800000000007</v>
      </c>
      <c r="L183" s="71">
        <v>11943.58</v>
      </c>
      <c r="M183" s="71">
        <v>15857.18</v>
      </c>
      <c r="N183" s="1"/>
      <c r="O183" s="1"/>
      <c r="P183" s="3">
        <v>124.68030255064266</v>
      </c>
      <c r="Q183" s="3">
        <v>100</v>
      </c>
      <c r="R183" s="3">
        <v>75.319697449357321</v>
      </c>
      <c r="S183" s="3">
        <v>62.979546174035995</v>
      </c>
      <c r="T183" s="3">
        <v>75.319697449357321</v>
      </c>
      <c r="U183" s="3">
        <v>100</v>
      </c>
      <c r="V183" s="3"/>
      <c r="W183" s="3"/>
      <c r="X183" s="3"/>
      <c r="Y183" s="3"/>
      <c r="Z183" s="3"/>
      <c r="AA183" s="3"/>
      <c r="AB183" s="3"/>
      <c r="AC183" s="3"/>
      <c r="AD183" s="3"/>
      <c r="AE183" s="1"/>
      <c r="AF183" s="1"/>
      <c r="AG183" s="1"/>
    </row>
    <row r="184" spans="1:33" s="4" customFormat="1" ht="11.25" customHeight="1">
      <c r="A184" s="49" t="s">
        <v>225</v>
      </c>
      <c r="B184" s="1" t="s">
        <v>26</v>
      </c>
      <c r="C184" s="68" t="s">
        <v>20</v>
      </c>
      <c r="D184" s="71">
        <v>11735.096725113148</v>
      </c>
      <c r="E184" s="71">
        <v>11941.607731013422</v>
      </c>
      <c r="F184" s="219">
        <v>101.75977250752727</v>
      </c>
      <c r="G184" s="5"/>
      <c r="H184" s="71">
        <v>12866.620873625237</v>
      </c>
      <c r="I184" s="71">
        <v>11941.607731013422</v>
      </c>
      <c r="J184" s="71">
        <v>10943.503278786518</v>
      </c>
      <c r="K184" s="71">
        <v>10356.188465566791</v>
      </c>
      <c r="L184" s="71">
        <v>11353.797206943595</v>
      </c>
      <c r="M184" s="71">
        <v>12110.407328966641</v>
      </c>
      <c r="N184" s="1"/>
      <c r="O184" s="1"/>
      <c r="P184" s="3">
        <v>107.74613572517102</v>
      </c>
      <c r="Q184" s="3">
        <v>100</v>
      </c>
      <c r="R184" s="3">
        <v>91.641791669016754</v>
      </c>
      <c r="S184" s="3">
        <v>86.723569378944205</v>
      </c>
      <c r="T184" s="3">
        <v>95.07762658671804</v>
      </c>
      <c r="U184" s="3">
        <v>101.41354164159011</v>
      </c>
      <c r="V184" s="3"/>
      <c r="W184" s="3"/>
      <c r="X184" s="3"/>
      <c r="Y184" s="3"/>
      <c r="Z184" s="3"/>
      <c r="AA184" s="3"/>
      <c r="AB184" s="3"/>
      <c r="AC184" s="3"/>
      <c r="AD184" s="3"/>
      <c r="AE184" s="1"/>
      <c r="AF184" s="1"/>
      <c r="AG184" s="1"/>
    </row>
    <row r="185" spans="1:33" s="4" customFormat="1" ht="11.25" customHeight="1">
      <c r="A185" s="49" t="s">
        <v>225</v>
      </c>
      <c r="B185" s="1" t="s">
        <v>25</v>
      </c>
      <c r="C185" s="68" t="s">
        <v>20</v>
      </c>
      <c r="D185" s="71">
        <v>6767.5147299044302</v>
      </c>
      <c r="E185" s="71">
        <v>6676.8510354579284</v>
      </c>
      <c r="F185" s="219">
        <v>98.660310349294477</v>
      </c>
      <c r="G185" s="5"/>
      <c r="H185" s="71">
        <v>6867.8200337720546</v>
      </c>
      <c r="I185" s="71">
        <v>6676.8510354579284</v>
      </c>
      <c r="J185" s="71">
        <v>6435.2805992844669</v>
      </c>
      <c r="K185" s="71">
        <v>6240.8032393466565</v>
      </c>
      <c r="L185" s="71">
        <v>6525.4250480626679</v>
      </c>
      <c r="M185" s="71">
        <v>6713.4988273175168</v>
      </c>
      <c r="N185" s="1"/>
      <c r="O185" s="1"/>
      <c r="P185" s="3">
        <v>102.86016562747875</v>
      </c>
      <c r="Q185" s="3">
        <v>100</v>
      </c>
      <c r="R185" s="3">
        <v>96.381970559316315</v>
      </c>
      <c r="S185" s="3">
        <v>93.469259778365483</v>
      </c>
      <c r="T185" s="3">
        <v>97.732074797069728</v>
      </c>
      <c r="U185" s="3">
        <v>100.54887838091591</v>
      </c>
      <c r="V185" s="3"/>
      <c r="W185" s="3"/>
      <c r="X185" s="3"/>
      <c r="Y185" s="3"/>
      <c r="Z185" s="3"/>
      <c r="AA185" s="3"/>
      <c r="AB185" s="3"/>
      <c r="AC185" s="3"/>
      <c r="AD185" s="3"/>
      <c r="AE185" s="1"/>
      <c r="AF185" s="1"/>
      <c r="AG185" s="1"/>
    </row>
    <row r="186" spans="1:33" s="4" customFormat="1" ht="11.25" customHeight="1">
      <c r="A186" s="49" t="s">
        <v>225</v>
      </c>
      <c r="B186" s="1" t="s">
        <v>24</v>
      </c>
      <c r="C186" s="68" t="s">
        <v>20</v>
      </c>
      <c r="D186" s="71">
        <v>637.65247244485226</v>
      </c>
      <c r="E186" s="71">
        <v>615.82385560938678</v>
      </c>
      <c r="F186" s="219">
        <v>96.576721995325855</v>
      </c>
      <c r="G186" s="5"/>
      <c r="H186" s="71">
        <v>680.41357078096826</v>
      </c>
      <c r="I186" s="71">
        <v>615.82385560938678</v>
      </c>
      <c r="J186" s="71">
        <v>545.3433305605347</v>
      </c>
      <c r="K186" s="71">
        <v>506.40855465277912</v>
      </c>
      <c r="L186" s="71">
        <v>604.30751320489651</v>
      </c>
      <c r="M186" s="71">
        <v>639.59528854089888</v>
      </c>
      <c r="N186" s="1"/>
      <c r="O186" s="1"/>
      <c r="P186" s="3">
        <v>110.48834249976673</v>
      </c>
      <c r="Q186" s="3">
        <v>100</v>
      </c>
      <c r="R186" s="3">
        <v>88.555083664450081</v>
      </c>
      <c r="S186" s="3">
        <v>82.232695281293374</v>
      </c>
      <c r="T186" s="3">
        <v>98.129929151072872</v>
      </c>
      <c r="U186" s="3">
        <v>103.86010264379726</v>
      </c>
      <c r="V186" s="3"/>
      <c r="W186" s="3"/>
      <c r="X186" s="3"/>
      <c r="Y186" s="3"/>
      <c r="Z186" s="3"/>
      <c r="AA186" s="3"/>
      <c r="AB186" s="3"/>
      <c r="AC186" s="3"/>
      <c r="AD186" s="3"/>
      <c r="AE186" s="1"/>
      <c r="AF186" s="1"/>
      <c r="AG186" s="1"/>
    </row>
    <row r="187" spans="1:33" s="227" customFormat="1" ht="11.25" customHeight="1">
      <c r="A187" s="49" t="s">
        <v>225</v>
      </c>
      <c r="B187" s="6" t="s">
        <v>23</v>
      </c>
      <c r="C187" s="65" t="s">
        <v>20</v>
      </c>
      <c r="D187" s="69">
        <v>4329.929522763865</v>
      </c>
      <c r="E187" s="69">
        <v>4648.9328399461074</v>
      </c>
      <c r="F187" s="70">
        <v>107.36740206751951</v>
      </c>
      <c r="G187" s="5"/>
      <c r="H187" s="69">
        <v>5318.3872690722146</v>
      </c>
      <c r="I187" s="69">
        <v>4648.9328399461074</v>
      </c>
      <c r="J187" s="69">
        <v>3962.8793489415166</v>
      </c>
      <c r="K187" s="69">
        <v>3608.9766715673554</v>
      </c>
      <c r="L187" s="69">
        <v>4224.0646456760305</v>
      </c>
      <c r="M187" s="69">
        <v>4757.3132131082257</v>
      </c>
      <c r="N187" s="1"/>
      <c r="O187" s="6"/>
      <c r="P187" s="5">
        <v>114.40017423727437</v>
      </c>
      <c r="Q187" s="5">
        <v>100</v>
      </c>
      <c r="R187" s="5">
        <v>85.242774748009836</v>
      </c>
      <c r="S187" s="5">
        <v>77.630217424461492</v>
      </c>
      <c r="T187" s="5">
        <v>90.86095220349533</v>
      </c>
      <c r="U187" s="5">
        <v>102.33129573804243</v>
      </c>
      <c r="V187" s="5"/>
      <c r="W187" s="5"/>
      <c r="X187" s="5"/>
      <c r="Y187" s="5"/>
      <c r="Z187" s="5"/>
      <c r="AA187" s="5"/>
      <c r="AB187" s="5"/>
      <c r="AC187" s="5"/>
      <c r="AD187" s="5"/>
      <c r="AE187" s="1"/>
      <c r="AF187" s="1"/>
      <c r="AG187" s="6"/>
    </row>
    <row r="188" spans="1:33" s="4" customFormat="1" ht="11.25" customHeight="1">
      <c r="A188" s="49" t="s">
        <v>225</v>
      </c>
      <c r="B188" s="1" t="s">
        <v>22</v>
      </c>
      <c r="C188" s="68" t="s">
        <v>20</v>
      </c>
      <c r="D188" s="71">
        <v>10969.665270095571</v>
      </c>
      <c r="E188" s="71">
        <v>9180.3289645420718</v>
      </c>
      <c r="F188" s="219">
        <v>83.688323558683123</v>
      </c>
      <c r="G188" s="5"/>
      <c r="H188" s="71">
        <v>12902.959966227943</v>
      </c>
      <c r="I188" s="71">
        <v>9180.3289645420718</v>
      </c>
      <c r="J188" s="71">
        <v>5508.299400715533</v>
      </c>
      <c r="K188" s="71">
        <v>3745.9767606533442</v>
      </c>
      <c r="L188" s="71">
        <v>5418.154951937332</v>
      </c>
      <c r="M188" s="71">
        <v>9143.6811726824835</v>
      </c>
      <c r="N188" s="1"/>
      <c r="O188" s="1"/>
      <c r="P188" s="3">
        <v>140.55008285720578</v>
      </c>
      <c r="Q188" s="3">
        <v>100</v>
      </c>
      <c r="R188" s="3">
        <v>60.001111310833025</v>
      </c>
      <c r="S188" s="3">
        <v>40.804384844178607</v>
      </c>
      <c r="T188" s="3">
        <v>59.019180825265749</v>
      </c>
      <c r="U188" s="3">
        <v>99.600800886317515</v>
      </c>
      <c r="V188" s="3"/>
      <c r="W188" s="3"/>
      <c r="X188" s="3"/>
      <c r="Y188" s="3"/>
      <c r="Z188" s="3"/>
      <c r="AA188" s="3"/>
      <c r="AB188" s="3"/>
      <c r="AC188" s="3"/>
      <c r="AD188" s="3"/>
      <c r="AE188" s="1"/>
      <c r="AF188" s="1"/>
      <c r="AG188" s="1"/>
    </row>
    <row r="189" spans="1:33" s="227" customFormat="1" ht="11.25" customHeight="1">
      <c r="A189" s="49" t="s">
        <v>225</v>
      </c>
      <c r="B189" s="6" t="s">
        <v>21</v>
      </c>
      <c r="C189" s="65" t="s">
        <v>20</v>
      </c>
      <c r="D189" s="69">
        <v>10332.012797650719</v>
      </c>
      <c r="E189" s="69">
        <v>8564.5051089326844</v>
      </c>
      <c r="F189" s="70">
        <v>82.892900702562727</v>
      </c>
      <c r="G189" s="5"/>
      <c r="H189" s="69">
        <v>12222.546395446974</v>
      </c>
      <c r="I189" s="69">
        <v>8564.5051089326844</v>
      </c>
      <c r="J189" s="69">
        <v>4962.9560701549981</v>
      </c>
      <c r="K189" s="69">
        <v>3239.5682060005652</v>
      </c>
      <c r="L189" s="69">
        <v>4813.8474387324359</v>
      </c>
      <c r="M189" s="69">
        <v>8504.0858841415848</v>
      </c>
      <c r="N189" s="1"/>
      <c r="O189" s="6"/>
      <c r="P189" s="5">
        <v>142.71164813363231</v>
      </c>
      <c r="Q189" s="5">
        <v>100</v>
      </c>
      <c r="R189" s="5">
        <v>57.947960880759943</v>
      </c>
      <c r="S189" s="5">
        <v>37.825515482753715</v>
      </c>
      <c r="T189" s="5">
        <v>56.206953904571158</v>
      </c>
      <c r="U189" s="5">
        <v>99.294539217122036</v>
      </c>
      <c r="V189" s="5"/>
      <c r="W189" s="5"/>
      <c r="X189" s="5"/>
      <c r="Y189" s="5"/>
      <c r="Z189" s="5"/>
      <c r="AA189" s="5"/>
      <c r="AB189" s="5"/>
      <c r="AC189" s="5"/>
      <c r="AD189" s="5"/>
      <c r="AE189" s="1"/>
      <c r="AF189" s="1"/>
      <c r="AG189" s="6"/>
    </row>
    <row r="190" spans="1:33" s="4" customFormat="1" ht="11.25" customHeight="1">
      <c r="A190" s="49" t="s">
        <v>225</v>
      </c>
      <c r="B190" s="1" t="s">
        <v>19</v>
      </c>
      <c r="C190" s="218" t="s">
        <v>18</v>
      </c>
      <c r="D190" s="71">
        <v>40.535667245739653</v>
      </c>
      <c r="E190" s="71">
        <v>33.632906598723842</v>
      </c>
      <c r="F190" s="219">
        <v>82.971143400282131</v>
      </c>
      <c r="G190" s="5"/>
      <c r="H190" s="71">
        <v>41.795612745936062</v>
      </c>
      <c r="I190" s="71">
        <v>33.632906598723842</v>
      </c>
      <c r="J190" s="71">
        <v>22.97539003217479</v>
      </c>
      <c r="K190" s="71">
        <v>16.513638326471668</v>
      </c>
      <c r="L190" s="71">
        <v>20.915468403762059</v>
      </c>
      <c r="M190" s="71">
        <v>32.641914812549459</v>
      </c>
      <c r="N190" s="1"/>
      <c r="O190" s="1"/>
      <c r="P190" s="3">
        <v>124.26999915470269</v>
      </c>
      <c r="Q190" s="3">
        <v>100</v>
      </c>
      <c r="R190" s="3">
        <v>68.312234521670987</v>
      </c>
      <c r="S190" s="3">
        <v>49.099646734362992</v>
      </c>
      <c r="T190" s="3">
        <v>62.187513714784529</v>
      </c>
      <c r="U190" s="3">
        <v>97.053505371991889</v>
      </c>
      <c r="V190" s="3"/>
      <c r="W190" s="3"/>
      <c r="X190" s="244" t="s">
        <v>213</v>
      </c>
      <c r="Y190" s="245"/>
      <c r="Z190" s="245"/>
      <c r="AA190" s="245"/>
      <c r="AB190" s="245"/>
      <c r="AC190" s="245"/>
      <c r="AD190" s="245"/>
      <c r="AE190" s="245"/>
      <c r="AF190" s="245"/>
      <c r="AG190" s="1"/>
    </row>
    <row r="191" spans="1:33" s="4" customFormat="1" ht="11.25" customHeight="1">
      <c r="A191" s="49" t="s">
        <v>225</v>
      </c>
      <c r="B191" s="1" t="s">
        <v>233</v>
      </c>
      <c r="C191" s="8"/>
      <c r="D191" s="13">
        <v>5.1627751475067929E-3</v>
      </c>
      <c r="E191" s="13">
        <v>0</v>
      </c>
      <c r="F191" s="14"/>
      <c r="G191" s="14"/>
      <c r="H191" s="13">
        <v>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/>
      <c r="O191" s="1"/>
      <c r="P191" s="3"/>
      <c r="Q191" s="3"/>
      <c r="R191" s="3"/>
      <c r="S191" s="3"/>
      <c r="T191" s="3"/>
      <c r="U191" s="3"/>
      <c r="V191" s="3"/>
      <c r="W191" s="3"/>
      <c r="X191" s="84" t="s">
        <v>222</v>
      </c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s="4" customFormat="1">
      <c r="A192" s="49" t="s">
        <v>226</v>
      </c>
      <c r="B192" s="54" t="s">
        <v>131</v>
      </c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1"/>
    </row>
    <row r="193" spans="1:33" s="4" customFormat="1">
      <c r="A193" s="49" t="s">
        <v>226</v>
      </c>
      <c r="B193" s="54" t="s">
        <v>132</v>
      </c>
      <c r="C193" s="53"/>
      <c r="D193" s="56" t="s">
        <v>16</v>
      </c>
      <c r="E193" s="56" t="s">
        <v>16</v>
      </c>
      <c r="F193" s="53"/>
      <c r="G193" s="53"/>
      <c r="H193" s="56" t="s">
        <v>123</v>
      </c>
      <c r="I193" s="56" t="s">
        <v>124</v>
      </c>
      <c r="J193" s="56" t="s">
        <v>187</v>
      </c>
      <c r="K193" s="56" t="s">
        <v>122</v>
      </c>
      <c r="L193" s="56" t="s">
        <v>188</v>
      </c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1"/>
    </row>
    <row r="194" spans="1:33" s="4" customFormat="1" ht="12" customHeight="1">
      <c r="A194" s="49" t="s">
        <v>226</v>
      </c>
      <c r="B194" s="62" t="s">
        <v>226</v>
      </c>
      <c r="C194" s="64"/>
      <c r="D194" s="77">
        <v>2024</v>
      </c>
      <c r="E194" s="77" t="s">
        <v>222</v>
      </c>
      <c r="F194" s="246" t="s">
        <v>234</v>
      </c>
      <c r="G194" s="78"/>
      <c r="H194" s="73"/>
      <c r="I194" s="73"/>
      <c r="J194" s="73" t="s">
        <v>222</v>
      </c>
      <c r="K194" s="73"/>
      <c r="L194" s="73"/>
      <c r="M194" s="73"/>
      <c r="N194" s="55"/>
      <c r="O194" s="55"/>
      <c r="P194" s="73"/>
      <c r="Q194" s="73"/>
      <c r="R194" s="73" t="s">
        <v>200</v>
      </c>
      <c r="S194" s="73"/>
      <c r="T194" s="73"/>
      <c r="U194" s="110"/>
      <c r="V194" s="18"/>
      <c r="W194" s="18"/>
      <c r="X194" s="18"/>
      <c r="Y194" s="18"/>
      <c r="Z194" s="18"/>
      <c r="AA194" s="18"/>
      <c r="AB194" s="18"/>
      <c r="AC194" s="18"/>
      <c r="AD194" s="18"/>
      <c r="AE194" s="1"/>
      <c r="AF194" s="1"/>
      <c r="AG194" s="1"/>
    </row>
    <row r="195" spans="1:33" s="4" customFormat="1" ht="12">
      <c r="A195" s="49" t="s">
        <v>226</v>
      </c>
      <c r="B195" s="63" t="s">
        <v>68</v>
      </c>
      <c r="C195" s="64"/>
      <c r="D195" s="77"/>
      <c r="E195" s="215"/>
      <c r="F195" s="247"/>
      <c r="G195" s="78"/>
      <c r="H195" s="79" t="s">
        <v>67</v>
      </c>
      <c r="I195" s="77" t="s">
        <v>66</v>
      </c>
      <c r="J195" s="77" t="s">
        <v>65</v>
      </c>
      <c r="K195" s="103" t="s">
        <v>64</v>
      </c>
      <c r="L195" s="77" t="s">
        <v>63</v>
      </c>
      <c r="M195" s="96"/>
      <c r="N195" s="83"/>
      <c r="O195" s="83"/>
      <c r="P195" s="80" t="s">
        <v>67</v>
      </c>
      <c r="Q195" s="77" t="s">
        <v>66</v>
      </c>
      <c r="R195" s="77" t="s">
        <v>65</v>
      </c>
      <c r="S195" s="103" t="s">
        <v>64</v>
      </c>
      <c r="T195" s="77" t="s">
        <v>63</v>
      </c>
      <c r="U195" s="110"/>
      <c r="V195" s="18"/>
      <c r="W195" s="18"/>
      <c r="X195" s="18"/>
      <c r="Y195" s="18"/>
      <c r="Z195" s="18"/>
      <c r="AA195" s="18"/>
      <c r="AB195" s="18"/>
      <c r="AC195" s="18"/>
      <c r="AD195" s="18"/>
      <c r="AE195" s="1"/>
      <c r="AF195" s="1"/>
      <c r="AG195" s="1"/>
    </row>
    <row r="196" spans="1:33" s="4" customFormat="1">
      <c r="A196" s="49" t="s">
        <v>226</v>
      </c>
      <c r="B196" s="6" t="s">
        <v>8</v>
      </c>
      <c r="C196" s="65" t="s">
        <v>7</v>
      </c>
      <c r="D196" s="66">
        <v>40000</v>
      </c>
      <c r="E196" s="66">
        <v>40000</v>
      </c>
      <c r="F196" s="66"/>
      <c r="G196" s="21"/>
      <c r="H196" s="72">
        <v>60000</v>
      </c>
      <c r="I196" s="72">
        <v>55000</v>
      </c>
      <c r="J196" s="72">
        <v>45000</v>
      </c>
      <c r="K196" s="72">
        <v>40000</v>
      </c>
      <c r="L196" s="72">
        <v>35000</v>
      </c>
      <c r="M196" s="72"/>
      <c r="N196" s="2"/>
      <c r="O196" s="2"/>
      <c r="P196" s="17">
        <v>150</v>
      </c>
      <c r="Q196" s="17">
        <v>137.5</v>
      </c>
      <c r="R196" s="17">
        <v>112.5</v>
      </c>
      <c r="S196" s="17">
        <v>100</v>
      </c>
      <c r="T196" s="17">
        <v>87.5</v>
      </c>
      <c r="U196" s="17"/>
      <c r="V196" s="22"/>
      <c r="W196" s="22"/>
      <c r="X196" s="22"/>
      <c r="Y196" s="22"/>
      <c r="Z196" s="22"/>
      <c r="AA196" s="22"/>
      <c r="AB196" s="22"/>
      <c r="AC196" s="22"/>
      <c r="AD196" s="22"/>
      <c r="AE196" s="1"/>
      <c r="AF196" s="1"/>
      <c r="AG196" s="1"/>
    </row>
    <row r="197" spans="1:33" s="4" customFormat="1">
      <c r="A197" s="49" t="s">
        <v>226</v>
      </c>
      <c r="B197" s="6" t="s">
        <v>190</v>
      </c>
      <c r="C197" s="65" t="s">
        <v>189</v>
      </c>
      <c r="D197" s="66">
        <v>3000</v>
      </c>
      <c r="E197" s="66">
        <v>3000</v>
      </c>
      <c r="F197" s="66"/>
      <c r="G197" s="21"/>
      <c r="H197" s="72">
        <v>3000</v>
      </c>
      <c r="I197" s="72">
        <v>3000</v>
      </c>
      <c r="J197" s="72">
        <v>3000</v>
      </c>
      <c r="K197" s="72">
        <v>3000</v>
      </c>
      <c r="L197" s="72">
        <v>3000</v>
      </c>
      <c r="M197" s="72"/>
      <c r="N197" s="1"/>
      <c r="O197" s="1"/>
      <c r="P197" s="17">
        <v>100</v>
      </c>
      <c r="Q197" s="17">
        <v>100</v>
      </c>
      <c r="R197" s="17">
        <v>100</v>
      </c>
      <c r="S197" s="17">
        <v>100</v>
      </c>
      <c r="T197" s="17">
        <v>100</v>
      </c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1"/>
      <c r="AF197" s="1"/>
      <c r="AG197" s="1"/>
    </row>
    <row r="198" spans="1:33" s="4" customFormat="1" ht="6" customHeight="1">
      <c r="A198" s="49" t="s">
        <v>226</v>
      </c>
      <c r="B198" s="6"/>
      <c r="C198" s="68"/>
      <c r="D198" s="67"/>
      <c r="E198" s="67"/>
      <c r="F198" s="67"/>
      <c r="G198" s="50"/>
      <c r="H198" s="67"/>
      <c r="I198" s="67"/>
      <c r="J198" s="67"/>
      <c r="K198" s="67"/>
      <c r="L198" s="67"/>
      <c r="M198" s="67"/>
      <c r="N198" s="1"/>
      <c r="O198" s="1"/>
      <c r="P198" s="23"/>
      <c r="Q198" s="76"/>
      <c r="R198" s="76"/>
      <c r="S198" s="76"/>
      <c r="T198" s="76"/>
      <c r="U198" s="23"/>
      <c r="V198" s="22"/>
      <c r="W198" s="22"/>
      <c r="X198" s="22"/>
      <c r="Y198" s="22"/>
      <c r="Z198" s="22"/>
      <c r="AA198" s="22"/>
      <c r="AB198" s="22"/>
      <c r="AC198" s="22"/>
      <c r="AD198" s="22"/>
      <c r="AE198" s="1"/>
      <c r="AF198" s="1"/>
      <c r="AG198" s="1"/>
    </row>
    <row r="199" spans="1:33" s="4" customFormat="1" ht="6" customHeight="1">
      <c r="A199" s="49" t="s">
        <v>226</v>
      </c>
      <c r="B199" s="6"/>
      <c r="C199" s="65"/>
      <c r="D199" s="69"/>
      <c r="E199" s="69"/>
      <c r="F199" s="70"/>
      <c r="G199" s="5"/>
      <c r="H199" s="71"/>
      <c r="I199" s="71"/>
      <c r="J199" s="71"/>
      <c r="K199" s="71"/>
      <c r="L199" s="71"/>
      <c r="M199" s="71"/>
      <c r="N199" s="1"/>
      <c r="O199" s="1"/>
      <c r="P199" s="23"/>
      <c r="Q199" s="76"/>
      <c r="R199" s="76"/>
      <c r="S199" s="76"/>
      <c r="T199" s="76"/>
      <c r="U199" s="23"/>
      <c r="V199" s="9"/>
      <c r="W199" s="9"/>
      <c r="X199" s="9"/>
      <c r="Y199" s="9"/>
      <c r="Z199" s="9"/>
      <c r="AA199" s="9"/>
      <c r="AB199" s="9"/>
      <c r="AC199" s="9"/>
      <c r="AD199" s="9"/>
      <c r="AE199" s="1"/>
      <c r="AF199" s="1"/>
      <c r="AG199" s="1"/>
    </row>
    <row r="200" spans="1:33" s="4" customFormat="1" ht="11.25" customHeight="1">
      <c r="A200" s="49" t="s">
        <v>226</v>
      </c>
      <c r="B200" s="6" t="s">
        <v>47</v>
      </c>
      <c r="C200" s="68"/>
      <c r="D200" s="217"/>
      <c r="E200" s="217"/>
      <c r="F200" s="218"/>
      <c r="G200" s="1"/>
      <c r="H200" s="217"/>
      <c r="I200" s="217"/>
      <c r="J200" s="217"/>
      <c r="K200" s="217"/>
      <c r="L200" s="217"/>
      <c r="M200" s="217"/>
      <c r="N200" s="1"/>
      <c r="O200" s="1"/>
      <c r="P200" s="20"/>
      <c r="Q200" s="20"/>
      <c r="R200" s="20"/>
      <c r="S200" s="20"/>
      <c r="T200" s="20"/>
      <c r="U200" s="23"/>
      <c r="V200" s="20"/>
      <c r="W200" s="20"/>
      <c r="X200" s="20"/>
      <c r="Y200" s="20"/>
      <c r="Z200" s="20"/>
      <c r="AA200" s="20"/>
      <c r="AB200" s="20"/>
      <c r="AC200" s="20"/>
      <c r="AD200" s="20"/>
      <c r="AE200" s="1"/>
      <c r="AF200" s="1"/>
      <c r="AG200" s="1"/>
    </row>
    <row r="201" spans="1:33" s="4" customFormat="1" ht="11.25" customHeight="1">
      <c r="A201" s="49" t="s">
        <v>226</v>
      </c>
      <c r="B201" s="6" t="s">
        <v>46</v>
      </c>
      <c r="C201" s="65" t="s">
        <v>20</v>
      </c>
      <c r="D201" s="69">
        <v>10941.415007210086</v>
      </c>
      <c r="E201" s="69">
        <v>11117.241539682316</v>
      </c>
      <c r="F201" s="70">
        <v>101.60698165965157</v>
      </c>
      <c r="G201" s="5"/>
      <c r="H201" s="69">
        <v>13907.664353090193</v>
      </c>
      <c r="I201" s="69">
        <v>13276.748080988224</v>
      </c>
      <c r="J201" s="69">
        <v>11980.932311784283</v>
      </c>
      <c r="K201" s="69">
        <v>11117.241539682316</v>
      </c>
      <c r="L201" s="69">
        <v>10014.308210620607</v>
      </c>
      <c r="M201" s="69"/>
      <c r="N201" s="1"/>
      <c r="O201" s="6"/>
      <c r="P201" s="5">
        <v>125.09995670641527</v>
      </c>
      <c r="Q201" s="5">
        <v>119.42484143748861</v>
      </c>
      <c r="R201" s="5">
        <v>107.76893053028556</v>
      </c>
      <c r="S201" s="5">
        <v>100</v>
      </c>
      <c r="T201" s="5">
        <v>90.079073796095415</v>
      </c>
      <c r="U201" s="23"/>
      <c r="V201" s="5"/>
      <c r="W201" s="5"/>
      <c r="X201" s="5"/>
      <c r="Y201" s="5"/>
      <c r="Z201" s="5"/>
      <c r="AA201" s="5"/>
      <c r="AB201" s="5"/>
      <c r="AC201" s="5"/>
      <c r="AD201" s="5"/>
      <c r="AE201" s="6"/>
      <c r="AF201" s="6"/>
      <c r="AG201" s="1"/>
    </row>
    <row r="202" spans="1:33" s="4" customFormat="1" ht="11.25" customHeight="1">
      <c r="A202" s="49" t="s">
        <v>226</v>
      </c>
      <c r="B202" s="1" t="s">
        <v>45</v>
      </c>
      <c r="C202" s="68" t="s">
        <v>20</v>
      </c>
      <c r="D202" s="71">
        <v>0</v>
      </c>
      <c r="E202" s="71">
        <v>0</v>
      </c>
      <c r="F202" s="219"/>
      <c r="G202" s="5"/>
      <c r="H202" s="71">
        <v>0</v>
      </c>
      <c r="I202" s="71">
        <v>0</v>
      </c>
      <c r="J202" s="71">
        <v>0</v>
      </c>
      <c r="K202" s="71">
        <v>0</v>
      </c>
      <c r="L202" s="71">
        <v>0</v>
      </c>
      <c r="M202" s="71"/>
      <c r="N202" s="1"/>
      <c r="O202" s="1"/>
      <c r="P202" s="3"/>
      <c r="Q202" s="3"/>
      <c r="R202" s="3"/>
      <c r="S202" s="3"/>
      <c r="T202" s="3"/>
      <c r="U202" s="23"/>
      <c r="V202" s="3"/>
      <c r="W202" s="3"/>
      <c r="X202" s="3"/>
      <c r="Y202" s="3"/>
      <c r="Z202" s="3"/>
      <c r="AA202" s="3"/>
      <c r="AB202" s="3"/>
      <c r="AC202" s="3"/>
      <c r="AD202" s="3"/>
      <c r="AE202" s="1"/>
      <c r="AF202" s="1"/>
      <c r="AG202" s="1"/>
    </row>
    <row r="203" spans="1:33" s="4" customFormat="1" ht="11.25" customHeight="1">
      <c r="A203" s="49" t="s">
        <v>226</v>
      </c>
      <c r="B203" s="1" t="s">
        <v>44</v>
      </c>
      <c r="C203" s="68" t="s">
        <v>20</v>
      </c>
      <c r="D203" s="71">
        <v>236.05240392913214</v>
      </c>
      <c r="E203" s="71">
        <v>265.29583478553457</v>
      </c>
      <c r="F203" s="219">
        <v>112.38853338057169</v>
      </c>
      <c r="G203" s="5"/>
      <c r="H203" s="71">
        <v>356.04852072255466</v>
      </c>
      <c r="I203" s="71">
        <v>333.36034923829965</v>
      </c>
      <c r="J203" s="71">
        <v>287.98400626978963</v>
      </c>
      <c r="K203" s="71">
        <v>265.29583478553457</v>
      </c>
      <c r="L203" s="71">
        <v>242.60766330127956</v>
      </c>
      <c r="M203" s="71"/>
      <c r="N203" s="1"/>
      <c r="O203" s="1"/>
      <c r="P203" s="3">
        <v>134.20810809577341</v>
      </c>
      <c r="Q203" s="3">
        <v>125.65608107183006</v>
      </c>
      <c r="R203" s="3">
        <v>108.55202702394338</v>
      </c>
      <c r="S203" s="3">
        <v>100</v>
      </c>
      <c r="T203" s="3">
        <v>91.447972976056661</v>
      </c>
      <c r="U203" s="23"/>
      <c r="V203" s="3"/>
      <c r="W203" s="3"/>
      <c r="X203" s="3"/>
      <c r="Y203" s="3"/>
      <c r="Z203" s="3"/>
      <c r="AA203" s="3"/>
      <c r="AB203" s="3"/>
      <c r="AC203" s="3"/>
      <c r="AD203" s="3"/>
      <c r="AE203" s="1"/>
      <c r="AF203" s="1"/>
      <c r="AG203" s="1"/>
    </row>
    <row r="204" spans="1:33" s="4" customFormat="1" ht="11.25" customHeight="1">
      <c r="A204" s="49" t="s">
        <v>226</v>
      </c>
      <c r="B204" s="1" t="s">
        <v>43</v>
      </c>
      <c r="C204" s="68" t="s">
        <v>20</v>
      </c>
      <c r="D204" s="71">
        <v>1720.18478</v>
      </c>
      <c r="E204" s="71">
        <v>1771.8276349999999</v>
      </c>
      <c r="F204" s="219">
        <v>103.00216904604864</v>
      </c>
      <c r="G204" s="5"/>
      <c r="H204" s="71">
        <v>1771.8276349999999</v>
      </c>
      <c r="I204" s="71">
        <v>1771.8276349999999</v>
      </c>
      <c r="J204" s="71">
        <v>1771.8276349999999</v>
      </c>
      <c r="K204" s="71">
        <v>1771.8276349999999</v>
      </c>
      <c r="L204" s="71">
        <v>1625.8217750000001</v>
      </c>
      <c r="M204" s="71"/>
      <c r="N204" s="1"/>
      <c r="O204" s="1"/>
      <c r="P204" s="3">
        <v>100</v>
      </c>
      <c r="Q204" s="3">
        <v>100</v>
      </c>
      <c r="R204" s="3">
        <v>100</v>
      </c>
      <c r="S204" s="3">
        <v>100</v>
      </c>
      <c r="T204" s="3">
        <v>91.759590091278838</v>
      </c>
      <c r="U204" s="23"/>
      <c r="V204" s="3"/>
      <c r="W204" s="3"/>
      <c r="X204" s="3"/>
      <c r="Y204" s="3"/>
      <c r="Z204" s="3"/>
      <c r="AA204" s="3"/>
      <c r="AB204" s="3"/>
      <c r="AC204" s="3"/>
      <c r="AD204" s="3"/>
      <c r="AE204" s="1"/>
      <c r="AF204" s="1"/>
      <c r="AG204" s="1"/>
    </row>
    <row r="205" spans="1:33" s="4" customFormat="1" ht="11.25" customHeight="1">
      <c r="A205" s="49" t="s">
        <v>226</v>
      </c>
      <c r="B205" s="1" t="s">
        <v>42</v>
      </c>
      <c r="C205" s="68" t="s">
        <v>20</v>
      </c>
      <c r="D205" s="71">
        <v>2810.4655172413791</v>
      </c>
      <c r="E205" s="71">
        <v>2863.8551724137928</v>
      </c>
      <c r="F205" s="219">
        <v>101.89967302017703</v>
      </c>
      <c r="G205" s="5"/>
      <c r="H205" s="71">
        <v>4112.2022988505742</v>
      </c>
      <c r="I205" s="71">
        <v>3800.1155172413792</v>
      </c>
      <c r="J205" s="71">
        <v>3175.9419540229883</v>
      </c>
      <c r="K205" s="71">
        <v>2863.8551724137928</v>
      </c>
      <c r="L205" s="71">
        <v>2551.7683908045974</v>
      </c>
      <c r="M205" s="71"/>
      <c r="N205" s="1"/>
      <c r="O205" s="1"/>
      <c r="P205" s="3">
        <v>143.58974358974359</v>
      </c>
      <c r="Q205" s="3">
        <v>132.69230769230771</v>
      </c>
      <c r="R205" s="3">
        <v>110.8974358974359</v>
      </c>
      <c r="S205" s="3">
        <v>100</v>
      </c>
      <c r="T205" s="3">
        <v>89.102564102564102</v>
      </c>
      <c r="U205" s="23"/>
      <c r="V205" s="3"/>
      <c r="W205" s="3"/>
      <c r="X205" s="3"/>
      <c r="Y205" s="3"/>
      <c r="Z205" s="3"/>
      <c r="AA205" s="3"/>
      <c r="AB205" s="3"/>
      <c r="AC205" s="3"/>
      <c r="AD205" s="3"/>
      <c r="AE205" s="1"/>
      <c r="AF205" s="1"/>
      <c r="AG205" s="1"/>
    </row>
    <row r="206" spans="1:33" s="4" customFormat="1" ht="11.25" customHeight="1">
      <c r="A206" s="49" t="s">
        <v>226</v>
      </c>
      <c r="B206" s="1" t="s">
        <v>41</v>
      </c>
      <c r="C206" s="68" t="s">
        <v>20</v>
      </c>
      <c r="D206" s="71">
        <v>1879.8589377190001</v>
      </c>
      <c r="E206" s="71">
        <v>1878.0431394666668</v>
      </c>
      <c r="F206" s="219">
        <v>99.903407738958521</v>
      </c>
      <c r="G206" s="5"/>
      <c r="H206" s="71">
        <v>2151.9947092000002</v>
      </c>
      <c r="I206" s="71">
        <v>2150.0138167666669</v>
      </c>
      <c r="J206" s="71">
        <v>2112.7985319000004</v>
      </c>
      <c r="K206" s="71">
        <v>1878.0431394666668</v>
      </c>
      <c r="L206" s="71">
        <v>1643.2877470333335</v>
      </c>
      <c r="M206" s="71"/>
      <c r="N206" s="1"/>
      <c r="O206" s="1"/>
      <c r="P206" s="3">
        <v>114.5870754497754</v>
      </c>
      <c r="Q206" s="3">
        <v>114.48159904235402</v>
      </c>
      <c r="R206" s="3">
        <v>112.5</v>
      </c>
      <c r="S206" s="3">
        <v>100</v>
      </c>
      <c r="T206" s="3">
        <v>87.5</v>
      </c>
      <c r="U206" s="23"/>
      <c r="V206" s="3"/>
      <c r="W206" s="3"/>
      <c r="X206" s="3"/>
      <c r="Y206" s="3"/>
      <c r="Z206" s="3"/>
      <c r="AA206" s="3"/>
      <c r="AB206" s="3"/>
      <c r="AC206" s="3"/>
      <c r="AD206" s="3"/>
      <c r="AE206" s="1"/>
      <c r="AF206" s="1"/>
      <c r="AG206" s="1"/>
    </row>
    <row r="207" spans="1:33" s="4" customFormat="1" ht="11.25" customHeight="1">
      <c r="A207" s="49" t="s">
        <v>226</v>
      </c>
      <c r="B207" s="1" t="s">
        <v>40</v>
      </c>
      <c r="C207" s="68" t="s">
        <v>20</v>
      </c>
      <c r="D207" s="71">
        <v>1491.5279875756135</v>
      </c>
      <c r="E207" s="71">
        <v>1477.3711502746403</v>
      </c>
      <c r="F207" s="219">
        <v>99.05085003976464</v>
      </c>
      <c r="G207" s="5"/>
      <c r="H207" s="71">
        <v>1544.433415206986</v>
      </c>
      <c r="I207" s="71">
        <v>1527.6678489738997</v>
      </c>
      <c r="J207" s="71">
        <v>1494.1367165077265</v>
      </c>
      <c r="K207" s="71">
        <v>1477.3711502746403</v>
      </c>
      <c r="L207" s="71">
        <v>1371.2762729458582</v>
      </c>
      <c r="M207" s="71"/>
      <c r="N207" s="1"/>
      <c r="O207" s="1"/>
      <c r="P207" s="3">
        <v>104.53929704257992</v>
      </c>
      <c r="Q207" s="3">
        <v>103.40447278193494</v>
      </c>
      <c r="R207" s="3">
        <v>101.13482426064498</v>
      </c>
      <c r="S207" s="3">
        <v>100</v>
      </c>
      <c r="T207" s="3">
        <v>92.818671373875191</v>
      </c>
      <c r="U207" s="23"/>
      <c r="V207" s="3"/>
      <c r="W207" s="3"/>
      <c r="X207" s="3"/>
      <c r="Y207" s="3"/>
      <c r="Z207" s="3"/>
      <c r="AA207" s="3"/>
      <c r="AB207" s="3"/>
      <c r="AC207" s="3"/>
      <c r="AD207" s="3"/>
      <c r="AE207" s="1"/>
      <c r="AF207" s="1"/>
      <c r="AG207" s="1"/>
    </row>
    <row r="208" spans="1:33" s="4" customFormat="1" ht="11.25" customHeight="1">
      <c r="A208" s="49" t="s">
        <v>226</v>
      </c>
      <c r="B208" s="1" t="s">
        <v>11</v>
      </c>
      <c r="C208" s="68" t="s">
        <v>20</v>
      </c>
      <c r="D208" s="71">
        <v>3887.7242382324321</v>
      </c>
      <c r="E208" s="71">
        <v>3948.0906747552394</v>
      </c>
      <c r="F208" s="219">
        <v>101.55274481479822</v>
      </c>
      <c r="G208" s="5"/>
      <c r="H208" s="71">
        <v>4279.898452533017</v>
      </c>
      <c r="I208" s="71">
        <v>4196.946508088573</v>
      </c>
      <c r="J208" s="71">
        <v>4031.0426191996839</v>
      </c>
      <c r="K208" s="71">
        <v>3948.0906747552394</v>
      </c>
      <c r="L208" s="71">
        <v>3865.1387303107949</v>
      </c>
      <c r="M208" s="71"/>
      <c r="N208" s="1"/>
      <c r="O208" s="1"/>
      <c r="P208" s="3">
        <v>108.40425930182944</v>
      </c>
      <c r="Q208" s="3">
        <v>106.30319447637208</v>
      </c>
      <c r="R208" s="3">
        <v>102.10106482545736</v>
      </c>
      <c r="S208" s="3">
        <v>100</v>
      </c>
      <c r="T208" s="3">
        <v>97.898935174542629</v>
      </c>
      <c r="U208" s="23"/>
      <c r="V208" s="3"/>
      <c r="W208" s="3"/>
      <c r="X208" s="3"/>
      <c r="Y208" s="3"/>
      <c r="Z208" s="3"/>
      <c r="AA208" s="3"/>
      <c r="AB208" s="3"/>
      <c r="AC208" s="3"/>
      <c r="AD208" s="3"/>
      <c r="AE208" s="1"/>
      <c r="AF208" s="1"/>
      <c r="AG208" s="1"/>
    </row>
    <row r="209" spans="1:33" s="4" customFormat="1" ht="11.25" customHeight="1">
      <c r="A209" s="49" t="s">
        <v>226</v>
      </c>
      <c r="B209" s="6" t="s">
        <v>39</v>
      </c>
      <c r="C209" s="65" t="s">
        <v>20</v>
      </c>
      <c r="D209" s="69">
        <v>8675.0267624214612</v>
      </c>
      <c r="E209" s="69">
        <v>9291.7907338520854</v>
      </c>
      <c r="F209" s="70">
        <v>107.10964920710478</v>
      </c>
      <c r="G209" s="5"/>
      <c r="H209" s="69">
        <v>10696.940180845835</v>
      </c>
      <c r="I209" s="69">
        <v>10346.735374535434</v>
      </c>
      <c r="J209" s="69">
        <v>9645.7821116522155</v>
      </c>
      <c r="K209" s="69">
        <v>9291.7907338520854</v>
      </c>
      <c r="L209" s="69">
        <v>8857.1305332573847</v>
      </c>
      <c r="M209" s="69"/>
      <c r="N209" s="1"/>
      <c r="O209" s="6"/>
      <c r="P209" s="5">
        <v>115.12248270803683</v>
      </c>
      <c r="Q209" s="5">
        <v>111.35351269631964</v>
      </c>
      <c r="R209" s="5">
        <v>103.80972180648085</v>
      </c>
      <c r="S209" s="5">
        <v>100</v>
      </c>
      <c r="T209" s="5">
        <v>95.322105145877472</v>
      </c>
      <c r="U209" s="23"/>
      <c r="V209" s="5"/>
      <c r="W209" s="5"/>
      <c r="X209" s="5"/>
      <c r="Y209" s="5"/>
      <c r="Z209" s="5"/>
      <c r="AA209" s="5"/>
      <c r="AB209" s="5"/>
      <c r="AC209" s="5"/>
      <c r="AD209" s="5"/>
      <c r="AE209" s="1"/>
      <c r="AF209" s="1"/>
      <c r="AG209" s="1"/>
    </row>
    <row r="210" spans="1:33" s="4" customFormat="1" ht="11.25" customHeight="1">
      <c r="A210" s="49" t="s">
        <v>226</v>
      </c>
      <c r="B210" s="1" t="s">
        <v>38</v>
      </c>
      <c r="C210" s="68" t="s">
        <v>20</v>
      </c>
      <c r="D210" s="71">
        <v>4084.4276044284115</v>
      </c>
      <c r="E210" s="71">
        <v>4287.9236469211</v>
      </c>
      <c r="F210" s="219">
        <v>104.98224138608931</v>
      </c>
      <c r="G210" s="5"/>
      <c r="H210" s="71">
        <v>4988.3181522249079</v>
      </c>
      <c r="I210" s="71">
        <v>4813.2195258989559</v>
      </c>
      <c r="J210" s="71">
        <v>4463.022273247052</v>
      </c>
      <c r="K210" s="71">
        <v>4287.9236469211</v>
      </c>
      <c r="L210" s="71">
        <v>4075.2440355947974</v>
      </c>
      <c r="M210" s="71"/>
      <c r="N210" s="1"/>
      <c r="O210" s="1"/>
      <c r="P210" s="3">
        <v>116.33411793157089</v>
      </c>
      <c r="Q210" s="3">
        <v>112.25058844867817</v>
      </c>
      <c r="R210" s="3">
        <v>104.08352948289273</v>
      </c>
      <c r="S210" s="3">
        <v>100</v>
      </c>
      <c r="T210" s="3">
        <v>95.0400326862393</v>
      </c>
      <c r="U210" s="23"/>
      <c r="V210" s="3"/>
      <c r="W210" s="3"/>
      <c r="X210" s="3"/>
      <c r="Y210" s="3"/>
      <c r="Z210" s="3"/>
      <c r="AA210" s="3"/>
      <c r="AB210" s="3"/>
      <c r="AC210" s="3"/>
      <c r="AD210" s="3"/>
      <c r="AE210" s="1"/>
      <c r="AF210" s="1"/>
      <c r="AG210" s="1"/>
    </row>
    <row r="211" spans="1:33" s="4" customFormat="1" ht="11.25" customHeight="1">
      <c r="A211" s="49" t="s">
        <v>226</v>
      </c>
      <c r="B211" s="6" t="s">
        <v>37</v>
      </c>
      <c r="C211" s="65" t="s">
        <v>20</v>
      </c>
      <c r="D211" s="69">
        <v>23504.16600786398</v>
      </c>
      <c r="E211" s="69">
        <v>24357.122948289641</v>
      </c>
      <c r="F211" s="70">
        <v>103.62896067080314</v>
      </c>
      <c r="G211" s="5"/>
      <c r="H211" s="69">
        <v>28884.502986469044</v>
      </c>
      <c r="I211" s="69">
        <v>27820.42996361223</v>
      </c>
      <c r="J211" s="69">
        <v>25657.757042636182</v>
      </c>
      <c r="K211" s="69">
        <v>24357.122948289641</v>
      </c>
      <c r="L211" s="69">
        <v>22736.577474188787</v>
      </c>
      <c r="M211" s="69"/>
      <c r="N211" s="1"/>
      <c r="O211" s="6"/>
      <c r="P211" s="5">
        <v>118.5874992206225</v>
      </c>
      <c r="Q211" s="5">
        <v>114.21886740349103</v>
      </c>
      <c r="R211" s="5">
        <v>105.33985108630357</v>
      </c>
      <c r="S211" s="5">
        <v>100</v>
      </c>
      <c r="T211" s="5">
        <v>93.346728685726617</v>
      </c>
      <c r="U211" s="23"/>
      <c r="V211" s="5"/>
      <c r="W211" s="5"/>
      <c r="X211" s="5"/>
      <c r="Y211" s="5"/>
      <c r="Z211" s="5"/>
      <c r="AA211" s="5"/>
      <c r="AB211" s="5"/>
      <c r="AC211" s="5"/>
      <c r="AD211" s="5"/>
      <c r="AE211" s="1"/>
      <c r="AF211" s="1"/>
      <c r="AG211" s="1"/>
    </row>
    <row r="212" spans="1:33" s="4" customFormat="1" ht="11.25" customHeight="1">
      <c r="A212" s="49" t="s">
        <v>226</v>
      </c>
      <c r="B212" s="1" t="s">
        <v>4</v>
      </c>
      <c r="C212" s="68" t="s">
        <v>20</v>
      </c>
      <c r="D212" s="71">
        <v>0</v>
      </c>
      <c r="E212" s="71">
        <v>0</v>
      </c>
      <c r="F212" s="219"/>
      <c r="G212" s="5"/>
      <c r="H212" s="71">
        <v>0</v>
      </c>
      <c r="I212" s="71">
        <v>0</v>
      </c>
      <c r="J212" s="71">
        <v>0</v>
      </c>
      <c r="K212" s="71">
        <v>0</v>
      </c>
      <c r="L212" s="71">
        <v>0</v>
      </c>
      <c r="M212" s="71"/>
      <c r="N212" s="1"/>
      <c r="O212" s="1"/>
      <c r="P212" s="3"/>
      <c r="Q212" s="3"/>
      <c r="R212" s="3"/>
      <c r="S212" s="3"/>
      <c r="T212" s="3"/>
      <c r="U212" s="23"/>
      <c r="V212" s="3"/>
      <c r="W212" s="3"/>
      <c r="X212" s="244" t="s">
        <v>205</v>
      </c>
      <c r="Y212" s="245"/>
      <c r="Z212" s="245"/>
      <c r="AA212" s="245"/>
      <c r="AB212" s="245"/>
      <c r="AC212" s="245"/>
      <c r="AD212" s="245"/>
      <c r="AE212" s="245"/>
      <c r="AF212" s="245"/>
      <c r="AG212" s="1"/>
    </row>
    <row r="213" spans="1:33" s="4" customFormat="1" ht="11.25" customHeight="1">
      <c r="A213" s="49" t="s">
        <v>226</v>
      </c>
      <c r="B213" s="1" t="s">
        <v>36</v>
      </c>
      <c r="C213" s="68" t="s">
        <v>20</v>
      </c>
      <c r="D213" s="71">
        <v>23504.16600786398</v>
      </c>
      <c r="E213" s="71">
        <v>24357.122948289641</v>
      </c>
      <c r="F213" s="219">
        <v>103.62896067080314</v>
      </c>
      <c r="G213" s="5"/>
      <c r="H213" s="71">
        <v>28884.502986469044</v>
      </c>
      <c r="I213" s="71">
        <v>27820.42996361223</v>
      </c>
      <c r="J213" s="71">
        <v>25657.757042636182</v>
      </c>
      <c r="K213" s="71">
        <v>24357.122948289641</v>
      </c>
      <c r="L213" s="71">
        <v>22736.577474188787</v>
      </c>
      <c r="M213" s="71"/>
      <c r="N213" s="1"/>
      <c r="O213" s="1"/>
      <c r="P213" s="3">
        <v>118.5874992206225</v>
      </c>
      <c r="Q213" s="3">
        <v>114.21886740349103</v>
      </c>
      <c r="R213" s="3">
        <v>105.33985108630357</v>
      </c>
      <c r="S213" s="3">
        <v>100</v>
      </c>
      <c r="T213" s="3">
        <v>93.346728685726617</v>
      </c>
      <c r="U213" s="23"/>
      <c r="V213" s="3"/>
      <c r="W213" s="3"/>
      <c r="X213" s="84" t="s">
        <v>232</v>
      </c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s="4" customFormat="1" ht="11.25" customHeight="1">
      <c r="A214" s="49" t="s">
        <v>226</v>
      </c>
      <c r="B214" s="1" t="s">
        <v>35</v>
      </c>
      <c r="C214" s="68" t="s">
        <v>20</v>
      </c>
      <c r="D214" s="71">
        <v>202.77999999999994</v>
      </c>
      <c r="E214" s="71">
        <v>202.77999999999994</v>
      </c>
      <c r="F214" s="219">
        <v>100</v>
      </c>
      <c r="G214" s="5"/>
      <c r="H214" s="71">
        <v>202.77999999999994</v>
      </c>
      <c r="I214" s="71">
        <v>202.77999999999994</v>
      </c>
      <c r="J214" s="71">
        <v>202.77999999999994</v>
      </c>
      <c r="K214" s="71">
        <v>202.77999999999994</v>
      </c>
      <c r="L214" s="71">
        <v>202.77999999999994</v>
      </c>
      <c r="M214" s="71"/>
      <c r="N214" s="1"/>
      <c r="O214" s="1"/>
      <c r="P214" s="3">
        <v>100</v>
      </c>
      <c r="Q214" s="3">
        <v>100</v>
      </c>
      <c r="R214" s="3">
        <v>100</v>
      </c>
      <c r="S214" s="3">
        <v>100</v>
      </c>
      <c r="T214" s="3">
        <v>100</v>
      </c>
      <c r="U214" s="23"/>
      <c r="V214" s="3"/>
      <c r="W214" s="3"/>
      <c r="X214" s="3"/>
      <c r="Y214" s="3"/>
      <c r="Z214" s="3"/>
      <c r="AA214" s="3"/>
      <c r="AB214" s="3"/>
      <c r="AC214" s="3"/>
      <c r="AD214" s="3"/>
      <c r="AE214" s="1"/>
      <c r="AF214" s="1"/>
      <c r="AG214" s="1"/>
    </row>
    <row r="215" spans="1:33" s="4" customFormat="1" ht="11.25" customHeight="1">
      <c r="A215" s="49" t="s">
        <v>226</v>
      </c>
      <c r="B215" s="6" t="s">
        <v>34</v>
      </c>
      <c r="C215" s="65" t="s">
        <v>20</v>
      </c>
      <c r="D215" s="69">
        <v>23301.386007863981</v>
      </c>
      <c r="E215" s="69">
        <v>24154.342948289643</v>
      </c>
      <c r="F215" s="70">
        <v>103.66054165249139</v>
      </c>
      <c r="G215" s="5"/>
      <c r="H215" s="69">
        <v>28681.722986469045</v>
      </c>
      <c r="I215" s="69">
        <v>27617.649963612232</v>
      </c>
      <c r="J215" s="69">
        <v>25454.977042636183</v>
      </c>
      <c r="K215" s="69">
        <v>24154.342948289643</v>
      </c>
      <c r="L215" s="69">
        <v>22533.797474188788</v>
      </c>
      <c r="M215" s="69"/>
      <c r="N215" s="6"/>
      <c r="O215" s="6"/>
      <c r="P215" s="5">
        <v>118.74354457859506</v>
      </c>
      <c r="Q215" s="5">
        <v>114.33823732128397</v>
      </c>
      <c r="R215" s="5">
        <v>105.38468008478216</v>
      </c>
      <c r="S215" s="5">
        <v>100</v>
      </c>
      <c r="T215" s="5">
        <v>93.290873291108895</v>
      </c>
      <c r="U215" s="23"/>
      <c r="V215" s="3"/>
      <c r="W215" s="3"/>
      <c r="X215" s="3"/>
      <c r="Y215" s="3"/>
      <c r="Z215" s="3"/>
      <c r="AA215" s="3"/>
      <c r="AB215" s="3"/>
      <c r="AC215" s="3"/>
      <c r="AD215" s="3"/>
      <c r="AE215" s="1"/>
      <c r="AF215" s="1"/>
      <c r="AG215" s="1"/>
    </row>
    <row r="216" spans="1:33" s="4" customFormat="1" ht="11.25" customHeight="1">
      <c r="A216" s="49" t="s">
        <v>226</v>
      </c>
      <c r="B216" s="7" t="s">
        <v>33</v>
      </c>
      <c r="C216" s="220" t="s">
        <v>31</v>
      </c>
      <c r="D216" s="221">
        <v>0.58253465019659956</v>
      </c>
      <c r="E216" s="229">
        <v>0.60385857370724105</v>
      </c>
      <c r="F216" s="70">
        <v>103.66054165249139</v>
      </c>
      <c r="G216" s="5"/>
      <c r="H216" s="221">
        <v>0.47802871644115075</v>
      </c>
      <c r="I216" s="221">
        <v>0.50213909024749515</v>
      </c>
      <c r="J216" s="221">
        <v>0.56566615650302632</v>
      </c>
      <c r="K216" s="229">
        <v>0.60385857370724105</v>
      </c>
      <c r="L216" s="221">
        <v>0.64382278497682255</v>
      </c>
      <c r="M216" s="221"/>
      <c r="N216" s="1"/>
      <c r="O216" s="7"/>
      <c r="P216" s="223">
        <v>79.162363052396714</v>
      </c>
      <c r="Q216" s="223">
        <v>83.155081688206536</v>
      </c>
      <c r="R216" s="223">
        <v>93.675271186473054</v>
      </c>
      <c r="S216" s="223">
        <v>100</v>
      </c>
      <c r="T216" s="223">
        <v>106.61814090412447</v>
      </c>
      <c r="U216" s="23"/>
      <c r="V216" s="3"/>
      <c r="W216" s="3"/>
      <c r="X216" s="3"/>
      <c r="Y216" s="3"/>
      <c r="Z216" s="3"/>
      <c r="AA216" s="3"/>
      <c r="AB216" s="3"/>
      <c r="AC216" s="3"/>
      <c r="AD216" s="3"/>
      <c r="AE216" s="1"/>
      <c r="AF216" s="1"/>
      <c r="AG216" s="1"/>
    </row>
    <row r="217" spans="1:33" s="4" customFormat="1" ht="11.25" customHeight="1">
      <c r="A217" s="49" t="s">
        <v>226</v>
      </c>
      <c r="B217" s="7" t="s">
        <v>32</v>
      </c>
      <c r="C217" s="220" t="s">
        <v>31</v>
      </c>
      <c r="D217" s="226">
        <v>0.57599999999999996</v>
      </c>
      <c r="E217" s="226">
        <v>0.64400000000000002</v>
      </c>
      <c r="F217" s="70">
        <v>111.80555555555556</v>
      </c>
      <c r="G217" s="5"/>
      <c r="H217" s="226">
        <v>0.64400000000000002</v>
      </c>
      <c r="I217" s="226">
        <v>0.64400000000000002</v>
      </c>
      <c r="J217" s="226">
        <v>0.64400000000000002</v>
      </c>
      <c r="K217" s="226">
        <v>0.64400000000000002</v>
      </c>
      <c r="L217" s="226">
        <v>0.64400000000000002</v>
      </c>
      <c r="M217" s="226"/>
      <c r="N217" s="1"/>
      <c r="O217" s="7"/>
      <c r="P217" s="223">
        <v>100</v>
      </c>
      <c r="Q217" s="223">
        <v>100</v>
      </c>
      <c r="R217" s="223">
        <v>100</v>
      </c>
      <c r="S217" s="223">
        <v>100</v>
      </c>
      <c r="T217" s="223">
        <v>100</v>
      </c>
      <c r="U217" s="23"/>
      <c r="V217" s="3"/>
      <c r="W217" s="3"/>
      <c r="X217" s="3"/>
      <c r="Y217" s="3"/>
      <c r="Z217" s="3"/>
      <c r="AA217" s="3"/>
      <c r="AB217" s="3"/>
      <c r="AC217" s="3"/>
      <c r="AD217" s="3"/>
      <c r="AE217" s="1"/>
      <c r="AF217" s="1"/>
      <c r="AG217" s="1"/>
    </row>
    <row r="218" spans="1:33" s="4" customFormat="1" ht="11.25" customHeight="1">
      <c r="A218" s="49" t="s">
        <v>226</v>
      </c>
      <c r="B218" s="6" t="s">
        <v>30</v>
      </c>
      <c r="C218" s="65" t="s">
        <v>20</v>
      </c>
      <c r="D218" s="69">
        <v>23242.78</v>
      </c>
      <c r="E218" s="69">
        <v>25962.78</v>
      </c>
      <c r="F218" s="70">
        <v>111.70255881611408</v>
      </c>
      <c r="G218" s="5"/>
      <c r="H218" s="69">
        <v>38842.78</v>
      </c>
      <c r="I218" s="69">
        <v>35622.78</v>
      </c>
      <c r="J218" s="69">
        <v>29182.78</v>
      </c>
      <c r="K218" s="69">
        <v>25962.78</v>
      </c>
      <c r="L218" s="69">
        <v>22742.78</v>
      </c>
      <c r="M218" s="69"/>
      <c r="N218" s="1"/>
      <c r="O218" s="6"/>
      <c r="P218" s="5">
        <v>149.60947941630286</v>
      </c>
      <c r="Q218" s="5">
        <v>137.20710956222717</v>
      </c>
      <c r="R218" s="5">
        <v>112.40236985407573</v>
      </c>
      <c r="S218" s="5">
        <v>100</v>
      </c>
      <c r="T218" s="5">
        <v>87.597630145924271</v>
      </c>
      <c r="U218" s="23"/>
      <c r="V218" s="5"/>
      <c r="W218" s="5"/>
      <c r="X218" s="5"/>
      <c r="Y218" s="5"/>
      <c r="Z218" s="5"/>
      <c r="AA218" s="5"/>
      <c r="AB218" s="5"/>
      <c r="AC218" s="5"/>
      <c r="AD218" s="5"/>
      <c r="AE218" s="1"/>
      <c r="AF218" s="1"/>
      <c r="AG218" s="1"/>
    </row>
    <row r="219" spans="1:33" s="4" customFormat="1" ht="11.25" customHeight="1">
      <c r="A219" s="49" t="s">
        <v>226</v>
      </c>
      <c r="B219" s="1" t="s">
        <v>29</v>
      </c>
      <c r="C219" s="68" t="s">
        <v>20</v>
      </c>
      <c r="D219" s="71">
        <v>0</v>
      </c>
      <c r="E219" s="71">
        <v>0</v>
      </c>
      <c r="F219" s="70"/>
      <c r="G219" s="5"/>
      <c r="H219" s="71">
        <v>0</v>
      </c>
      <c r="I219" s="71">
        <v>0</v>
      </c>
      <c r="J219" s="71">
        <v>0</v>
      </c>
      <c r="K219" s="71">
        <v>0</v>
      </c>
      <c r="L219" s="71">
        <v>0</v>
      </c>
      <c r="M219" s="71"/>
      <c r="N219" s="1"/>
      <c r="O219" s="1"/>
      <c r="P219" s="3"/>
      <c r="Q219" s="3"/>
      <c r="R219" s="3"/>
      <c r="S219" s="3"/>
      <c r="T219" s="3"/>
      <c r="U219" s="23"/>
      <c r="V219" s="3"/>
      <c r="W219" s="3"/>
      <c r="X219" s="3"/>
      <c r="Y219" s="3"/>
      <c r="Z219" s="3"/>
      <c r="AA219" s="3"/>
      <c r="AB219" s="3"/>
      <c r="AC219" s="3"/>
      <c r="AD219" s="3"/>
      <c r="AE219" s="1"/>
      <c r="AF219" s="1"/>
      <c r="AG219" s="1"/>
    </row>
    <row r="220" spans="1:33" s="4" customFormat="1" ht="11.25" customHeight="1">
      <c r="A220" s="49" t="s">
        <v>226</v>
      </c>
      <c r="B220" s="6" t="s">
        <v>28</v>
      </c>
      <c r="C220" s="68"/>
      <c r="D220" s="71"/>
      <c r="E220" s="71"/>
      <c r="F220" s="70"/>
      <c r="G220" s="5"/>
      <c r="H220" s="71"/>
      <c r="I220" s="71"/>
      <c r="J220" s="71"/>
      <c r="K220" s="71"/>
      <c r="L220" s="71"/>
      <c r="M220" s="71"/>
      <c r="N220" s="1"/>
      <c r="O220" s="1"/>
      <c r="P220" s="3"/>
      <c r="Q220" s="3"/>
      <c r="R220" s="3"/>
      <c r="S220" s="3"/>
      <c r="T220" s="3"/>
      <c r="U220" s="23"/>
      <c r="V220" s="3"/>
      <c r="W220" s="3"/>
      <c r="X220" s="3"/>
      <c r="Y220" s="3"/>
      <c r="Z220" s="3"/>
      <c r="AA220" s="3"/>
      <c r="AB220" s="3"/>
      <c r="AC220" s="3"/>
      <c r="AD220" s="3"/>
      <c r="AE220" s="1"/>
      <c r="AF220" s="1"/>
      <c r="AG220" s="1"/>
    </row>
    <row r="221" spans="1:33" s="4" customFormat="1" ht="11.25" customHeight="1">
      <c r="A221" s="49" t="s">
        <v>226</v>
      </c>
      <c r="B221" s="1" t="s">
        <v>27</v>
      </c>
      <c r="C221" s="68" t="s">
        <v>20</v>
      </c>
      <c r="D221" s="71">
        <v>23242.78</v>
      </c>
      <c r="E221" s="71">
        <v>25962.78</v>
      </c>
      <c r="F221" s="219">
        <v>111.70255881611408</v>
      </c>
      <c r="G221" s="5"/>
      <c r="H221" s="71">
        <v>38842.78</v>
      </c>
      <c r="I221" s="71">
        <v>35622.78</v>
      </c>
      <c r="J221" s="71">
        <v>29182.78</v>
      </c>
      <c r="K221" s="71">
        <v>25962.78</v>
      </c>
      <c r="L221" s="71">
        <v>22742.78</v>
      </c>
      <c r="M221" s="71"/>
      <c r="N221" s="1"/>
      <c r="O221" s="1"/>
      <c r="P221" s="3">
        <v>149.60947941630286</v>
      </c>
      <c r="Q221" s="3">
        <v>137.20710956222717</v>
      </c>
      <c r="R221" s="3">
        <v>112.40236985407573</v>
      </c>
      <c r="S221" s="3">
        <v>100</v>
      </c>
      <c r="T221" s="3">
        <v>87.597630145924271</v>
      </c>
      <c r="U221" s="23"/>
      <c r="V221" s="3"/>
      <c r="W221" s="3"/>
      <c r="X221" s="3"/>
      <c r="Y221" s="3"/>
      <c r="Z221" s="3"/>
      <c r="AA221" s="3"/>
      <c r="AB221" s="3"/>
      <c r="AC221" s="3"/>
      <c r="AD221" s="3"/>
      <c r="AE221" s="1"/>
      <c r="AF221" s="1"/>
      <c r="AG221" s="1"/>
    </row>
    <row r="222" spans="1:33" s="4" customFormat="1" ht="11.25" customHeight="1">
      <c r="A222" s="49" t="s">
        <v>226</v>
      </c>
      <c r="B222" s="1" t="s">
        <v>26</v>
      </c>
      <c r="C222" s="68" t="s">
        <v>20</v>
      </c>
      <c r="D222" s="71">
        <v>23504.166007863976</v>
      </c>
      <c r="E222" s="71">
        <v>24357.122948289641</v>
      </c>
      <c r="F222" s="219">
        <v>103.62896067080314</v>
      </c>
      <c r="G222" s="5"/>
      <c r="H222" s="71">
        <v>28884.50298646904</v>
      </c>
      <c r="I222" s="71">
        <v>27820.429963612234</v>
      </c>
      <c r="J222" s="71">
        <v>25657.757042636182</v>
      </c>
      <c r="K222" s="71">
        <v>24357.122948289641</v>
      </c>
      <c r="L222" s="71">
        <v>22736.577474188784</v>
      </c>
      <c r="M222" s="71"/>
      <c r="N222" s="1"/>
      <c r="O222" s="1"/>
      <c r="P222" s="3">
        <v>118.58749922062248</v>
      </c>
      <c r="Q222" s="3">
        <v>114.21886740349106</v>
      </c>
      <c r="R222" s="3">
        <v>105.33985108630357</v>
      </c>
      <c r="S222" s="3">
        <v>100</v>
      </c>
      <c r="T222" s="3">
        <v>93.346728685726603</v>
      </c>
      <c r="U222" s="23"/>
      <c r="V222" s="3"/>
      <c r="W222" s="3"/>
      <c r="X222" s="3"/>
      <c r="Y222" s="3"/>
      <c r="Z222" s="3"/>
      <c r="AA222" s="3"/>
      <c r="AB222" s="3"/>
      <c r="AC222" s="3"/>
      <c r="AD222" s="3"/>
      <c r="AE222" s="1"/>
      <c r="AF222" s="1"/>
      <c r="AG222" s="1"/>
    </row>
    <row r="223" spans="1:33" s="4" customFormat="1" ht="11.25" customHeight="1">
      <c r="A223" s="49" t="s">
        <v>226</v>
      </c>
      <c r="B223" s="1" t="s">
        <v>25</v>
      </c>
      <c r="C223" s="68" t="s">
        <v>20</v>
      </c>
      <c r="D223" s="71">
        <v>9873.9812661863634</v>
      </c>
      <c r="E223" s="71">
        <v>10011.869246825858</v>
      </c>
      <c r="F223" s="219">
        <v>101.39647804590935</v>
      </c>
      <c r="G223" s="5"/>
      <c r="H223" s="71">
        <v>12649.238630563075</v>
      </c>
      <c r="I223" s="71">
        <v>12056.585715878779</v>
      </c>
      <c r="J223" s="71">
        <v>10837.296661510161</v>
      </c>
      <c r="K223" s="71">
        <v>10011.869246825858</v>
      </c>
      <c r="L223" s="71">
        <v>8993.6096082887379</v>
      </c>
      <c r="M223" s="71"/>
      <c r="N223" s="1"/>
      <c r="O223" s="1"/>
      <c r="P223" s="3">
        <v>126.34242736013921</v>
      </c>
      <c r="Q223" s="3">
        <v>120.42292421768465</v>
      </c>
      <c r="R223" s="3">
        <v>108.24448855987603</v>
      </c>
      <c r="S223" s="3">
        <v>100</v>
      </c>
      <c r="T223" s="3">
        <v>89.829475261475807</v>
      </c>
      <c r="U223" s="23"/>
      <c r="V223" s="3"/>
      <c r="W223" s="3"/>
      <c r="X223" s="3"/>
      <c r="Y223" s="3"/>
      <c r="Z223" s="3"/>
      <c r="AA223" s="3"/>
      <c r="AB223" s="3"/>
      <c r="AC223" s="3"/>
      <c r="AD223" s="3"/>
      <c r="AE223" s="1"/>
      <c r="AF223" s="1"/>
      <c r="AG223" s="1"/>
    </row>
    <row r="224" spans="1:33" s="4" customFormat="1" ht="11.25" customHeight="1">
      <c r="A224" s="49" t="s">
        <v>226</v>
      </c>
      <c r="B224" s="1" t="s">
        <v>24</v>
      </c>
      <c r="C224" s="68" t="s">
        <v>20</v>
      </c>
      <c r="D224" s="71">
        <v>4590.2282213897452</v>
      </c>
      <c r="E224" s="71">
        <v>4662.0690952151936</v>
      </c>
      <c r="F224" s="219">
        <v>101.56508283162657</v>
      </c>
      <c r="G224" s="5"/>
      <c r="H224" s="71">
        <v>5106.1169315225952</v>
      </c>
      <c r="I224" s="71">
        <v>4995.1049724457453</v>
      </c>
      <c r="J224" s="71">
        <v>4773.0810542920444</v>
      </c>
      <c r="K224" s="71">
        <v>4662.0690952151936</v>
      </c>
      <c r="L224" s="71">
        <v>4518.1010150688589</v>
      </c>
      <c r="M224" s="71"/>
      <c r="N224" s="1"/>
      <c r="O224" s="1"/>
      <c r="P224" s="3">
        <v>109.5246944487189</v>
      </c>
      <c r="Q224" s="3">
        <v>107.1435208365392</v>
      </c>
      <c r="R224" s="3">
        <v>102.38117361217974</v>
      </c>
      <c r="S224" s="3">
        <v>100</v>
      </c>
      <c r="T224" s="3">
        <v>96.911927360877328</v>
      </c>
      <c r="U224" s="23"/>
      <c r="V224" s="3"/>
      <c r="W224" s="3"/>
      <c r="X224" s="3"/>
      <c r="Y224" s="3"/>
      <c r="Z224" s="3"/>
      <c r="AA224" s="3"/>
      <c r="AB224" s="3"/>
      <c r="AC224" s="3"/>
      <c r="AD224" s="3"/>
      <c r="AE224" s="1"/>
      <c r="AF224" s="1"/>
      <c r="AG224" s="1"/>
    </row>
    <row r="225" spans="1:33" s="4" customFormat="1" ht="11.25" customHeight="1">
      <c r="A225" s="49" t="s">
        <v>226</v>
      </c>
      <c r="B225" s="6" t="s">
        <v>23</v>
      </c>
      <c r="C225" s="65" t="s">
        <v>20</v>
      </c>
      <c r="D225" s="69">
        <v>9039.9565202878675</v>
      </c>
      <c r="E225" s="69">
        <v>9683.1846062485893</v>
      </c>
      <c r="F225" s="70">
        <v>107.11538915610004</v>
      </c>
      <c r="G225" s="5"/>
      <c r="H225" s="69">
        <v>11129.147424383369</v>
      </c>
      <c r="I225" s="69">
        <v>10768.739275287709</v>
      </c>
      <c r="J225" s="69">
        <v>10047.379326833976</v>
      </c>
      <c r="K225" s="69">
        <v>9683.1846062485893</v>
      </c>
      <c r="L225" s="69">
        <v>9224.8668508311857</v>
      </c>
      <c r="M225" s="69"/>
      <c r="N225" s="1"/>
      <c r="O225" s="6"/>
      <c r="P225" s="5">
        <v>114.9327197294338</v>
      </c>
      <c r="Q225" s="5">
        <v>111.21071954301695</v>
      </c>
      <c r="R225" s="5">
        <v>103.7611047955274</v>
      </c>
      <c r="S225" s="5">
        <v>100</v>
      </c>
      <c r="T225" s="5">
        <v>95.266869588320674</v>
      </c>
      <c r="U225" s="23"/>
      <c r="V225" s="5"/>
      <c r="W225" s="5"/>
      <c r="X225" s="5"/>
      <c r="Y225" s="5"/>
      <c r="Z225" s="5"/>
      <c r="AA225" s="5"/>
      <c r="AB225" s="5"/>
      <c r="AC225" s="5"/>
      <c r="AD225" s="5"/>
      <c r="AE225" s="1"/>
      <c r="AF225" s="1"/>
      <c r="AG225" s="1"/>
    </row>
    <row r="226" spans="1:33" s="4" customFormat="1" ht="11.25" customHeight="1">
      <c r="A226" s="49" t="s">
        <v>226</v>
      </c>
      <c r="B226" s="1" t="s">
        <v>22</v>
      </c>
      <c r="C226" s="68" t="s">
        <v>20</v>
      </c>
      <c r="D226" s="71">
        <v>13368.798733813635</v>
      </c>
      <c r="E226" s="71">
        <v>15950.910753174141</v>
      </c>
      <c r="F226" s="219">
        <v>119.31446550114919</v>
      </c>
      <c r="G226" s="5"/>
      <c r="H226" s="71">
        <v>26193.541369436924</v>
      </c>
      <c r="I226" s="71">
        <v>23566.194284121222</v>
      </c>
      <c r="J226" s="71">
        <v>18345.483338489837</v>
      </c>
      <c r="K226" s="71">
        <v>15950.910753174141</v>
      </c>
      <c r="L226" s="71">
        <v>13749.170391711261</v>
      </c>
      <c r="M226" s="71"/>
      <c r="N226" s="1"/>
      <c r="O226" s="1"/>
      <c r="P226" s="3">
        <v>164.21345323008941</v>
      </c>
      <c r="Q226" s="3">
        <v>147.74199823939006</v>
      </c>
      <c r="R226" s="3">
        <v>115.01213706458229</v>
      </c>
      <c r="S226" s="3">
        <v>100</v>
      </c>
      <c r="T226" s="3">
        <v>86.19677336590486</v>
      </c>
      <c r="U226" s="23"/>
      <c r="V226" s="3"/>
      <c r="W226" s="3"/>
      <c r="X226" s="3"/>
      <c r="Y226" s="3"/>
      <c r="Z226" s="3"/>
      <c r="AA226" s="3"/>
      <c r="AB226" s="3"/>
      <c r="AC226" s="3"/>
      <c r="AD226" s="3"/>
      <c r="AE226" s="1"/>
      <c r="AF226" s="1"/>
      <c r="AG226" s="1"/>
    </row>
    <row r="227" spans="1:33" s="4" customFormat="1" ht="11.25" customHeight="1">
      <c r="A227" s="49" t="s">
        <v>226</v>
      </c>
      <c r="B227" s="6" t="s">
        <v>21</v>
      </c>
      <c r="C227" s="65" t="s">
        <v>20</v>
      </c>
      <c r="D227" s="69">
        <v>8778.5705124238902</v>
      </c>
      <c r="E227" s="69">
        <v>11288.841657958947</v>
      </c>
      <c r="F227" s="70">
        <v>128.59544321005782</v>
      </c>
      <c r="G227" s="5"/>
      <c r="H227" s="69">
        <v>21087.424437914327</v>
      </c>
      <c r="I227" s="69">
        <v>18571.089311675478</v>
      </c>
      <c r="J227" s="69">
        <v>13572.402284197793</v>
      </c>
      <c r="K227" s="69">
        <v>11288.841657958947</v>
      </c>
      <c r="L227" s="69">
        <v>9231.069376642401</v>
      </c>
      <c r="M227" s="69"/>
      <c r="N227" s="1"/>
      <c r="O227" s="6"/>
      <c r="P227" s="5">
        <v>186.79883266009944</v>
      </c>
      <c r="Q227" s="5">
        <v>164.50836918757153</v>
      </c>
      <c r="R227" s="5">
        <v>120.22847600691495</v>
      </c>
      <c r="S227" s="5">
        <v>100</v>
      </c>
      <c r="T227" s="5">
        <v>81.771625967791309</v>
      </c>
      <c r="U227" s="23"/>
      <c r="V227" s="5"/>
      <c r="W227" s="5"/>
      <c r="X227" s="5"/>
      <c r="Y227" s="5"/>
      <c r="Z227" s="5"/>
      <c r="AA227" s="5"/>
      <c r="AB227" s="5"/>
      <c r="AC227" s="5"/>
      <c r="AD227" s="5"/>
      <c r="AE227" s="1"/>
      <c r="AF227" s="1"/>
      <c r="AG227" s="1"/>
    </row>
    <row r="228" spans="1:33" s="4" customFormat="1" ht="11.25" customHeight="1">
      <c r="A228" s="49" t="s">
        <v>226</v>
      </c>
      <c r="B228" s="1" t="s">
        <v>19</v>
      </c>
      <c r="C228" s="218" t="s">
        <v>18</v>
      </c>
      <c r="D228" s="71">
        <v>17.971805063428192</v>
      </c>
      <c r="E228" s="71">
        <v>23.117439245825835</v>
      </c>
      <c r="F228" s="219">
        <v>128.63170485233437</v>
      </c>
      <c r="G228" s="5"/>
      <c r="H228" s="71">
        <v>37.207367227849737</v>
      </c>
      <c r="I228" s="71">
        <v>33.941684740217077</v>
      </c>
      <c r="J228" s="71">
        <v>26.720859954029041</v>
      </c>
      <c r="K228" s="71">
        <v>23.117439245825835</v>
      </c>
      <c r="L228" s="71">
        <v>19.900560059541867</v>
      </c>
      <c r="M228" s="71"/>
      <c r="N228" s="1"/>
      <c r="O228" s="1"/>
      <c r="P228" s="3">
        <v>160.94934578261314</v>
      </c>
      <c r="Q228" s="3">
        <v>146.82285688863962</v>
      </c>
      <c r="R228" s="3">
        <v>115.58745616192698</v>
      </c>
      <c r="S228" s="3">
        <v>100</v>
      </c>
      <c r="T228" s="3">
        <v>86.084621432000446</v>
      </c>
      <c r="U228" s="23"/>
      <c r="V228" s="3"/>
      <c r="W228" s="3"/>
      <c r="X228" s="244" t="s">
        <v>212</v>
      </c>
      <c r="Y228" s="245"/>
      <c r="Z228" s="245"/>
      <c r="AA228" s="245"/>
      <c r="AB228" s="245"/>
      <c r="AC228" s="245"/>
      <c r="AD228" s="245"/>
      <c r="AE228" s="245"/>
      <c r="AF228" s="245"/>
      <c r="AG228" s="1"/>
    </row>
    <row r="229" spans="1:33" s="4" customFormat="1" ht="11.25" customHeight="1">
      <c r="A229" s="49" t="s">
        <v>226</v>
      </c>
      <c r="B229" s="1" t="s">
        <v>233</v>
      </c>
      <c r="C229" s="8"/>
      <c r="D229" s="13">
        <v>0</v>
      </c>
      <c r="E229" s="13">
        <v>0</v>
      </c>
      <c r="F229" s="14"/>
      <c r="G229" s="14"/>
      <c r="H229" s="13">
        <v>0</v>
      </c>
      <c r="I229" s="13">
        <v>0</v>
      </c>
      <c r="J229" s="13">
        <v>0</v>
      </c>
      <c r="K229" s="13">
        <v>0</v>
      </c>
      <c r="L229" s="13"/>
      <c r="M229" s="13"/>
      <c r="N229" s="13"/>
      <c r="O229" s="1"/>
      <c r="P229" s="3"/>
      <c r="Q229" s="3"/>
      <c r="R229" s="3"/>
      <c r="S229" s="3"/>
      <c r="T229" s="3"/>
      <c r="U229" s="23"/>
      <c r="V229" s="3"/>
      <c r="W229" s="3"/>
      <c r="X229" s="84" t="s">
        <v>222</v>
      </c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s="4" customFormat="1">
      <c r="A230" s="49" t="s">
        <v>227</v>
      </c>
      <c r="B230" s="54" t="s">
        <v>131</v>
      </c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1"/>
    </row>
    <row r="231" spans="1:33" s="4" customFormat="1">
      <c r="A231" s="49" t="s">
        <v>227</v>
      </c>
      <c r="B231" s="54" t="s">
        <v>132</v>
      </c>
      <c r="C231" s="53"/>
      <c r="D231" s="53" t="s">
        <v>105</v>
      </c>
      <c r="E231" s="53" t="s">
        <v>105</v>
      </c>
      <c r="F231" s="53"/>
      <c r="G231" s="53"/>
      <c r="H231" s="56" t="s">
        <v>121</v>
      </c>
      <c r="I231" s="56" t="s">
        <v>191</v>
      </c>
      <c r="J231" s="56" t="s">
        <v>192</v>
      </c>
      <c r="K231" s="56" t="s">
        <v>120</v>
      </c>
      <c r="L231" s="56" t="s">
        <v>193</v>
      </c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1"/>
    </row>
    <row r="232" spans="1:33" s="4" customFormat="1" ht="12.75" customHeight="1">
      <c r="A232" s="49" t="s">
        <v>227</v>
      </c>
      <c r="B232" s="62" t="s">
        <v>227</v>
      </c>
      <c r="C232" s="64"/>
      <c r="D232" s="77">
        <v>2024</v>
      </c>
      <c r="E232" s="77" t="s">
        <v>222</v>
      </c>
      <c r="F232" s="246" t="s">
        <v>234</v>
      </c>
      <c r="G232" s="78"/>
      <c r="H232" s="73"/>
      <c r="I232" s="73"/>
      <c r="J232" s="73" t="s">
        <v>222</v>
      </c>
      <c r="K232" s="73"/>
      <c r="L232" s="73"/>
      <c r="M232" s="73"/>
      <c r="N232" s="55"/>
      <c r="O232" s="55"/>
      <c r="P232" s="73"/>
      <c r="Q232" s="73"/>
      <c r="R232" s="73" t="s">
        <v>200</v>
      </c>
      <c r="S232" s="73"/>
      <c r="T232" s="73"/>
      <c r="U232" s="73"/>
      <c r="V232" s="18"/>
      <c r="W232" s="18"/>
      <c r="X232" s="18"/>
      <c r="Y232" s="18"/>
      <c r="Z232" s="18"/>
      <c r="AA232" s="18"/>
      <c r="AB232" s="18"/>
      <c r="AC232" s="18"/>
      <c r="AD232" s="18"/>
      <c r="AE232" s="1"/>
      <c r="AF232" s="1"/>
      <c r="AG232" s="1"/>
    </row>
    <row r="233" spans="1:33" s="4" customFormat="1" ht="12">
      <c r="A233" s="49" t="s">
        <v>227</v>
      </c>
      <c r="B233" s="63" t="s">
        <v>68</v>
      </c>
      <c r="C233" s="64"/>
      <c r="D233" s="77"/>
      <c r="E233" s="215"/>
      <c r="F233" s="247"/>
      <c r="G233" s="78"/>
      <c r="H233" s="79" t="s">
        <v>67</v>
      </c>
      <c r="I233" s="77" t="s">
        <v>66</v>
      </c>
      <c r="J233" s="77" t="s">
        <v>65</v>
      </c>
      <c r="K233" s="103" t="s">
        <v>64</v>
      </c>
      <c r="L233" s="77" t="s">
        <v>63</v>
      </c>
      <c r="M233" s="96"/>
      <c r="N233" s="83"/>
      <c r="O233" s="83"/>
      <c r="P233" s="80" t="s">
        <v>67</v>
      </c>
      <c r="Q233" s="77" t="s">
        <v>66</v>
      </c>
      <c r="R233" s="77" t="s">
        <v>65</v>
      </c>
      <c r="S233" s="103" t="s">
        <v>64</v>
      </c>
      <c r="T233" s="77" t="s">
        <v>63</v>
      </c>
      <c r="U233" s="80"/>
      <c r="V233" s="18"/>
      <c r="W233" s="18"/>
      <c r="X233" s="18"/>
      <c r="Y233" s="18"/>
      <c r="Z233" s="18"/>
      <c r="AA233" s="18"/>
      <c r="AB233" s="18"/>
      <c r="AC233" s="18"/>
      <c r="AD233" s="18"/>
      <c r="AE233" s="1"/>
      <c r="AF233" s="1"/>
      <c r="AG233" s="1"/>
    </row>
    <row r="234" spans="1:33" s="4" customFormat="1">
      <c r="A234" s="49" t="s">
        <v>227</v>
      </c>
      <c r="B234" s="6" t="s">
        <v>8</v>
      </c>
      <c r="C234" s="65" t="s">
        <v>7</v>
      </c>
      <c r="D234" s="66">
        <v>25000</v>
      </c>
      <c r="E234" s="66">
        <v>25000</v>
      </c>
      <c r="F234" s="66"/>
      <c r="G234" s="21"/>
      <c r="H234" s="72">
        <v>40000</v>
      </c>
      <c r="I234" s="72">
        <v>35000</v>
      </c>
      <c r="J234" s="72">
        <v>30000</v>
      </c>
      <c r="K234" s="72">
        <v>25000</v>
      </c>
      <c r="L234" s="72">
        <v>20000</v>
      </c>
      <c r="M234" s="72"/>
      <c r="N234" s="2"/>
      <c r="O234" s="2"/>
      <c r="P234" s="5">
        <v>160</v>
      </c>
      <c r="Q234" s="5">
        <v>140</v>
      </c>
      <c r="R234" s="5">
        <v>120</v>
      </c>
      <c r="S234" s="5">
        <v>100</v>
      </c>
      <c r="T234" s="5">
        <v>80</v>
      </c>
      <c r="U234" s="17"/>
      <c r="V234" s="22"/>
      <c r="W234" s="22"/>
      <c r="X234" s="22"/>
      <c r="Y234" s="22"/>
      <c r="Z234" s="22"/>
      <c r="AA234" s="22"/>
      <c r="AB234" s="22"/>
      <c r="AC234" s="22"/>
      <c r="AD234" s="22"/>
      <c r="AE234" s="1"/>
      <c r="AF234" s="1"/>
      <c r="AG234" s="1"/>
    </row>
    <row r="235" spans="1:33" s="4" customFormat="1">
      <c r="A235" s="49" t="s">
        <v>227</v>
      </c>
      <c r="B235" s="6" t="s">
        <v>190</v>
      </c>
      <c r="C235" s="65" t="s">
        <v>189</v>
      </c>
      <c r="D235" s="66">
        <v>2200</v>
      </c>
      <c r="E235" s="66">
        <v>2200</v>
      </c>
      <c r="F235" s="66"/>
      <c r="G235" s="21"/>
      <c r="H235" s="67">
        <v>2200</v>
      </c>
      <c r="I235" s="67">
        <v>2200</v>
      </c>
      <c r="J235" s="67">
        <v>2200</v>
      </c>
      <c r="K235" s="67">
        <v>2200</v>
      </c>
      <c r="L235" s="67">
        <v>2200</v>
      </c>
      <c r="M235" s="69"/>
      <c r="N235" s="6"/>
      <c r="O235" s="6"/>
      <c r="P235" s="5">
        <v>100</v>
      </c>
      <c r="Q235" s="5">
        <v>100</v>
      </c>
      <c r="R235" s="5">
        <v>100</v>
      </c>
      <c r="S235" s="5">
        <v>100</v>
      </c>
      <c r="T235" s="5">
        <v>100</v>
      </c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1"/>
      <c r="AF235" s="1"/>
      <c r="AG235" s="1"/>
    </row>
    <row r="236" spans="1:33" s="4" customFormat="1" ht="6" customHeight="1">
      <c r="A236" s="49" t="s">
        <v>227</v>
      </c>
      <c r="B236" s="6"/>
      <c r="C236" s="68"/>
      <c r="D236" s="67"/>
      <c r="E236" s="67"/>
      <c r="F236" s="67"/>
      <c r="G236" s="50"/>
      <c r="H236" s="67"/>
      <c r="I236" s="67"/>
      <c r="J236" s="67"/>
      <c r="K236" s="67"/>
      <c r="L236" s="67"/>
      <c r="M236" s="67"/>
      <c r="N236" s="1"/>
      <c r="O236" s="1"/>
      <c r="P236" s="23"/>
      <c r="Q236" s="76"/>
      <c r="R236" s="76"/>
      <c r="S236" s="76"/>
      <c r="T236" s="76"/>
      <c r="U236" s="23"/>
      <c r="V236" s="22"/>
      <c r="W236" s="22"/>
      <c r="X236" s="22"/>
      <c r="Y236" s="22"/>
      <c r="Z236" s="22"/>
      <c r="AA236" s="22"/>
      <c r="AB236" s="22"/>
      <c r="AC236" s="22"/>
      <c r="AD236" s="22"/>
      <c r="AE236" s="1"/>
      <c r="AF236" s="1"/>
      <c r="AG236" s="1"/>
    </row>
    <row r="237" spans="1:33" s="4" customFormat="1" ht="6" customHeight="1">
      <c r="A237" s="49" t="s">
        <v>227</v>
      </c>
      <c r="B237" s="6"/>
      <c r="C237" s="65"/>
      <c r="D237" s="69"/>
      <c r="E237" s="69"/>
      <c r="F237" s="70"/>
      <c r="G237" s="5"/>
      <c r="H237" s="71"/>
      <c r="I237" s="71"/>
      <c r="J237" s="71"/>
      <c r="K237" s="71"/>
      <c r="L237" s="71"/>
      <c r="M237" s="71"/>
      <c r="N237" s="1"/>
      <c r="O237" s="1"/>
      <c r="P237" s="23"/>
      <c r="Q237" s="76"/>
      <c r="R237" s="76"/>
      <c r="S237" s="76"/>
      <c r="T237" s="76"/>
      <c r="U237" s="23"/>
      <c r="V237" s="9"/>
      <c r="W237" s="9"/>
      <c r="X237" s="9"/>
      <c r="Y237" s="9"/>
      <c r="Z237" s="9"/>
      <c r="AA237" s="9"/>
      <c r="AB237" s="9"/>
      <c r="AC237" s="9"/>
      <c r="AD237" s="9"/>
      <c r="AE237" s="1"/>
      <c r="AF237" s="1"/>
      <c r="AG237" s="1"/>
    </row>
    <row r="238" spans="1:33" s="4" customFormat="1" ht="11.25" customHeight="1">
      <c r="A238" s="49" t="s">
        <v>227</v>
      </c>
      <c r="B238" s="6" t="s">
        <v>47</v>
      </c>
      <c r="C238" s="68"/>
      <c r="D238" s="217"/>
      <c r="E238" s="217"/>
      <c r="F238" s="218"/>
      <c r="G238" s="1"/>
      <c r="H238" s="217"/>
      <c r="I238" s="217"/>
      <c r="J238" s="217"/>
      <c r="K238" s="217"/>
      <c r="L238" s="217"/>
      <c r="M238" s="217"/>
      <c r="N238" s="1"/>
      <c r="O238" s="1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1"/>
      <c r="AF238" s="1"/>
      <c r="AG238" s="1"/>
    </row>
    <row r="239" spans="1:33" s="4" customFormat="1" ht="11.25" customHeight="1">
      <c r="A239" s="49" t="s">
        <v>227</v>
      </c>
      <c r="B239" s="6" t="s">
        <v>46</v>
      </c>
      <c r="C239" s="65" t="s">
        <v>20</v>
      </c>
      <c r="D239" s="69">
        <v>8556.8113932206943</v>
      </c>
      <c r="E239" s="69">
        <v>8700.4350366759318</v>
      </c>
      <c r="F239" s="70">
        <v>101.67847153402289</v>
      </c>
      <c r="G239" s="5"/>
      <c r="H239" s="69">
        <v>11623.907815761706</v>
      </c>
      <c r="I239" s="69">
        <v>10893.311543659744</v>
      </c>
      <c r="J239" s="69">
        <v>9847.2972273779014</v>
      </c>
      <c r="K239" s="69">
        <v>8700.4350366759318</v>
      </c>
      <c r="L239" s="69">
        <v>7351.8806333739622</v>
      </c>
      <c r="M239" s="69"/>
      <c r="N239" s="1"/>
      <c r="O239" s="6"/>
      <c r="P239" s="5">
        <v>133.60145517738053</v>
      </c>
      <c r="Q239" s="5">
        <v>125.2042167746777</v>
      </c>
      <c r="R239" s="5">
        <v>113.18166489224357</v>
      </c>
      <c r="S239" s="5">
        <v>100</v>
      </c>
      <c r="T239" s="5">
        <v>84.500149732544926</v>
      </c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6"/>
      <c r="AF239" s="6"/>
      <c r="AG239" s="1"/>
    </row>
    <row r="240" spans="1:33" s="4" customFormat="1" ht="11.25" customHeight="1">
      <c r="A240" s="49" t="s">
        <v>227</v>
      </c>
      <c r="B240" s="1" t="s">
        <v>45</v>
      </c>
      <c r="C240" s="68" t="s">
        <v>20</v>
      </c>
      <c r="D240" s="71">
        <v>0</v>
      </c>
      <c r="E240" s="71">
        <v>0</v>
      </c>
      <c r="F240" s="219"/>
      <c r="G240" s="5"/>
      <c r="H240" s="71">
        <v>0</v>
      </c>
      <c r="I240" s="71">
        <v>0</v>
      </c>
      <c r="J240" s="71">
        <v>0</v>
      </c>
      <c r="K240" s="71">
        <v>0</v>
      </c>
      <c r="L240" s="71">
        <v>0</v>
      </c>
      <c r="M240" s="71"/>
      <c r="N240" s="71"/>
      <c r="O240" s="71"/>
      <c r="P240" s="3"/>
      <c r="Q240" s="3"/>
      <c r="R240" s="3"/>
      <c r="S240" s="3"/>
      <c r="T240" s="3"/>
      <c r="U240" s="71"/>
      <c r="V240" s="3"/>
      <c r="W240" s="3"/>
      <c r="X240" s="3"/>
      <c r="Y240" s="3"/>
      <c r="Z240" s="3"/>
      <c r="AA240" s="3"/>
      <c r="AB240" s="3"/>
      <c r="AC240" s="3"/>
      <c r="AD240" s="3"/>
      <c r="AE240" s="1"/>
      <c r="AF240" s="1"/>
      <c r="AG240" s="1"/>
    </row>
    <row r="241" spans="1:33" s="4" customFormat="1" ht="11.25" customHeight="1">
      <c r="A241" s="49" t="s">
        <v>227</v>
      </c>
      <c r="B241" s="1" t="s">
        <v>44</v>
      </c>
      <c r="C241" s="68" t="s">
        <v>20</v>
      </c>
      <c r="D241" s="71">
        <v>147.87262804621997</v>
      </c>
      <c r="E241" s="71">
        <v>162.15632033276947</v>
      </c>
      <c r="F241" s="219">
        <v>109.65945657101928</v>
      </c>
      <c r="G241" s="5"/>
      <c r="H241" s="71">
        <v>230.22083478553458</v>
      </c>
      <c r="I241" s="71">
        <v>207.53266330127957</v>
      </c>
      <c r="J241" s="71">
        <v>184.84449181702453</v>
      </c>
      <c r="K241" s="71">
        <v>162.15632033276947</v>
      </c>
      <c r="L241" s="71">
        <v>139.46814884851446</v>
      </c>
      <c r="M241" s="71"/>
      <c r="N241" s="1"/>
      <c r="O241" s="1"/>
      <c r="P241" s="3">
        <v>141.97462936571722</v>
      </c>
      <c r="Q241" s="3">
        <v>127.9830862438115</v>
      </c>
      <c r="R241" s="3">
        <v>113.99154312190576</v>
      </c>
      <c r="S241" s="3">
        <v>100</v>
      </c>
      <c r="T241" s="3">
        <v>86.008456878094279</v>
      </c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1"/>
      <c r="AF241" s="1"/>
      <c r="AG241" s="1"/>
    </row>
    <row r="242" spans="1:33" s="4" customFormat="1" ht="11.25" customHeight="1">
      <c r="A242" s="49" t="s">
        <v>227</v>
      </c>
      <c r="B242" s="1" t="s">
        <v>43</v>
      </c>
      <c r="C242" s="68" t="s">
        <v>20</v>
      </c>
      <c r="D242" s="71">
        <v>1716.1565959999998</v>
      </c>
      <c r="E242" s="71">
        <v>1753.5477559999999</v>
      </c>
      <c r="F242" s="219">
        <v>102.17877320095094</v>
      </c>
      <c r="G242" s="5"/>
      <c r="H242" s="71">
        <v>1899.5536160000001</v>
      </c>
      <c r="I242" s="71">
        <v>1899.5536160000001</v>
      </c>
      <c r="J242" s="71">
        <v>1899.5536160000001</v>
      </c>
      <c r="K242" s="71">
        <v>1753.5477559999999</v>
      </c>
      <c r="L242" s="71">
        <v>1407.846636</v>
      </c>
      <c r="M242" s="71"/>
      <c r="N242" s="1"/>
      <c r="O242" s="1"/>
      <c r="P242" s="3">
        <v>108.32631215776254</v>
      </c>
      <c r="Q242" s="3">
        <v>108.32631215776254</v>
      </c>
      <c r="R242" s="3">
        <v>108.32631215776254</v>
      </c>
      <c r="S242" s="3">
        <v>100</v>
      </c>
      <c r="T242" s="3">
        <v>80.28561704024672</v>
      </c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1"/>
      <c r="AF242" s="1"/>
      <c r="AG242" s="1"/>
    </row>
    <row r="243" spans="1:33" s="4" customFormat="1" ht="11.25" customHeight="1">
      <c r="A243" s="49" t="s">
        <v>227</v>
      </c>
      <c r="B243" s="1" t="s">
        <v>42</v>
      </c>
      <c r="C243" s="68" t="s">
        <v>20</v>
      </c>
      <c r="D243" s="71">
        <v>1861.6331417624519</v>
      </c>
      <c r="E243" s="71">
        <v>1896.9980842911878</v>
      </c>
      <c r="F243" s="219">
        <v>101.89967302017706</v>
      </c>
      <c r="G243" s="5"/>
      <c r="H243" s="71">
        <v>2833.2584291187736</v>
      </c>
      <c r="I243" s="71">
        <v>2521.1716475095782</v>
      </c>
      <c r="J243" s="71">
        <v>2209.0848659003832</v>
      </c>
      <c r="K243" s="71">
        <v>1896.9980842911878</v>
      </c>
      <c r="L243" s="71">
        <v>1584.9113026819921</v>
      </c>
      <c r="M243" s="71"/>
      <c r="N243" s="1"/>
      <c r="O243" s="1"/>
      <c r="P243" s="3">
        <v>149.35483870967741</v>
      </c>
      <c r="Q243" s="3">
        <v>132.90322580645159</v>
      </c>
      <c r="R243" s="3">
        <v>116.45161290322581</v>
      </c>
      <c r="S243" s="3">
        <v>100</v>
      </c>
      <c r="T243" s="3">
        <v>83.548387096774178</v>
      </c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1"/>
      <c r="AF243" s="1"/>
      <c r="AG243" s="1"/>
    </row>
    <row r="244" spans="1:33" s="4" customFormat="1" ht="11.25" customHeight="1">
      <c r="A244" s="49" t="s">
        <v>227</v>
      </c>
      <c r="B244" s="1" t="s">
        <v>41</v>
      </c>
      <c r="C244" s="68" t="s">
        <v>20</v>
      </c>
      <c r="D244" s="71">
        <v>1691.0393360743751</v>
      </c>
      <c r="E244" s="71">
        <v>1689.9044621666669</v>
      </c>
      <c r="F244" s="219">
        <v>99.932888970498894</v>
      </c>
      <c r="G244" s="5"/>
      <c r="H244" s="71">
        <v>2435.047139466667</v>
      </c>
      <c r="I244" s="71">
        <v>2365.8662470333338</v>
      </c>
      <c r="J244" s="71">
        <v>2027.8853546000003</v>
      </c>
      <c r="K244" s="71">
        <v>1689.9044621666669</v>
      </c>
      <c r="L244" s="71">
        <v>1351.9235697333336</v>
      </c>
      <c r="M244" s="71"/>
      <c r="N244" s="1"/>
      <c r="O244" s="1"/>
      <c r="P244" s="3">
        <v>144.09377535725508</v>
      </c>
      <c r="Q244" s="3">
        <v>140</v>
      </c>
      <c r="R244" s="3">
        <v>120</v>
      </c>
      <c r="S244" s="3">
        <v>100</v>
      </c>
      <c r="T244" s="3">
        <v>80</v>
      </c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1"/>
      <c r="AF244" s="1"/>
      <c r="AG244" s="1"/>
    </row>
    <row r="245" spans="1:33" s="4" customFormat="1" ht="11.25" customHeight="1">
      <c r="A245" s="49" t="s">
        <v>227</v>
      </c>
      <c r="B245" s="1" t="s">
        <v>40</v>
      </c>
      <c r="C245" s="68" t="s">
        <v>20</v>
      </c>
      <c r="D245" s="71">
        <v>1170.7946758206074</v>
      </c>
      <c r="E245" s="71">
        <v>1159.0865182882949</v>
      </c>
      <c r="F245" s="219">
        <v>98.999981997346694</v>
      </c>
      <c r="G245" s="5"/>
      <c r="H245" s="71">
        <v>1254.0478725354019</v>
      </c>
      <c r="I245" s="71">
        <v>1237.2823063023154</v>
      </c>
      <c r="J245" s="71">
        <v>1175.8520845213814</v>
      </c>
      <c r="K245" s="71">
        <v>1159.0865182882949</v>
      </c>
      <c r="L245" s="71">
        <v>1142.3209520552082</v>
      </c>
      <c r="M245" s="71"/>
      <c r="N245" s="1"/>
      <c r="O245" s="1"/>
      <c r="P245" s="3">
        <v>108.19277532339373</v>
      </c>
      <c r="Q245" s="3">
        <v>106.74632883570226</v>
      </c>
      <c r="R245" s="3">
        <v>101.44644648769147</v>
      </c>
      <c r="S245" s="3">
        <v>100</v>
      </c>
      <c r="T245" s="3">
        <v>98.553553512308497</v>
      </c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1"/>
      <c r="AF245" s="1"/>
      <c r="AG245" s="1"/>
    </row>
    <row r="246" spans="1:33" s="4" customFormat="1" ht="11.25" customHeight="1">
      <c r="A246" s="49" t="s">
        <v>227</v>
      </c>
      <c r="B246" s="1" t="s">
        <v>11</v>
      </c>
      <c r="C246" s="68" t="s">
        <v>20</v>
      </c>
      <c r="D246" s="71">
        <v>3023.847902904286</v>
      </c>
      <c r="E246" s="71">
        <v>3079.562013739258</v>
      </c>
      <c r="F246" s="219">
        <v>101.84249051618836</v>
      </c>
      <c r="G246" s="5"/>
      <c r="H246" s="71">
        <v>3328.4178470725915</v>
      </c>
      <c r="I246" s="71">
        <v>3245.465902628147</v>
      </c>
      <c r="J246" s="71">
        <v>3162.5139581837025</v>
      </c>
      <c r="K246" s="71">
        <v>3079.562013739258</v>
      </c>
      <c r="L246" s="71">
        <v>2996.6100692948139</v>
      </c>
      <c r="M246" s="71"/>
      <c r="N246" s="1"/>
      <c r="O246" s="1"/>
      <c r="P246" s="3">
        <v>108.08088397710713</v>
      </c>
      <c r="Q246" s="3">
        <v>105.38725598473808</v>
      </c>
      <c r="R246" s="3">
        <v>102.69362799236904</v>
      </c>
      <c r="S246" s="3">
        <v>100</v>
      </c>
      <c r="T246" s="3">
        <v>97.306372007630969</v>
      </c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1"/>
      <c r="AF246" s="1"/>
      <c r="AG246" s="1"/>
    </row>
    <row r="247" spans="1:33" s="4" customFormat="1" ht="11.25" customHeight="1">
      <c r="A247" s="49" t="s">
        <v>227</v>
      </c>
      <c r="B247" s="6" t="s">
        <v>39</v>
      </c>
      <c r="C247" s="65" t="s">
        <v>20</v>
      </c>
      <c r="D247" s="69">
        <v>6671.5779577522817</v>
      </c>
      <c r="E247" s="69">
        <v>7145.7704165964742</v>
      </c>
      <c r="F247" s="70">
        <v>107.10765072141872</v>
      </c>
      <c r="G247" s="5"/>
      <c r="H247" s="69">
        <v>8245.8355490562462</v>
      </c>
      <c r="I247" s="69">
        <v>7895.543280694591</v>
      </c>
      <c r="J247" s="69">
        <v>7501.9222858645735</v>
      </c>
      <c r="K247" s="69">
        <v>7145.7704165964742</v>
      </c>
      <c r="L247" s="69">
        <v>6787.1251947130659</v>
      </c>
      <c r="M247" s="69"/>
      <c r="N247" s="1"/>
      <c r="O247" s="6"/>
      <c r="P247" s="5">
        <v>115.39463302522014</v>
      </c>
      <c r="Q247" s="5">
        <v>110.49254062734404</v>
      </c>
      <c r="R247" s="5">
        <v>104.98409336578902</v>
      </c>
      <c r="S247" s="5">
        <v>100</v>
      </c>
      <c r="T247" s="5">
        <v>94.981013928876962</v>
      </c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1"/>
      <c r="AF247" s="1"/>
      <c r="AG247" s="1"/>
    </row>
    <row r="248" spans="1:33" s="4" customFormat="1" ht="11.25" customHeight="1">
      <c r="A248" s="49" t="s">
        <v>227</v>
      </c>
      <c r="B248" s="1" t="s">
        <v>38</v>
      </c>
      <c r="C248" s="68" t="s">
        <v>20</v>
      </c>
      <c r="D248" s="71">
        <v>3133.1681115287215</v>
      </c>
      <c r="E248" s="71">
        <v>3289.2701098770581</v>
      </c>
      <c r="F248" s="219">
        <v>104.9822413860893</v>
      </c>
      <c r="G248" s="5"/>
      <c r="H248" s="71">
        <v>3833.3564813550902</v>
      </c>
      <c r="I248" s="71">
        <v>3658.2578550291373</v>
      </c>
      <c r="J248" s="71">
        <v>3464.3687362030109</v>
      </c>
      <c r="K248" s="71">
        <v>3289.2701098770581</v>
      </c>
      <c r="L248" s="71">
        <v>3114.1714835511066</v>
      </c>
      <c r="M248" s="71"/>
      <c r="N248" s="1"/>
      <c r="O248" s="1"/>
      <c r="P248" s="3">
        <v>116.54124937457229</v>
      </c>
      <c r="Q248" s="3">
        <v>111.21792169162632</v>
      </c>
      <c r="R248" s="3">
        <v>105.32332768294597</v>
      </c>
      <c r="S248" s="3">
        <v>100</v>
      </c>
      <c r="T248" s="3">
        <v>94.67667231705407</v>
      </c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1"/>
      <c r="AF248" s="1"/>
      <c r="AG248" s="1"/>
    </row>
    <row r="249" spans="1:33" s="4" customFormat="1" ht="11.25" customHeight="1">
      <c r="A249" s="49" t="s">
        <v>227</v>
      </c>
      <c r="B249" s="6" t="s">
        <v>37</v>
      </c>
      <c r="C249" s="65" t="s">
        <v>20</v>
      </c>
      <c r="D249" s="69">
        <v>18252.237253877262</v>
      </c>
      <c r="E249" s="69">
        <v>18925.767467011665</v>
      </c>
      <c r="F249" s="70">
        <v>103.69012414076157</v>
      </c>
      <c r="G249" s="5"/>
      <c r="H249" s="69">
        <v>23198.161211890543</v>
      </c>
      <c r="I249" s="69">
        <v>22034.320726982482</v>
      </c>
      <c r="J249" s="69">
        <v>20511.733471426178</v>
      </c>
      <c r="K249" s="69">
        <v>18925.767467011665</v>
      </c>
      <c r="L249" s="69">
        <v>17135.615897381842</v>
      </c>
      <c r="M249" s="69"/>
      <c r="N249" s="1"/>
      <c r="O249" s="6"/>
      <c r="P249" s="5">
        <v>122.5744808094352</v>
      </c>
      <c r="Q249" s="5">
        <v>116.4249786191717</v>
      </c>
      <c r="R249" s="5">
        <v>108.37992967618837</v>
      </c>
      <c r="S249" s="5">
        <v>100</v>
      </c>
      <c r="T249" s="5">
        <v>90.5411943121983</v>
      </c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1"/>
      <c r="AF249" s="1"/>
      <c r="AG249" s="1"/>
    </row>
    <row r="250" spans="1:33" s="4" customFormat="1" ht="11.25" customHeight="1">
      <c r="A250" s="49" t="s">
        <v>227</v>
      </c>
      <c r="B250" s="1" t="s">
        <v>4</v>
      </c>
      <c r="C250" s="68" t="s">
        <v>20</v>
      </c>
      <c r="D250" s="71">
        <v>0</v>
      </c>
      <c r="E250" s="71">
        <v>0</v>
      </c>
      <c r="F250" s="219"/>
      <c r="G250" s="5"/>
      <c r="H250" s="71">
        <v>0</v>
      </c>
      <c r="I250" s="71">
        <v>0</v>
      </c>
      <c r="J250" s="71">
        <v>0</v>
      </c>
      <c r="K250" s="71">
        <v>0</v>
      </c>
      <c r="L250" s="71">
        <v>0</v>
      </c>
      <c r="M250" s="71"/>
      <c r="N250" s="71"/>
      <c r="O250" s="71"/>
      <c r="P250" s="3"/>
      <c r="Q250" s="3"/>
      <c r="R250" s="3"/>
      <c r="S250" s="3"/>
      <c r="T250" s="3"/>
      <c r="U250" s="3"/>
      <c r="V250" s="3"/>
      <c r="W250" s="3"/>
      <c r="X250" s="244" t="s">
        <v>206</v>
      </c>
      <c r="Y250" s="245"/>
      <c r="Z250" s="245"/>
      <c r="AA250" s="245"/>
      <c r="AB250" s="245"/>
      <c r="AC250" s="245"/>
      <c r="AD250" s="245"/>
      <c r="AE250" s="245"/>
      <c r="AF250" s="245"/>
      <c r="AG250" s="1"/>
    </row>
    <row r="251" spans="1:33" s="4" customFormat="1" ht="11.25" customHeight="1">
      <c r="A251" s="49" t="s">
        <v>227</v>
      </c>
      <c r="B251" s="1" t="s">
        <v>36</v>
      </c>
      <c r="C251" s="68" t="s">
        <v>20</v>
      </c>
      <c r="D251" s="71">
        <v>18252.237253877262</v>
      </c>
      <c r="E251" s="71">
        <v>18925.767467011665</v>
      </c>
      <c r="F251" s="219">
        <v>103.69012414076157</v>
      </c>
      <c r="G251" s="5"/>
      <c r="H251" s="71">
        <v>23198.161211890543</v>
      </c>
      <c r="I251" s="71">
        <v>22034.320726982482</v>
      </c>
      <c r="J251" s="71">
        <v>20511.733471426178</v>
      </c>
      <c r="K251" s="71">
        <v>18925.767467011665</v>
      </c>
      <c r="L251" s="71">
        <v>17135.615897381842</v>
      </c>
      <c r="M251" s="71"/>
      <c r="N251" s="1"/>
      <c r="O251" s="1"/>
      <c r="P251" s="3">
        <v>122.5744808094352</v>
      </c>
      <c r="Q251" s="3">
        <v>116.4249786191717</v>
      </c>
      <c r="R251" s="3">
        <v>108.37992967618837</v>
      </c>
      <c r="S251" s="3">
        <v>100</v>
      </c>
      <c r="T251" s="3">
        <v>90.5411943121983</v>
      </c>
      <c r="U251" s="3"/>
      <c r="V251" s="3"/>
      <c r="W251" s="3"/>
      <c r="X251" s="84" t="s">
        <v>232</v>
      </c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s="4" customFormat="1" ht="11.25" customHeight="1">
      <c r="A252" s="49" t="s">
        <v>227</v>
      </c>
      <c r="B252" s="1" t="s">
        <v>35</v>
      </c>
      <c r="C252" s="68" t="s">
        <v>20</v>
      </c>
      <c r="D252" s="71">
        <v>202.77999999999994</v>
      </c>
      <c r="E252" s="71">
        <v>202.77999999999994</v>
      </c>
      <c r="F252" s="219">
        <v>100</v>
      </c>
      <c r="G252" s="5"/>
      <c r="H252" s="71">
        <v>202.77999999999994</v>
      </c>
      <c r="I252" s="71">
        <v>202.77999999999994</v>
      </c>
      <c r="J252" s="71">
        <v>202.77999999999994</v>
      </c>
      <c r="K252" s="71">
        <v>202.77999999999994</v>
      </c>
      <c r="L252" s="71">
        <v>202.77999999999994</v>
      </c>
      <c r="M252" s="71"/>
      <c r="N252" s="1"/>
      <c r="O252" s="1"/>
      <c r="P252" s="3">
        <v>100</v>
      </c>
      <c r="Q252" s="3">
        <v>100</v>
      </c>
      <c r="R252" s="3">
        <v>100</v>
      </c>
      <c r="S252" s="3">
        <v>100</v>
      </c>
      <c r="T252" s="3">
        <v>100</v>
      </c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1"/>
      <c r="AF252" s="1"/>
      <c r="AG252" s="1"/>
    </row>
    <row r="253" spans="1:33" s="4" customFormat="1" ht="11.25" customHeight="1">
      <c r="A253" s="49" t="s">
        <v>227</v>
      </c>
      <c r="B253" s="6" t="s">
        <v>34</v>
      </c>
      <c r="C253" s="65" t="s">
        <v>20</v>
      </c>
      <c r="D253" s="69">
        <v>18049.457253877263</v>
      </c>
      <c r="E253" s="69">
        <v>18722.987467011666</v>
      </c>
      <c r="F253" s="70">
        <v>103.73158152990844</v>
      </c>
      <c r="G253" s="5"/>
      <c r="H253" s="69">
        <v>22995.381211890544</v>
      </c>
      <c r="I253" s="69">
        <v>21831.540726982483</v>
      </c>
      <c r="J253" s="69">
        <v>20308.953471426179</v>
      </c>
      <c r="K253" s="69">
        <v>18722.987467011666</v>
      </c>
      <c r="L253" s="69">
        <v>16932.835897381843</v>
      </c>
      <c r="M253" s="69"/>
      <c r="N253" s="6"/>
      <c r="O253" s="6"/>
      <c r="P253" s="5">
        <v>122.81897454883457</v>
      </c>
      <c r="Q253" s="5">
        <v>116.60286995036357</v>
      </c>
      <c r="R253" s="5">
        <v>108.47068881079396</v>
      </c>
      <c r="S253" s="5">
        <v>100</v>
      </c>
      <c r="T253" s="5">
        <v>90.43875037152101</v>
      </c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1"/>
      <c r="AF253" s="1"/>
      <c r="AG253" s="1"/>
    </row>
    <row r="254" spans="1:33" s="4" customFormat="1" ht="11.25" customHeight="1">
      <c r="A254" s="49" t="s">
        <v>227</v>
      </c>
      <c r="B254" s="7" t="s">
        <v>33</v>
      </c>
      <c r="C254" s="220" t="s">
        <v>31</v>
      </c>
      <c r="D254" s="221">
        <v>0.72197829015509052</v>
      </c>
      <c r="E254" s="221">
        <v>0.74891949868046659</v>
      </c>
      <c r="F254" s="70">
        <v>103.73158152990842</v>
      </c>
      <c r="G254" s="5"/>
      <c r="H254" s="221">
        <v>0.57488453029726361</v>
      </c>
      <c r="I254" s="221">
        <v>0.6237583064852138</v>
      </c>
      <c r="J254" s="221">
        <v>0.67696511571420592</v>
      </c>
      <c r="K254" s="221">
        <v>0.74891949868046659</v>
      </c>
      <c r="L254" s="221">
        <v>0.84664179486909219</v>
      </c>
      <c r="M254" s="221"/>
      <c r="N254" s="1"/>
      <c r="O254" s="7"/>
      <c r="P254" s="223">
        <v>76.761859093021613</v>
      </c>
      <c r="Q254" s="223">
        <v>83.287764250259698</v>
      </c>
      <c r="R254" s="223">
        <v>90.39224067566164</v>
      </c>
      <c r="S254" s="223">
        <v>100</v>
      </c>
      <c r="T254" s="223">
        <v>113.04843796440127</v>
      </c>
      <c r="U254" s="223"/>
      <c r="V254" s="3"/>
      <c r="W254" s="3"/>
      <c r="X254" s="3"/>
      <c r="Y254" s="3"/>
      <c r="Z254" s="3"/>
      <c r="AA254" s="3"/>
      <c r="AB254" s="3"/>
      <c r="AC254" s="3"/>
      <c r="AD254" s="3"/>
      <c r="AE254" s="1"/>
      <c r="AF254" s="1"/>
      <c r="AG254" s="1"/>
    </row>
    <row r="255" spans="1:33" s="4" customFormat="1" ht="11.25" customHeight="1">
      <c r="A255" s="49" t="s">
        <v>227</v>
      </c>
      <c r="B255" s="7" t="s">
        <v>32</v>
      </c>
      <c r="C255" s="220" t="s">
        <v>31</v>
      </c>
      <c r="D255" s="226">
        <v>1.3359999999999996</v>
      </c>
      <c r="E255" s="226">
        <v>1.5720000000000001</v>
      </c>
      <c r="F255" s="70">
        <v>117.66467065868267</v>
      </c>
      <c r="G255" s="5"/>
      <c r="H255" s="226">
        <v>1.5720000000000001</v>
      </c>
      <c r="I255" s="226">
        <v>1.5720000000000001</v>
      </c>
      <c r="J255" s="226">
        <v>1.5720000000000001</v>
      </c>
      <c r="K255" s="226">
        <v>1.5720000000000001</v>
      </c>
      <c r="L255" s="226">
        <v>1.5720000000000001</v>
      </c>
      <c r="M255" s="226"/>
      <c r="N255" s="1"/>
      <c r="O255" s="7"/>
      <c r="P255" s="223">
        <v>100</v>
      </c>
      <c r="Q255" s="223">
        <v>100</v>
      </c>
      <c r="R255" s="223">
        <v>100</v>
      </c>
      <c r="S255" s="223">
        <v>100</v>
      </c>
      <c r="T255" s="223">
        <v>100</v>
      </c>
      <c r="U255" s="223"/>
      <c r="V255" s="3"/>
      <c r="W255" s="3"/>
      <c r="X255" s="3"/>
      <c r="Y255" s="3"/>
      <c r="Z255" s="3"/>
      <c r="AA255" s="3"/>
      <c r="AB255" s="3"/>
      <c r="AC255" s="3"/>
      <c r="AD255" s="3"/>
      <c r="AE255" s="1"/>
      <c r="AF255" s="1"/>
      <c r="AG255" s="1"/>
    </row>
    <row r="256" spans="1:33" s="4" customFormat="1" ht="11.25" customHeight="1">
      <c r="A256" s="49" t="s">
        <v>227</v>
      </c>
      <c r="B256" s="6" t="s">
        <v>30</v>
      </c>
      <c r="C256" s="65" t="s">
        <v>20</v>
      </c>
      <c r="D256" s="69">
        <v>33602.779999999992</v>
      </c>
      <c r="E256" s="69">
        <v>39502.78</v>
      </c>
      <c r="F256" s="70">
        <v>117.55807108816595</v>
      </c>
      <c r="G256" s="5"/>
      <c r="H256" s="69">
        <v>63082.78</v>
      </c>
      <c r="I256" s="69">
        <v>55222.78</v>
      </c>
      <c r="J256" s="69">
        <v>47362.78</v>
      </c>
      <c r="K256" s="69">
        <v>39502.78</v>
      </c>
      <c r="L256" s="69">
        <v>31642.78</v>
      </c>
      <c r="M256" s="69"/>
      <c r="N256" s="1"/>
      <c r="O256" s="6"/>
      <c r="P256" s="5">
        <v>159.69200142369726</v>
      </c>
      <c r="Q256" s="5">
        <v>139.79466761579818</v>
      </c>
      <c r="R256" s="5">
        <v>119.89733380789909</v>
      </c>
      <c r="S256" s="5">
        <v>100</v>
      </c>
      <c r="T256" s="5">
        <v>80.102666192100912</v>
      </c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1"/>
      <c r="AF256" s="1"/>
      <c r="AG256" s="1"/>
    </row>
    <row r="257" spans="1:33" s="4" customFormat="1" ht="11.25" customHeight="1">
      <c r="A257" s="49" t="s">
        <v>227</v>
      </c>
      <c r="B257" s="1" t="s">
        <v>29</v>
      </c>
      <c r="C257" s="68" t="s">
        <v>20</v>
      </c>
      <c r="D257" s="71">
        <v>0</v>
      </c>
      <c r="E257" s="71">
        <v>0</v>
      </c>
      <c r="F257" s="70"/>
      <c r="G257" s="5"/>
      <c r="H257" s="71">
        <v>0</v>
      </c>
      <c r="I257" s="71">
        <v>0</v>
      </c>
      <c r="J257" s="71">
        <v>0</v>
      </c>
      <c r="K257" s="71">
        <v>0</v>
      </c>
      <c r="L257" s="71">
        <v>0</v>
      </c>
      <c r="M257" s="71"/>
      <c r="N257" s="71"/>
      <c r="O257" s="71"/>
      <c r="P257" s="3"/>
      <c r="Q257" s="3"/>
      <c r="R257" s="3"/>
      <c r="S257" s="3"/>
      <c r="T257" s="3"/>
      <c r="U257" s="71"/>
      <c r="V257" s="3"/>
      <c r="W257" s="3"/>
      <c r="X257" s="3"/>
      <c r="Y257" s="3"/>
      <c r="Z257" s="3"/>
      <c r="AA257" s="3"/>
      <c r="AB257" s="3"/>
      <c r="AC257" s="3"/>
      <c r="AD257" s="3"/>
      <c r="AE257" s="1"/>
      <c r="AF257" s="1"/>
      <c r="AG257" s="1"/>
    </row>
    <row r="258" spans="1:33" s="4" customFormat="1" ht="11.25" customHeight="1">
      <c r="A258" s="49" t="s">
        <v>227</v>
      </c>
      <c r="B258" s="6" t="s">
        <v>28</v>
      </c>
      <c r="C258" s="68"/>
      <c r="D258" s="71"/>
      <c r="E258" s="71"/>
      <c r="F258" s="70"/>
      <c r="G258" s="5"/>
      <c r="H258" s="71"/>
      <c r="I258" s="71"/>
      <c r="J258" s="71"/>
      <c r="K258" s="71"/>
      <c r="L258" s="71"/>
      <c r="M258" s="71"/>
      <c r="N258" s="71"/>
      <c r="O258" s="71"/>
      <c r="P258" s="3"/>
      <c r="Q258" s="3"/>
      <c r="R258" s="3"/>
      <c r="S258" s="3"/>
      <c r="T258" s="3"/>
      <c r="U258" s="71"/>
      <c r="V258" s="3"/>
      <c r="W258" s="3"/>
      <c r="X258" s="3"/>
      <c r="Y258" s="3"/>
      <c r="Z258" s="3"/>
      <c r="AA258" s="3"/>
      <c r="AB258" s="3"/>
      <c r="AC258" s="3"/>
      <c r="AD258" s="3"/>
      <c r="AE258" s="1"/>
      <c r="AF258" s="1"/>
      <c r="AG258" s="1"/>
    </row>
    <row r="259" spans="1:33" s="4" customFormat="1" ht="11.25" customHeight="1">
      <c r="A259" s="49" t="s">
        <v>227</v>
      </c>
      <c r="B259" s="1" t="s">
        <v>27</v>
      </c>
      <c r="C259" s="68" t="s">
        <v>20</v>
      </c>
      <c r="D259" s="71">
        <v>33602.779999999992</v>
      </c>
      <c r="E259" s="71">
        <v>39502.78</v>
      </c>
      <c r="F259" s="219">
        <v>117.55807108816595</v>
      </c>
      <c r="G259" s="5"/>
      <c r="H259" s="71">
        <v>63082.78</v>
      </c>
      <c r="I259" s="71">
        <v>55222.78</v>
      </c>
      <c r="J259" s="71">
        <v>47362.78</v>
      </c>
      <c r="K259" s="71">
        <v>39502.78</v>
      </c>
      <c r="L259" s="71">
        <v>31642.78</v>
      </c>
      <c r="M259" s="71"/>
      <c r="N259" s="1"/>
      <c r="O259" s="1"/>
      <c r="P259" s="3">
        <v>159.69200142369726</v>
      </c>
      <c r="Q259" s="3">
        <v>139.79466761579818</v>
      </c>
      <c r="R259" s="3">
        <v>119.89733380789909</v>
      </c>
      <c r="S259" s="3">
        <v>100</v>
      </c>
      <c r="T259" s="3">
        <v>80.102666192100912</v>
      </c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1"/>
      <c r="AF259" s="1"/>
      <c r="AG259" s="1"/>
    </row>
    <row r="260" spans="1:33" s="4" customFormat="1" ht="11.25" customHeight="1">
      <c r="A260" s="49" t="s">
        <v>227</v>
      </c>
      <c r="B260" s="1" t="s">
        <v>26</v>
      </c>
      <c r="C260" s="68" t="s">
        <v>20</v>
      </c>
      <c r="D260" s="71">
        <v>18252.237253877258</v>
      </c>
      <c r="E260" s="71">
        <v>18925.767467011665</v>
      </c>
      <c r="F260" s="219">
        <v>103.6901241407616</v>
      </c>
      <c r="G260" s="5"/>
      <c r="H260" s="71">
        <v>23198.161211890547</v>
      </c>
      <c r="I260" s="71">
        <v>22034.320726982474</v>
      </c>
      <c r="J260" s="71">
        <v>20511.733471426178</v>
      </c>
      <c r="K260" s="71">
        <v>18925.767467011665</v>
      </c>
      <c r="L260" s="71">
        <v>17135.615897381842</v>
      </c>
      <c r="M260" s="71"/>
      <c r="N260" s="1"/>
      <c r="O260" s="1"/>
      <c r="P260" s="3">
        <v>122.57448080943523</v>
      </c>
      <c r="Q260" s="3">
        <v>116.42497861917165</v>
      </c>
      <c r="R260" s="3">
        <v>108.37992967618837</v>
      </c>
      <c r="S260" s="3">
        <v>100</v>
      </c>
      <c r="T260" s="3">
        <v>90.5411943121983</v>
      </c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1"/>
      <c r="AF260" s="1"/>
      <c r="AG260" s="1"/>
    </row>
    <row r="261" spans="1:33" s="4" customFormat="1" ht="11.25" customHeight="1">
      <c r="A261" s="49" t="s">
        <v>227</v>
      </c>
      <c r="B261" s="1" t="s">
        <v>25</v>
      </c>
      <c r="C261" s="68" t="s">
        <v>20</v>
      </c>
      <c r="D261" s="71">
        <v>7614.9602490942898</v>
      </c>
      <c r="E261" s="71">
        <v>7702.9552643636525</v>
      </c>
      <c r="F261" s="219">
        <v>101.15555449261642</v>
      </c>
      <c r="G261" s="5"/>
      <c r="H261" s="71">
        <v>10390.992804642974</v>
      </c>
      <c r="I261" s="71">
        <v>9731.1398899586693</v>
      </c>
      <c r="J261" s="71">
        <v>8779.0740976479592</v>
      </c>
      <c r="K261" s="71">
        <v>7702.9552643636525</v>
      </c>
      <c r="L261" s="71">
        <v>6425.1442184793468</v>
      </c>
      <c r="M261" s="71"/>
      <c r="N261" s="1"/>
      <c r="O261" s="1"/>
      <c r="P261" s="3">
        <v>134.8961852695036</v>
      </c>
      <c r="Q261" s="3">
        <v>126.32995462115755</v>
      </c>
      <c r="R261" s="3">
        <v>113.97020748988092</v>
      </c>
      <c r="S261" s="3">
        <v>100</v>
      </c>
      <c r="T261" s="3">
        <v>83.411418059301596</v>
      </c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1"/>
      <c r="AF261" s="1"/>
      <c r="AG261" s="1"/>
    </row>
    <row r="262" spans="1:33" s="4" customFormat="1" ht="11.25" customHeight="1">
      <c r="A262" s="49" t="s">
        <v>227</v>
      </c>
      <c r="B262" s="1" t="s">
        <v>24</v>
      </c>
      <c r="C262" s="68" t="s">
        <v>20</v>
      </c>
      <c r="D262" s="71">
        <v>3682.1027387720728</v>
      </c>
      <c r="E262" s="71">
        <v>3772.8920270935409</v>
      </c>
      <c r="F262" s="219">
        <v>102.46569133895882</v>
      </c>
      <c r="G262" s="5"/>
      <c r="H262" s="71">
        <v>4219.8459648588341</v>
      </c>
      <c r="I262" s="71">
        <v>4076.3540057819837</v>
      </c>
      <c r="J262" s="71">
        <v>3916.3839861703914</v>
      </c>
      <c r="K262" s="71">
        <v>3772.8920270935409</v>
      </c>
      <c r="L262" s="71">
        <v>3629.4000680166914</v>
      </c>
      <c r="M262" s="71"/>
      <c r="N262" s="1"/>
      <c r="O262" s="1"/>
      <c r="P262" s="3">
        <v>111.84645451170267</v>
      </c>
      <c r="Q262" s="3">
        <v>108.04321927341812</v>
      </c>
      <c r="R262" s="3">
        <v>103.80323523828456</v>
      </c>
      <c r="S262" s="3">
        <v>100</v>
      </c>
      <c r="T262" s="3">
        <v>96.196764761715457</v>
      </c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1"/>
      <c r="AF262" s="1"/>
      <c r="AG262" s="1"/>
    </row>
    <row r="263" spans="1:33" s="4" customFormat="1" ht="11.25" customHeight="1">
      <c r="A263" s="49" t="s">
        <v>227</v>
      </c>
      <c r="B263" s="6" t="s">
        <v>23</v>
      </c>
      <c r="C263" s="65" t="s">
        <v>20</v>
      </c>
      <c r="D263" s="69">
        <v>6955.1742660108957</v>
      </c>
      <c r="E263" s="69">
        <v>7449.9201755544709</v>
      </c>
      <c r="F263" s="70">
        <v>107.11335030038485</v>
      </c>
      <c r="G263" s="5"/>
      <c r="H263" s="69">
        <v>8587.3224423887386</v>
      </c>
      <c r="I263" s="69">
        <v>8226.8268312418222</v>
      </c>
      <c r="J263" s="69">
        <v>7816.2753876078277</v>
      </c>
      <c r="K263" s="69">
        <v>7449.9201755544709</v>
      </c>
      <c r="L263" s="69">
        <v>7081.0716108858032</v>
      </c>
      <c r="M263" s="69"/>
      <c r="N263" s="1"/>
      <c r="O263" s="6"/>
      <c r="P263" s="5">
        <v>115.26730810574912</v>
      </c>
      <c r="Q263" s="5">
        <v>110.42838899451067</v>
      </c>
      <c r="R263" s="5">
        <v>104.91757231514349</v>
      </c>
      <c r="S263" s="5">
        <v>100</v>
      </c>
      <c r="T263" s="5">
        <v>95.048959505915576</v>
      </c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1"/>
      <c r="AF263" s="1"/>
      <c r="AG263" s="1"/>
    </row>
    <row r="264" spans="1:33" s="4" customFormat="1" ht="11.25" customHeight="1">
      <c r="A264" s="49" t="s">
        <v>227</v>
      </c>
      <c r="B264" s="1" t="s">
        <v>22</v>
      </c>
      <c r="C264" s="68" t="s">
        <v>20</v>
      </c>
      <c r="D264" s="71">
        <v>25987.819750905703</v>
      </c>
      <c r="E264" s="71">
        <v>31799.824735636346</v>
      </c>
      <c r="F264" s="219">
        <v>122.36434237438519</v>
      </c>
      <c r="G264" s="5"/>
      <c r="H264" s="71">
        <v>52691.787195357028</v>
      </c>
      <c r="I264" s="71">
        <v>45491.640110041328</v>
      </c>
      <c r="J264" s="71">
        <v>38583.705902352041</v>
      </c>
      <c r="K264" s="71">
        <v>31799.824735636346</v>
      </c>
      <c r="L264" s="71">
        <v>25217.63578152065</v>
      </c>
      <c r="M264" s="71"/>
      <c r="N264" s="1"/>
      <c r="O264" s="1"/>
      <c r="P264" s="3">
        <v>165.69835725008946</v>
      </c>
      <c r="Q264" s="3">
        <v>143.05626049272311</v>
      </c>
      <c r="R264" s="3">
        <v>121.33307722011865</v>
      </c>
      <c r="S264" s="3">
        <v>100</v>
      </c>
      <c r="T264" s="3">
        <v>79.301178516435684</v>
      </c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1"/>
      <c r="AF264" s="1"/>
      <c r="AG264" s="1"/>
    </row>
    <row r="265" spans="1:33" s="4" customFormat="1" ht="11.25" customHeight="1">
      <c r="A265" s="49" t="s">
        <v>227</v>
      </c>
      <c r="B265" s="6" t="s">
        <v>21</v>
      </c>
      <c r="C265" s="65" t="s">
        <v>20</v>
      </c>
      <c r="D265" s="69">
        <v>22305.717012133631</v>
      </c>
      <c r="E265" s="69">
        <v>28026.932708542805</v>
      </c>
      <c r="F265" s="70">
        <v>125.6491001535481</v>
      </c>
      <c r="G265" s="5"/>
      <c r="H265" s="69">
        <v>48471.941230498196</v>
      </c>
      <c r="I265" s="69">
        <v>41415.286104259343</v>
      </c>
      <c r="J265" s="69">
        <v>34667.321916181652</v>
      </c>
      <c r="K265" s="69">
        <v>28026.932708542805</v>
      </c>
      <c r="L265" s="69">
        <v>21588.23571350396</v>
      </c>
      <c r="M265" s="69"/>
      <c r="N265" s="1"/>
      <c r="O265" s="6"/>
      <c r="P265" s="5">
        <v>172.94772044649613</v>
      </c>
      <c r="Q265" s="5">
        <v>147.76959910292172</v>
      </c>
      <c r="R265" s="5">
        <v>123.69288597041093</v>
      </c>
      <c r="S265" s="5">
        <v>100</v>
      </c>
      <c r="T265" s="5">
        <v>77.02675115398452</v>
      </c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1"/>
      <c r="AF265" s="1"/>
      <c r="AG265" s="1"/>
    </row>
    <row r="266" spans="1:33" s="4" customFormat="1" ht="11.25" customHeight="1">
      <c r="A266" s="49" t="s">
        <v>227</v>
      </c>
      <c r="B266" s="1" t="s">
        <v>19</v>
      </c>
      <c r="C266" s="218" t="s">
        <v>18</v>
      </c>
      <c r="D266" s="71">
        <v>59.493202999946767</v>
      </c>
      <c r="E266" s="71">
        <v>74.774159698509123</v>
      </c>
      <c r="F266" s="219">
        <v>125.68521432368674</v>
      </c>
      <c r="G266" s="5"/>
      <c r="H266" s="71">
        <v>111.15588724853518</v>
      </c>
      <c r="I266" s="71">
        <v>99.444893112333403</v>
      </c>
      <c r="J266" s="71">
        <v>87.89261500861744</v>
      </c>
      <c r="K266" s="71">
        <v>74.774159698509123</v>
      </c>
      <c r="L266" s="71">
        <v>60.775287768254891</v>
      </c>
      <c r="M266" s="71"/>
      <c r="N266" s="1"/>
      <c r="O266" s="1"/>
      <c r="P266" s="3">
        <v>148.65548164863088</v>
      </c>
      <c r="Q266" s="3">
        <v>132.99366186567278</v>
      </c>
      <c r="R266" s="3">
        <v>117.544102619143</v>
      </c>
      <c r="S266" s="3">
        <v>100</v>
      </c>
      <c r="T266" s="3">
        <v>81.278463059032745</v>
      </c>
      <c r="U266" s="3"/>
      <c r="V266" s="3"/>
      <c r="W266" s="3"/>
      <c r="X266" s="244" t="s">
        <v>211</v>
      </c>
      <c r="Y266" s="245"/>
      <c r="Z266" s="245"/>
      <c r="AA266" s="245"/>
      <c r="AB266" s="245"/>
      <c r="AC266" s="245"/>
      <c r="AD266" s="245"/>
      <c r="AE266" s="245"/>
      <c r="AF266" s="245"/>
      <c r="AG266" s="1"/>
    </row>
    <row r="267" spans="1:33" s="4" customFormat="1" ht="11.25" customHeight="1">
      <c r="A267" s="49" t="s">
        <v>227</v>
      </c>
      <c r="B267" s="1" t="s">
        <v>233</v>
      </c>
      <c r="C267" s="8"/>
      <c r="D267" s="13">
        <v>0</v>
      </c>
      <c r="E267" s="13">
        <v>0</v>
      </c>
      <c r="F267" s="14"/>
      <c r="G267" s="14"/>
      <c r="H267" s="13">
        <v>0</v>
      </c>
      <c r="I267" s="13">
        <v>0</v>
      </c>
      <c r="J267" s="13">
        <v>0</v>
      </c>
      <c r="K267" s="13"/>
      <c r="L267" s="13"/>
      <c r="M267" s="13"/>
      <c r="N267" s="13"/>
      <c r="O267" s="1"/>
      <c r="P267" s="3"/>
      <c r="Q267" s="3"/>
      <c r="R267" s="3"/>
      <c r="S267" s="3"/>
      <c r="T267" s="3"/>
      <c r="U267" s="3"/>
      <c r="V267" s="3"/>
      <c r="W267" s="3"/>
      <c r="X267" s="84" t="s">
        <v>222</v>
      </c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s="4" customFormat="1">
      <c r="A268" s="49" t="s">
        <v>228</v>
      </c>
      <c r="B268" s="54" t="s">
        <v>131</v>
      </c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1"/>
    </row>
    <row r="269" spans="1:33" s="4" customFormat="1">
      <c r="A269" s="49" t="s">
        <v>228</v>
      </c>
      <c r="B269" s="54" t="s">
        <v>132</v>
      </c>
      <c r="C269" s="53"/>
      <c r="D269" s="56" t="s">
        <v>106</v>
      </c>
      <c r="E269" s="56" t="s">
        <v>106</v>
      </c>
      <c r="F269" s="53"/>
      <c r="G269" s="53"/>
      <c r="H269" s="56" t="s">
        <v>119</v>
      </c>
      <c r="I269" s="56" t="s">
        <v>194</v>
      </c>
      <c r="J269" s="56" t="s">
        <v>118</v>
      </c>
      <c r="K269" s="56" t="s">
        <v>195</v>
      </c>
      <c r="L269" s="56" t="s">
        <v>196</v>
      </c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1"/>
    </row>
    <row r="270" spans="1:33" s="4" customFormat="1" ht="12" customHeight="1">
      <c r="A270" s="49" t="s">
        <v>228</v>
      </c>
      <c r="B270" s="62" t="s">
        <v>228</v>
      </c>
      <c r="C270" s="64"/>
      <c r="D270" s="77">
        <v>2024</v>
      </c>
      <c r="E270" s="77" t="s">
        <v>222</v>
      </c>
      <c r="F270" s="246" t="s">
        <v>234</v>
      </c>
      <c r="G270" s="78"/>
      <c r="H270" s="73"/>
      <c r="I270" s="73"/>
      <c r="J270" s="73" t="s">
        <v>222</v>
      </c>
      <c r="K270" s="73"/>
      <c r="L270" s="73"/>
      <c r="M270" s="73"/>
      <c r="N270" s="55"/>
      <c r="O270" s="55"/>
      <c r="P270" s="73"/>
      <c r="Q270" s="73"/>
      <c r="R270" s="73" t="s">
        <v>143</v>
      </c>
      <c r="S270" s="73"/>
      <c r="T270" s="73"/>
      <c r="U270" s="73"/>
      <c r="V270" s="18"/>
      <c r="W270" s="18"/>
      <c r="X270" s="18"/>
      <c r="Y270" s="18"/>
      <c r="Z270" s="18"/>
      <c r="AA270" s="18"/>
      <c r="AB270" s="18"/>
      <c r="AC270" s="18"/>
      <c r="AD270" s="18"/>
      <c r="AE270" s="1"/>
      <c r="AF270" s="1"/>
      <c r="AG270" s="1"/>
    </row>
    <row r="271" spans="1:33" s="4" customFormat="1" ht="12">
      <c r="A271" s="49" t="s">
        <v>228</v>
      </c>
      <c r="B271" s="63" t="s">
        <v>68</v>
      </c>
      <c r="C271" s="64"/>
      <c r="D271" s="77"/>
      <c r="E271" s="215"/>
      <c r="F271" s="247"/>
      <c r="G271" s="78"/>
      <c r="H271" s="79" t="s">
        <v>67</v>
      </c>
      <c r="I271" s="77" t="s">
        <v>66</v>
      </c>
      <c r="J271" s="103" t="s">
        <v>65</v>
      </c>
      <c r="K271" s="77" t="s">
        <v>64</v>
      </c>
      <c r="L271" s="77" t="s">
        <v>63</v>
      </c>
      <c r="M271" s="96"/>
      <c r="N271" s="83"/>
      <c r="O271" s="83"/>
      <c r="P271" s="80" t="s">
        <v>67</v>
      </c>
      <c r="Q271" s="77" t="s">
        <v>66</v>
      </c>
      <c r="R271" s="103" t="s">
        <v>65</v>
      </c>
      <c r="S271" s="77" t="s">
        <v>64</v>
      </c>
      <c r="T271" s="77" t="s">
        <v>63</v>
      </c>
      <c r="U271" s="80"/>
      <c r="V271" s="18"/>
      <c r="W271" s="18"/>
      <c r="X271" s="18"/>
      <c r="Y271" s="18"/>
      <c r="Z271" s="18"/>
      <c r="AA271" s="18"/>
      <c r="AB271" s="18"/>
      <c r="AC271" s="18"/>
      <c r="AD271" s="18"/>
      <c r="AE271" s="1"/>
      <c r="AF271" s="1"/>
      <c r="AG271" s="1"/>
    </row>
    <row r="272" spans="1:33" s="4" customFormat="1">
      <c r="A272" s="49" t="s">
        <v>228</v>
      </c>
      <c r="B272" s="6" t="s">
        <v>8</v>
      </c>
      <c r="C272" s="65" t="s">
        <v>7</v>
      </c>
      <c r="D272" s="66">
        <v>20000</v>
      </c>
      <c r="E272" s="66">
        <v>20000</v>
      </c>
      <c r="F272" s="66"/>
      <c r="G272" s="21"/>
      <c r="H272" s="72">
        <v>30000</v>
      </c>
      <c r="I272" s="72">
        <v>25000</v>
      </c>
      <c r="J272" s="72">
        <v>20000</v>
      </c>
      <c r="K272" s="72">
        <v>15000</v>
      </c>
      <c r="L272" s="72">
        <v>30000</v>
      </c>
      <c r="M272" s="72"/>
      <c r="N272" s="107"/>
      <c r="O272" s="107"/>
      <c r="P272" s="17">
        <v>150</v>
      </c>
      <c r="Q272" s="17">
        <v>125</v>
      </c>
      <c r="R272" s="17">
        <v>100</v>
      </c>
      <c r="S272" s="17">
        <v>75</v>
      </c>
      <c r="T272" s="17">
        <v>150</v>
      </c>
      <c r="U272" s="17"/>
      <c r="V272" s="22"/>
      <c r="W272" s="22"/>
      <c r="X272" s="22"/>
      <c r="Y272" s="22"/>
      <c r="Z272" s="22"/>
      <c r="AA272" s="22"/>
      <c r="AB272" s="22"/>
      <c r="AC272" s="22"/>
      <c r="AD272" s="22"/>
      <c r="AE272" s="1"/>
      <c r="AF272" s="1"/>
      <c r="AG272" s="1"/>
    </row>
    <row r="273" spans="1:33" s="4" customFormat="1">
      <c r="A273" s="49" t="s">
        <v>228</v>
      </c>
      <c r="B273" s="6" t="s">
        <v>190</v>
      </c>
      <c r="C273" s="65" t="s">
        <v>189</v>
      </c>
      <c r="D273" s="66">
        <v>1250</v>
      </c>
      <c r="E273" s="66">
        <v>1250</v>
      </c>
      <c r="F273" s="66"/>
      <c r="G273" s="21"/>
      <c r="H273" s="109">
        <v>1250</v>
      </c>
      <c r="I273" s="109">
        <v>1250</v>
      </c>
      <c r="J273" s="109">
        <v>1250</v>
      </c>
      <c r="K273" s="109">
        <v>1250</v>
      </c>
      <c r="L273" s="109">
        <v>1250</v>
      </c>
      <c r="M273" s="67"/>
      <c r="N273" s="6"/>
      <c r="O273" s="6"/>
      <c r="P273" s="17">
        <v>100</v>
      </c>
      <c r="Q273" s="17">
        <v>100</v>
      </c>
      <c r="R273" s="17">
        <v>100</v>
      </c>
      <c r="S273" s="17">
        <v>100</v>
      </c>
      <c r="T273" s="17">
        <v>100</v>
      </c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1"/>
      <c r="AF273" s="1"/>
      <c r="AG273" s="1"/>
    </row>
    <row r="274" spans="1:33" s="4" customFormat="1" ht="6" customHeight="1">
      <c r="A274" s="49" t="s">
        <v>228</v>
      </c>
      <c r="B274" s="6"/>
      <c r="C274" s="68"/>
      <c r="D274" s="67"/>
      <c r="E274" s="67"/>
      <c r="F274" s="67"/>
      <c r="G274" s="50"/>
      <c r="H274" s="67"/>
      <c r="I274" s="67"/>
      <c r="J274" s="67"/>
      <c r="K274" s="67"/>
      <c r="L274" s="67"/>
      <c r="M274" s="67"/>
      <c r="N274" s="1"/>
      <c r="O274" s="1"/>
      <c r="P274" s="17"/>
      <c r="Q274" s="17"/>
      <c r="R274" s="17"/>
      <c r="S274" s="17"/>
      <c r="T274" s="17"/>
      <c r="U274" s="23"/>
      <c r="V274" s="22"/>
      <c r="W274" s="22"/>
      <c r="X274" s="22"/>
      <c r="Y274" s="22"/>
      <c r="Z274" s="22"/>
      <c r="AA274" s="22"/>
      <c r="AB274" s="22"/>
      <c r="AC274" s="22"/>
      <c r="AD274" s="22"/>
      <c r="AE274" s="1"/>
      <c r="AF274" s="1"/>
      <c r="AG274" s="1"/>
    </row>
    <row r="275" spans="1:33" s="4" customFormat="1" ht="6" customHeight="1">
      <c r="A275" s="49" t="s">
        <v>228</v>
      </c>
      <c r="B275" s="6"/>
      <c r="C275" s="65"/>
      <c r="D275" s="69"/>
      <c r="E275" s="69"/>
      <c r="F275" s="70"/>
      <c r="G275" s="5"/>
      <c r="H275" s="71"/>
      <c r="I275" s="71"/>
      <c r="J275" s="71"/>
      <c r="K275" s="71"/>
      <c r="L275" s="71"/>
      <c r="M275" s="71"/>
      <c r="N275" s="1"/>
      <c r="O275" s="1"/>
      <c r="P275" s="17"/>
      <c r="Q275" s="17"/>
      <c r="R275" s="17"/>
      <c r="S275" s="17"/>
      <c r="T275" s="17"/>
      <c r="U275" s="23"/>
      <c r="V275" s="9"/>
      <c r="W275" s="9"/>
      <c r="X275" s="9"/>
      <c r="Y275" s="9"/>
      <c r="Z275" s="9"/>
      <c r="AA275" s="9"/>
      <c r="AB275" s="9"/>
      <c r="AC275" s="9"/>
      <c r="AD275" s="9"/>
      <c r="AE275" s="1"/>
      <c r="AF275" s="1"/>
      <c r="AG275" s="1"/>
    </row>
    <row r="276" spans="1:33" s="4" customFormat="1" ht="11.25" customHeight="1">
      <c r="A276" s="49" t="s">
        <v>228</v>
      </c>
      <c r="B276" s="6" t="s">
        <v>47</v>
      </c>
      <c r="C276" s="68"/>
      <c r="D276" s="217"/>
      <c r="E276" s="217"/>
      <c r="F276" s="218"/>
      <c r="G276" s="1"/>
      <c r="H276" s="217"/>
      <c r="I276" s="217"/>
      <c r="J276" s="217"/>
      <c r="K276" s="217"/>
      <c r="L276" s="217"/>
      <c r="M276" s="217"/>
      <c r="N276" s="1"/>
      <c r="O276" s="1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1"/>
      <c r="AF276" s="6"/>
      <c r="AG276" s="1"/>
    </row>
    <row r="277" spans="1:33" s="4" customFormat="1" ht="11.25" customHeight="1">
      <c r="A277" s="49" t="s">
        <v>228</v>
      </c>
      <c r="B277" s="6" t="s">
        <v>46</v>
      </c>
      <c r="C277" s="65" t="s">
        <v>20</v>
      </c>
      <c r="D277" s="69">
        <v>10063.973007639204</v>
      </c>
      <c r="E277" s="69">
        <v>10201.863784845693</v>
      </c>
      <c r="F277" s="70">
        <v>101.37014255803172</v>
      </c>
      <c r="G277" s="5"/>
      <c r="H277" s="69">
        <v>13373.385453682062</v>
      </c>
      <c r="I277" s="69">
        <v>11811.522222050702</v>
      </c>
      <c r="J277" s="69">
        <v>10201.863784845693</v>
      </c>
      <c r="K277" s="69">
        <v>8593.6149024004226</v>
      </c>
      <c r="L277" s="69">
        <v>8097.2085549754183</v>
      </c>
      <c r="M277" s="69"/>
      <c r="N277" s="1"/>
      <c r="O277" s="6"/>
      <c r="P277" s="5">
        <v>131.08766923106236</v>
      </c>
      <c r="Q277" s="5">
        <v>115.77808203630467</v>
      </c>
      <c r="R277" s="5">
        <v>100</v>
      </c>
      <c r="S277" s="5">
        <v>84.235734603374766</v>
      </c>
      <c r="T277" s="5">
        <v>79.369894812782888</v>
      </c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6"/>
      <c r="AF277" s="1"/>
      <c r="AG277" s="1"/>
    </row>
    <row r="278" spans="1:33" s="4" customFormat="1" ht="11.25" customHeight="1">
      <c r="A278" s="49" t="s">
        <v>228</v>
      </c>
      <c r="B278" s="1" t="s">
        <v>45</v>
      </c>
      <c r="C278" s="68" t="s">
        <v>20</v>
      </c>
      <c r="D278" s="71">
        <v>0</v>
      </c>
      <c r="E278" s="71">
        <v>0</v>
      </c>
      <c r="F278" s="219"/>
      <c r="G278" s="5"/>
      <c r="H278" s="71">
        <v>0</v>
      </c>
      <c r="I278" s="71">
        <v>0</v>
      </c>
      <c r="J278" s="71">
        <v>0</v>
      </c>
      <c r="K278" s="71">
        <v>0</v>
      </c>
      <c r="L278" s="71">
        <v>0</v>
      </c>
      <c r="M278" s="71"/>
      <c r="N278" s="1"/>
      <c r="O278" s="1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1"/>
      <c r="AF278" s="1"/>
      <c r="AG278" s="1"/>
    </row>
    <row r="279" spans="1:33" s="4" customFormat="1" ht="11.25" customHeight="1">
      <c r="A279" s="49" t="s">
        <v>228</v>
      </c>
      <c r="B279" s="1" t="s">
        <v>44</v>
      </c>
      <c r="C279" s="68" t="s">
        <v>20</v>
      </c>
      <c r="D279" s="71">
        <v>183.26763267746566</v>
      </c>
      <c r="E279" s="71">
        <v>202.19628923093214</v>
      </c>
      <c r="F279" s="219">
        <v>110.32842312465463</v>
      </c>
      <c r="G279" s="5"/>
      <c r="H279" s="71">
        <v>303.13017915399342</v>
      </c>
      <c r="I279" s="71">
        <v>252.66323419246277</v>
      </c>
      <c r="J279" s="71">
        <v>202.19628923093214</v>
      </c>
      <c r="K279" s="71">
        <v>151.72934426940148</v>
      </c>
      <c r="L279" s="71">
        <v>303.13017915399342</v>
      </c>
      <c r="M279" s="71"/>
      <c r="N279" s="1"/>
      <c r="O279" s="1"/>
      <c r="P279" s="3">
        <v>149.91876473449165</v>
      </c>
      <c r="Q279" s="3">
        <v>124.95938236724582</v>
      </c>
      <c r="R279" s="3">
        <v>100</v>
      </c>
      <c r="S279" s="3">
        <v>75.040617632754163</v>
      </c>
      <c r="T279" s="3">
        <v>149.91876473449165</v>
      </c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1"/>
      <c r="AF279" s="1"/>
      <c r="AG279" s="1"/>
    </row>
    <row r="280" spans="1:33" s="4" customFormat="1" ht="11.25" customHeight="1">
      <c r="A280" s="49" t="s">
        <v>228</v>
      </c>
      <c r="B280" s="1" t="s">
        <v>43</v>
      </c>
      <c r="C280" s="68" t="s">
        <v>20</v>
      </c>
      <c r="D280" s="71">
        <v>1432.049145</v>
      </c>
      <c r="E280" s="71">
        <v>1448.1539249999998</v>
      </c>
      <c r="F280" s="219">
        <v>101.12459687966924</v>
      </c>
      <c r="G280" s="5"/>
      <c r="H280" s="71">
        <v>1493.4021449999998</v>
      </c>
      <c r="I280" s="71">
        <v>1448.1539249999998</v>
      </c>
      <c r="J280" s="71">
        <v>1448.1539249999998</v>
      </c>
      <c r="K280" s="71">
        <v>1358.6815649999999</v>
      </c>
      <c r="L280" s="71">
        <v>1111.756905</v>
      </c>
      <c r="M280" s="71"/>
      <c r="N280" s="1"/>
      <c r="O280" s="1"/>
      <c r="P280" s="3">
        <v>103.12454492708709</v>
      </c>
      <c r="Q280" s="3">
        <v>100</v>
      </c>
      <c r="R280" s="3">
        <v>100</v>
      </c>
      <c r="S280" s="3">
        <v>93.821626385468662</v>
      </c>
      <c r="T280" s="3">
        <v>76.770630925852728</v>
      </c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1"/>
      <c r="AF280" s="1"/>
      <c r="AG280" s="1"/>
    </row>
    <row r="281" spans="1:33" s="4" customFormat="1" ht="11.25" customHeight="1">
      <c r="A281" s="49" t="s">
        <v>228</v>
      </c>
      <c r="B281" s="1" t="s">
        <v>42</v>
      </c>
      <c r="C281" s="68" t="s">
        <v>20</v>
      </c>
      <c r="D281" s="71">
        <v>3490.1328398663923</v>
      </c>
      <c r="E281" s="71">
        <v>3556.7480133647709</v>
      </c>
      <c r="F281" s="219">
        <v>101.90867157655032</v>
      </c>
      <c r="G281" s="5"/>
      <c r="H281" s="71">
        <v>5047.9862096512425</v>
      </c>
      <c r="I281" s="71">
        <v>4302.3671115080069</v>
      </c>
      <c r="J281" s="71">
        <v>3556.7480133647709</v>
      </c>
      <c r="K281" s="71">
        <v>2811.128915221535</v>
      </c>
      <c r="L281" s="71">
        <v>2887.3854138952752</v>
      </c>
      <c r="M281" s="71"/>
      <c r="N281" s="1"/>
      <c r="O281" s="1"/>
      <c r="P281" s="3">
        <v>141.92701284102844</v>
      </c>
      <c r="Q281" s="3">
        <v>120.96350642051424</v>
      </c>
      <c r="R281" s="3">
        <v>100</v>
      </c>
      <c r="S281" s="3">
        <v>79.036493579485764</v>
      </c>
      <c r="T281" s="3">
        <v>81.180488554311097</v>
      </c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1"/>
      <c r="AF281" s="1"/>
      <c r="AG281" s="1"/>
    </row>
    <row r="282" spans="1:33" s="4" customFormat="1" ht="11.25" customHeight="1">
      <c r="A282" s="49" t="s">
        <v>228</v>
      </c>
      <c r="B282" s="1" t="s">
        <v>41</v>
      </c>
      <c r="C282" s="68" t="s">
        <v>20</v>
      </c>
      <c r="D282" s="71">
        <v>867.32023299749983</v>
      </c>
      <c r="E282" s="71">
        <v>867.55619695845735</v>
      </c>
      <c r="F282" s="219">
        <v>100.02720609435593</v>
      </c>
      <c r="G282" s="5"/>
      <c r="H282" s="71">
        <v>1294.2761969584576</v>
      </c>
      <c r="I282" s="71">
        <v>1080.9161969584575</v>
      </c>
      <c r="J282" s="71">
        <v>867.55619695845735</v>
      </c>
      <c r="K282" s="71">
        <v>654.19619695845734</v>
      </c>
      <c r="L282" s="71">
        <v>1294.2761969584576</v>
      </c>
      <c r="M282" s="71"/>
      <c r="N282" s="1"/>
      <c r="O282" s="1"/>
      <c r="P282" s="3">
        <v>149.18643904521997</v>
      </c>
      <c r="Q282" s="3">
        <v>124.59321952261</v>
      </c>
      <c r="R282" s="3">
        <v>100</v>
      </c>
      <c r="S282" s="3">
        <v>75.406780477390029</v>
      </c>
      <c r="T282" s="3">
        <v>149.18643904521997</v>
      </c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1"/>
      <c r="AF282" s="1"/>
      <c r="AG282" s="1"/>
    </row>
    <row r="283" spans="1:33" s="4" customFormat="1" ht="11.25" customHeight="1">
      <c r="A283" s="49" t="s">
        <v>228</v>
      </c>
      <c r="B283" s="1" t="s">
        <v>40</v>
      </c>
      <c r="C283" s="68" t="s">
        <v>20</v>
      </c>
      <c r="D283" s="71">
        <v>2205.4975042689971</v>
      </c>
      <c r="E283" s="71">
        <v>2186.7394967613709</v>
      </c>
      <c r="F283" s="219">
        <v>99.149488608746196</v>
      </c>
      <c r="G283" s="5"/>
      <c r="H283" s="71">
        <v>2491.6843552222299</v>
      </c>
      <c r="I283" s="71">
        <v>2384.7122328494647</v>
      </c>
      <c r="J283" s="71">
        <v>2186.7394967613709</v>
      </c>
      <c r="K283" s="71">
        <v>2078.0960717689718</v>
      </c>
      <c r="L283" s="71">
        <v>1767.9721662025549</v>
      </c>
      <c r="M283" s="71"/>
      <c r="N283" s="1"/>
      <c r="O283" s="1"/>
      <c r="P283" s="3">
        <v>113.94518455044562</v>
      </c>
      <c r="Q283" s="3">
        <v>109.05332968930672</v>
      </c>
      <c r="R283" s="3">
        <v>100</v>
      </c>
      <c r="S283" s="3">
        <v>95.031716162199316</v>
      </c>
      <c r="T283" s="3">
        <v>80.849692833598908</v>
      </c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1"/>
      <c r="AF283" s="1"/>
      <c r="AG283" s="1"/>
    </row>
    <row r="284" spans="1:33" s="4" customFormat="1" ht="11.25" customHeight="1">
      <c r="A284" s="49" t="s">
        <v>228</v>
      </c>
      <c r="B284" s="1" t="s">
        <v>11</v>
      </c>
      <c r="C284" s="68" t="s">
        <v>20</v>
      </c>
      <c r="D284" s="71">
        <v>4251.6716418951191</v>
      </c>
      <c r="E284" s="71">
        <v>4588.0420735849157</v>
      </c>
      <c r="F284" s="219">
        <v>107.91148658742293</v>
      </c>
      <c r="G284" s="5"/>
      <c r="H284" s="71">
        <v>4588.0420735849157</v>
      </c>
      <c r="I284" s="71">
        <v>4588.0420735849157</v>
      </c>
      <c r="J284" s="71">
        <v>4588.0420735849157</v>
      </c>
      <c r="K284" s="71">
        <v>4588.0420735849157</v>
      </c>
      <c r="L284" s="71">
        <v>4588.0420735849157</v>
      </c>
      <c r="M284" s="71"/>
      <c r="N284" s="1"/>
      <c r="O284" s="1"/>
      <c r="P284" s="3">
        <v>100</v>
      </c>
      <c r="Q284" s="3">
        <v>100</v>
      </c>
      <c r="R284" s="3">
        <v>100</v>
      </c>
      <c r="S284" s="3">
        <v>100</v>
      </c>
      <c r="T284" s="3">
        <v>100</v>
      </c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1"/>
      <c r="AF284" s="1"/>
      <c r="AG284" s="1"/>
    </row>
    <row r="285" spans="1:33" s="4" customFormat="1" ht="11.25" customHeight="1">
      <c r="A285" s="49" t="s">
        <v>228</v>
      </c>
      <c r="B285" s="6" t="s">
        <v>39</v>
      </c>
      <c r="C285" s="65" t="s">
        <v>20</v>
      </c>
      <c r="D285" s="69">
        <v>6904.2041269939946</v>
      </c>
      <c r="E285" s="69">
        <v>7429.235454811519</v>
      </c>
      <c r="F285" s="70">
        <v>107.60451629413393</v>
      </c>
      <c r="G285" s="5"/>
      <c r="H285" s="69">
        <v>8724.524244394941</v>
      </c>
      <c r="I285" s="69">
        <v>8116.6312234281722</v>
      </c>
      <c r="J285" s="69">
        <v>7429.235454811519</v>
      </c>
      <c r="K285" s="69">
        <v>6819.3614918525627</v>
      </c>
      <c r="L285" s="69">
        <v>5372.2545923514526</v>
      </c>
      <c r="M285" s="69"/>
      <c r="N285" s="1"/>
      <c r="O285" s="6"/>
      <c r="P285" s="5">
        <v>117.4350213755109</v>
      </c>
      <c r="Q285" s="5">
        <v>109.25257750676704</v>
      </c>
      <c r="R285" s="5">
        <v>100</v>
      </c>
      <c r="S285" s="5">
        <v>91.790891987896643</v>
      </c>
      <c r="T285" s="5">
        <v>72.312347953276003</v>
      </c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1"/>
      <c r="AF285" s="1"/>
      <c r="AG285" s="1"/>
    </row>
    <row r="286" spans="1:33" s="4" customFormat="1" ht="11.25" customHeight="1">
      <c r="A286" s="49" t="s">
        <v>228</v>
      </c>
      <c r="B286" s="1" t="s">
        <v>38</v>
      </c>
      <c r="C286" s="68" t="s">
        <v>20</v>
      </c>
      <c r="D286" s="71">
        <v>3299.2290420036452</v>
      </c>
      <c r="E286" s="71">
        <v>3463.6045967562286</v>
      </c>
      <c r="F286" s="219">
        <v>104.98224138608931</v>
      </c>
      <c r="G286" s="5"/>
      <c r="H286" s="71">
        <v>4128.1377321229156</v>
      </c>
      <c r="I286" s="71">
        <v>3815.0299442960695</v>
      </c>
      <c r="J286" s="71">
        <v>3463.6045967562286</v>
      </c>
      <c r="K286" s="71">
        <v>3149.7602342167379</v>
      </c>
      <c r="L286" s="71">
        <v>2398.2581570410712</v>
      </c>
      <c r="M286" s="71"/>
      <c r="N286" s="1"/>
      <c r="O286" s="1"/>
      <c r="P286" s="3">
        <v>119.18617200095653</v>
      </c>
      <c r="Q286" s="3">
        <v>110.1462316994544</v>
      </c>
      <c r="R286" s="3">
        <v>100</v>
      </c>
      <c r="S286" s="3">
        <v>90.938793566869165</v>
      </c>
      <c r="T286" s="3">
        <v>69.241684206306715</v>
      </c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1"/>
      <c r="AF286" s="1"/>
      <c r="AG286" s="1"/>
    </row>
    <row r="287" spans="1:33" s="4" customFormat="1" ht="11.25" customHeight="1">
      <c r="A287" s="49" t="s">
        <v>228</v>
      </c>
      <c r="B287" s="6" t="s">
        <v>37</v>
      </c>
      <c r="C287" s="65" t="s">
        <v>20</v>
      </c>
      <c r="D287" s="69">
        <v>21219.848776528317</v>
      </c>
      <c r="E287" s="69">
        <v>22219.141313242126</v>
      </c>
      <c r="F287" s="70">
        <v>104.70923495844676</v>
      </c>
      <c r="G287" s="5"/>
      <c r="H287" s="69">
        <v>26685.951771661916</v>
      </c>
      <c r="I287" s="69">
        <v>24516.195519063789</v>
      </c>
      <c r="J287" s="69">
        <v>22219.141313242126</v>
      </c>
      <c r="K287" s="69">
        <v>20001.018467837901</v>
      </c>
      <c r="L287" s="69">
        <v>18057.505220911786</v>
      </c>
      <c r="M287" s="69"/>
      <c r="N287" s="1"/>
      <c r="O287" s="6"/>
      <c r="P287" s="5">
        <v>120.10343422118508</v>
      </c>
      <c r="Q287" s="5">
        <v>110.3381772204341</v>
      </c>
      <c r="R287" s="5">
        <v>100</v>
      </c>
      <c r="S287" s="5">
        <v>90.017063152290817</v>
      </c>
      <c r="T287" s="5">
        <v>81.270040846042519</v>
      </c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1"/>
      <c r="AF287" s="1"/>
      <c r="AG287" s="1"/>
    </row>
    <row r="288" spans="1:33" s="4" customFormat="1" ht="11.25" customHeight="1">
      <c r="A288" s="49" t="s">
        <v>228</v>
      </c>
      <c r="B288" s="1" t="s">
        <v>4</v>
      </c>
      <c r="C288" s="68" t="s">
        <v>20</v>
      </c>
      <c r="D288" s="71">
        <v>0</v>
      </c>
      <c r="E288" s="71">
        <v>0</v>
      </c>
      <c r="F288" s="219"/>
      <c r="G288" s="5"/>
      <c r="H288" s="71">
        <v>0</v>
      </c>
      <c r="I288" s="71">
        <v>0</v>
      </c>
      <c r="J288" s="71">
        <v>0</v>
      </c>
      <c r="K288" s="71">
        <v>0</v>
      </c>
      <c r="L288" s="71">
        <v>0</v>
      </c>
      <c r="M288" s="71"/>
      <c r="N288" s="1"/>
      <c r="O288" s="1"/>
      <c r="P288" s="3"/>
      <c r="Q288" s="3"/>
      <c r="R288" s="3"/>
      <c r="S288" s="3"/>
      <c r="T288" s="3"/>
      <c r="U288" s="3"/>
      <c r="V288" s="3"/>
      <c r="W288" s="3"/>
      <c r="X288" s="244" t="s">
        <v>207</v>
      </c>
      <c r="Y288" s="245"/>
      <c r="Z288" s="245"/>
      <c r="AA288" s="245"/>
      <c r="AB288" s="245"/>
      <c r="AC288" s="245"/>
      <c r="AD288" s="245"/>
      <c r="AE288" s="245"/>
      <c r="AF288" s="245"/>
      <c r="AG288" s="1"/>
    </row>
    <row r="289" spans="1:33" s="4" customFormat="1" ht="11.25" customHeight="1">
      <c r="A289" s="49" t="s">
        <v>228</v>
      </c>
      <c r="B289" s="1" t="s">
        <v>36</v>
      </c>
      <c r="C289" s="68" t="s">
        <v>20</v>
      </c>
      <c r="D289" s="71">
        <v>21219.848776528317</v>
      </c>
      <c r="E289" s="71">
        <v>22219.141313242126</v>
      </c>
      <c r="F289" s="219">
        <v>104.70923495844676</v>
      </c>
      <c r="G289" s="5"/>
      <c r="H289" s="71">
        <v>26685.951771661916</v>
      </c>
      <c r="I289" s="71">
        <v>24516.195519063789</v>
      </c>
      <c r="J289" s="71">
        <v>22219.141313242126</v>
      </c>
      <c r="K289" s="71">
        <v>20001.018467837901</v>
      </c>
      <c r="L289" s="71">
        <v>18057.505220911786</v>
      </c>
      <c r="M289" s="71"/>
      <c r="N289" s="1"/>
      <c r="O289" s="1"/>
      <c r="P289" s="3">
        <v>120.10343422118508</v>
      </c>
      <c r="Q289" s="3">
        <v>110.3381772204341</v>
      </c>
      <c r="R289" s="3">
        <v>100</v>
      </c>
      <c r="S289" s="3">
        <v>90.017063152290817</v>
      </c>
      <c r="T289" s="3">
        <v>81.270040846042519</v>
      </c>
      <c r="U289" s="3"/>
      <c r="V289" s="3"/>
      <c r="W289" s="3"/>
      <c r="X289" s="84" t="s">
        <v>232</v>
      </c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s="4" customFormat="1" ht="11.25" customHeight="1">
      <c r="A290" s="49" t="s">
        <v>228</v>
      </c>
      <c r="B290" s="1" t="s">
        <v>35</v>
      </c>
      <c r="C290" s="68" t="s">
        <v>20</v>
      </c>
      <c r="D290" s="71">
        <v>202.77999999999994</v>
      </c>
      <c r="E290" s="71">
        <v>202.77999999999994</v>
      </c>
      <c r="F290" s="219">
        <v>100</v>
      </c>
      <c r="G290" s="5"/>
      <c r="H290" s="71">
        <v>202.77999999999994</v>
      </c>
      <c r="I290" s="71">
        <v>202.77999999999994</v>
      </c>
      <c r="J290" s="71">
        <v>202.77999999999994</v>
      </c>
      <c r="K290" s="71">
        <v>202.77999999999994</v>
      </c>
      <c r="L290" s="71">
        <v>202.77999999999994</v>
      </c>
      <c r="M290" s="71"/>
      <c r="N290" s="1"/>
      <c r="O290" s="1"/>
      <c r="P290" s="3">
        <v>100</v>
      </c>
      <c r="Q290" s="3">
        <v>100</v>
      </c>
      <c r="R290" s="3">
        <v>100</v>
      </c>
      <c r="S290" s="3">
        <v>100</v>
      </c>
      <c r="T290" s="3">
        <v>100</v>
      </c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1"/>
      <c r="AF290" s="1"/>
      <c r="AG290" s="1"/>
    </row>
    <row r="291" spans="1:33" s="4" customFormat="1" ht="11.25" customHeight="1">
      <c r="A291" s="49" t="s">
        <v>228</v>
      </c>
      <c r="B291" s="6" t="s">
        <v>34</v>
      </c>
      <c r="C291" s="65" t="s">
        <v>20</v>
      </c>
      <c r="D291" s="69">
        <v>21017.068776528318</v>
      </c>
      <c r="E291" s="69">
        <v>22016.361313242127</v>
      </c>
      <c r="F291" s="70">
        <v>104.75467129759699</v>
      </c>
      <c r="G291" s="5"/>
      <c r="H291" s="69">
        <v>26483.171771661917</v>
      </c>
      <c r="I291" s="69">
        <v>24313.41551906379</v>
      </c>
      <c r="J291" s="69">
        <v>22016.361313242127</v>
      </c>
      <c r="K291" s="69">
        <v>19798.238467837902</v>
      </c>
      <c r="L291" s="69">
        <v>17854.725220911787</v>
      </c>
      <c r="M291" s="69"/>
      <c r="N291" s="6"/>
      <c r="O291" s="6"/>
      <c r="P291" s="5">
        <v>120.28859535355258</v>
      </c>
      <c r="Q291" s="5">
        <v>110.43339620539412</v>
      </c>
      <c r="R291" s="5">
        <v>100</v>
      </c>
      <c r="S291" s="5">
        <v>89.925116081420342</v>
      </c>
      <c r="T291" s="5">
        <v>81.097529999985724</v>
      </c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1"/>
      <c r="AF291" s="1"/>
      <c r="AG291" s="1"/>
    </row>
    <row r="292" spans="1:33" s="4" customFormat="1" ht="11.25" customHeight="1">
      <c r="A292" s="49" t="s">
        <v>228</v>
      </c>
      <c r="B292" s="7" t="s">
        <v>33</v>
      </c>
      <c r="C292" s="220" t="s">
        <v>31</v>
      </c>
      <c r="D292" s="221">
        <v>1.0508534388264159</v>
      </c>
      <c r="E292" s="221">
        <v>1.1008180656621063</v>
      </c>
      <c r="F292" s="70">
        <v>104.75467129759697</v>
      </c>
      <c r="G292" s="5"/>
      <c r="H292" s="221">
        <v>0.88277239238873051</v>
      </c>
      <c r="I292" s="221">
        <v>0.97253662076255165</v>
      </c>
      <c r="J292" s="221">
        <v>1.1008180656621063</v>
      </c>
      <c r="K292" s="221">
        <v>1.3198825645225267</v>
      </c>
      <c r="L292" s="221">
        <v>0.59515750736372619</v>
      </c>
      <c r="M292" s="221"/>
      <c r="N292" s="1"/>
      <c r="O292" s="7"/>
      <c r="P292" s="223">
        <v>80.192396902368387</v>
      </c>
      <c r="Q292" s="223">
        <v>88.346716964315306</v>
      </c>
      <c r="R292" s="223">
        <v>100</v>
      </c>
      <c r="S292" s="223">
        <v>119.90015477522714</v>
      </c>
      <c r="T292" s="223">
        <v>54.065019999990497</v>
      </c>
      <c r="U292" s="223"/>
      <c r="V292" s="3"/>
      <c r="W292" s="3"/>
      <c r="X292" s="3"/>
      <c r="Y292" s="3"/>
      <c r="Z292" s="3"/>
      <c r="AA292" s="3"/>
      <c r="AB292" s="3"/>
      <c r="AC292" s="3"/>
      <c r="AD292" s="3"/>
      <c r="AE292" s="1"/>
      <c r="AF292" s="1"/>
      <c r="AG292" s="1"/>
    </row>
    <row r="293" spans="1:33" s="4" customFormat="1" ht="11.25" customHeight="1">
      <c r="A293" s="49" t="s">
        <v>228</v>
      </c>
      <c r="B293" s="7" t="s">
        <v>32</v>
      </c>
      <c r="C293" s="220" t="s">
        <v>31</v>
      </c>
      <c r="D293" s="226">
        <v>1.615</v>
      </c>
      <c r="E293" s="226">
        <v>1.7920000000000003</v>
      </c>
      <c r="F293" s="70">
        <v>110.95975232198143</v>
      </c>
      <c r="G293" s="5"/>
      <c r="H293" s="226">
        <v>1.7920000000000003</v>
      </c>
      <c r="I293" s="226">
        <v>1.7920000000000003</v>
      </c>
      <c r="J293" s="226">
        <v>1.7920000000000003</v>
      </c>
      <c r="K293" s="226">
        <v>1.7920000000000003</v>
      </c>
      <c r="L293" s="226">
        <v>1.7920000000000003</v>
      </c>
      <c r="M293" s="226"/>
      <c r="N293" s="1"/>
      <c r="O293" s="7"/>
      <c r="P293" s="223">
        <v>100</v>
      </c>
      <c r="Q293" s="223">
        <v>100</v>
      </c>
      <c r="R293" s="223">
        <v>100</v>
      </c>
      <c r="S293" s="223">
        <v>100</v>
      </c>
      <c r="T293" s="223">
        <v>100</v>
      </c>
      <c r="U293" s="223"/>
      <c r="V293" s="3"/>
      <c r="W293" s="3"/>
      <c r="X293" s="3"/>
      <c r="Y293" s="3"/>
      <c r="Z293" s="3"/>
      <c r="AA293" s="3"/>
      <c r="AB293" s="3"/>
      <c r="AC293" s="3"/>
      <c r="AD293" s="3"/>
      <c r="AE293" s="1"/>
      <c r="AF293" s="1"/>
      <c r="AG293" s="1"/>
    </row>
    <row r="294" spans="1:33" s="230" customFormat="1" ht="11.25" customHeight="1">
      <c r="A294" s="49" t="s">
        <v>228</v>
      </c>
      <c r="B294" s="6" t="s">
        <v>30</v>
      </c>
      <c r="C294" s="65" t="s">
        <v>20</v>
      </c>
      <c r="D294" s="69">
        <v>32502.78</v>
      </c>
      <c r="E294" s="69">
        <v>36042.780000000006</v>
      </c>
      <c r="F294" s="70">
        <v>110.89137606075543</v>
      </c>
      <c r="G294" s="5"/>
      <c r="H294" s="69">
        <v>53962.780000000006</v>
      </c>
      <c r="I294" s="69">
        <v>45002.780000000006</v>
      </c>
      <c r="J294" s="69">
        <v>36042.780000000006</v>
      </c>
      <c r="K294" s="69">
        <v>27082.780000000002</v>
      </c>
      <c r="L294" s="69">
        <v>53962.780000000006</v>
      </c>
      <c r="M294" s="69"/>
      <c r="N294" s="1"/>
      <c r="O294" s="6"/>
      <c r="P294" s="5">
        <v>149.71869539475034</v>
      </c>
      <c r="Q294" s="5">
        <v>124.85934769737517</v>
      </c>
      <c r="R294" s="5">
        <v>100</v>
      </c>
      <c r="S294" s="5">
        <v>75.140652302624815</v>
      </c>
      <c r="T294" s="5">
        <v>149.71869539475034</v>
      </c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1"/>
      <c r="AF294" s="1"/>
      <c r="AG294" s="1"/>
    </row>
    <row r="295" spans="1:33" s="4" customFormat="1" ht="11.25" customHeight="1">
      <c r="A295" s="49" t="s">
        <v>228</v>
      </c>
      <c r="B295" s="1" t="s">
        <v>29</v>
      </c>
      <c r="C295" s="68" t="s">
        <v>20</v>
      </c>
      <c r="D295" s="71">
        <v>0</v>
      </c>
      <c r="E295" s="71">
        <v>0</v>
      </c>
      <c r="F295" s="70"/>
      <c r="G295" s="5"/>
      <c r="H295" s="71">
        <v>0</v>
      </c>
      <c r="I295" s="71">
        <v>0</v>
      </c>
      <c r="J295" s="71">
        <v>0</v>
      </c>
      <c r="K295" s="71">
        <v>0</v>
      </c>
      <c r="L295" s="71">
        <v>0</v>
      </c>
      <c r="M295" s="71"/>
      <c r="N295" s="1"/>
      <c r="O295" s="1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1"/>
      <c r="AF295" s="1"/>
      <c r="AG295" s="1"/>
    </row>
    <row r="296" spans="1:33" s="4" customFormat="1" ht="11.25" customHeight="1">
      <c r="A296" s="49" t="s">
        <v>228</v>
      </c>
      <c r="B296" s="6" t="s">
        <v>28</v>
      </c>
      <c r="C296" s="68"/>
      <c r="D296" s="71"/>
      <c r="E296" s="71"/>
      <c r="F296" s="70"/>
      <c r="G296" s="5"/>
      <c r="H296" s="71"/>
      <c r="I296" s="71"/>
      <c r="J296" s="71"/>
      <c r="K296" s="71"/>
      <c r="L296" s="71"/>
      <c r="M296" s="71"/>
      <c r="N296" s="1"/>
      <c r="O296" s="1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1"/>
      <c r="AF296" s="1"/>
      <c r="AG296" s="1"/>
    </row>
    <row r="297" spans="1:33" s="4" customFormat="1" ht="11.25" customHeight="1">
      <c r="A297" s="49" t="s">
        <v>228</v>
      </c>
      <c r="B297" s="1" t="s">
        <v>27</v>
      </c>
      <c r="C297" s="68" t="s">
        <v>20</v>
      </c>
      <c r="D297" s="71">
        <v>32502.78</v>
      </c>
      <c r="E297" s="71">
        <v>36042.780000000006</v>
      </c>
      <c r="F297" s="219">
        <v>110.89137606075543</v>
      </c>
      <c r="G297" s="5"/>
      <c r="H297" s="71">
        <v>53962.780000000006</v>
      </c>
      <c r="I297" s="71">
        <v>45002.780000000006</v>
      </c>
      <c r="J297" s="71">
        <v>36042.780000000006</v>
      </c>
      <c r="K297" s="71">
        <v>27082.780000000002</v>
      </c>
      <c r="L297" s="71">
        <v>53962.780000000006</v>
      </c>
      <c r="M297" s="71"/>
      <c r="N297" s="1"/>
      <c r="O297" s="1"/>
      <c r="P297" s="3">
        <v>149.71869539475034</v>
      </c>
      <c r="Q297" s="3">
        <v>124.85934769737517</v>
      </c>
      <c r="R297" s="3">
        <v>100</v>
      </c>
      <c r="S297" s="3">
        <v>75.140652302624815</v>
      </c>
      <c r="T297" s="3">
        <v>149.71869539475034</v>
      </c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1"/>
      <c r="AF297" s="1"/>
      <c r="AG297" s="1"/>
    </row>
    <row r="298" spans="1:33" s="4" customFormat="1" ht="11.25" customHeight="1">
      <c r="A298" s="49" t="s">
        <v>228</v>
      </c>
      <c r="B298" s="1" t="s">
        <v>26</v>
      </c>
      <c r="C298" s="68" t="s">
        <v>20</v>
      </c>
      <c r="D298" s="71">
        <v>21219.848776528313</v>
      </c>
      <c r="E298" s="71">
        <v>22219.141313242126</v>
      </c>
      <c r="F298" s="219">
        <v>104.70923495844677</v>
      </c>
      <c r="G298" s="5"/>
      <c r="H298" s="71">
        <v>26685.951771661916</v>
      </c>
      <c r="I298" s="71">
        <v>24516.195519063789</v>
      </c>
      <c r="J298" s="71">
        <v>22219.141313242126</v>
      </c>
      <c r="K298" s="71">
        <v>20001.018467837905</v>
      </c>
      <c r="L298" s="71">
        <v>18057.505220911789</v>
      </c>
      <c r="M298" s="71"/>
      <c r="N298" s="1"/>
      <c r="O298" s="1"/>
      <c r="P298" s="3">
        <v>120.10343422118508</v>
      </c>
      <c r="Q298" s="3">
        <v>110.3381772204341</v>
      </c>
      <c r="R298" s="3">
        <v>100</v>
      </c>
      <c r="S298" s="3">
        <v>90.017063152290817</v>
      </c>
      <c r="T298" s="3">
        <v>81.270040846042548</v>
      </c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1"/>
      <c r="AF298" s="1"/>
      <c r="AG298" s="1"/>
    </row>
    <row r="299" spans="1:33" s="4" customFormat="1" ht="11.25" customHeight="1">
      <c r="A299" s="49" t="s">
        <v>228</v>
      </c>
      <c r="B299" s="1" t="s">
        <v>25</v>
      </c>
      <c r="C299" s="68" t="s">
        <v>20</v>
      </c>
      <c r="D299" s="71">
        <v>8683.7430317516173</v>
      </c>
      <c r="E299" s="71">
        <v>8776.5160330405797</v>
      </c>
      <c r="F299" s="219">
        <v>101.06835267867488</v>
      </c>
      <c r="G299" s="5"/>
      <c r="H299" s="71">
        <v>11647.456989550719</v>
      </c>
      <c r="I299" s="71">
        <v>10212.273406936762</v>
      </c>
      <c r="J299" s="71">
        <v>8776.5160330405797</v>
      </c>
      <c r="K299" s="71">
        <v>7295.7578807972222</v>
      </c>
      <c r="L299" s="71">
        <v>6792.4389610376375</v>
      </c>
      <c r="M299" s="71"/>
      <c r="N299" s="1"/>
      <c r="O299" s="1"/>
      <c r="P299" s="3">
        <v>132.71162435870943</v>
      </c>
      <c r="Q299" s="3">
        <v>116.35908108059105</v>
      </c>
      <c r="R299" s="3">
        <v>100</v>
      </c>
      <c r="S299" s="3">
        <v>83.128178121377445</v>
      </c>
      <c r="T299" s="3">
        <v>77.393340768323441</v>
      </c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1"/>
      <c r="AF299" s="1"/>
      <c r="AG299" s="1"/>
    </row>
    <row r="300" spans="1:33" s="4" customFormat="1" ht="11.25" customHeight="1">
      <c r="A300" s="49" t="s">
        <v>228</v>
      </c>
      <c r="B300" s="1" t="s">
        <v>24</v>
      </c>
      <c r="C300" s="68" t="s">
        <v>20</v>
      </c>
      <c r="D300" s="71">
        <v>5221.5692221121335</v>
      </c>
      <c r="E300" s="71">
        <v>5573.6734036177922</v>
      </c>
      <c r="F300" s="219">
        <v>106.74326369196791</v>
      </c>
      <c r="G300" s="5"/>
      <c r="H300" s="71">
        <v>5802.8686419992346</v>
      </c>
      <c r="I300" s="71">
        <v>5705.0230603937616</v>
      </c>
      <c r="J300" s="71">
        <v>5573.6734036177922</v>
      </c>
      <c r="K300" s="71">
        <v>5475.2798679113075</v>
      </c>
      <c r="L300" s="71">
        <v>5558.2548686683476</v>
      </c>
      <c r="M300" s="71"/>
      <c r="N300" s="1"/>
      <c r="O300" s="1"/>
      <c r="P300" s="3">
        <v>104.11210384578105</v>
      </c>
      <c r="Q300" s="3">
        <v>102.35660842077169</v>
      </c>
      <c r="R300" s="3">
        <v>100</v>
      </c>
      <c r="S300" s="3">
        <v>98.234673462520803</v>
      </c>
      <c r="T300" s="3">
        <v>99.723368524976067</v>
      </c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1"/>
      <c r="AF300" s="1"/>
      <c r="AG300" s="1"/>
    </row>
    <row r="301" spans="1:33" s="4" customFormat="1" ht="11.25" customHeight="1">
      <c r="A301" s="49" t="s">
        <v>228</v>
      </c>
      <c r="B301" s="6" t="s">
        <v>23</v>
      </c>
      <c r="C301" s="65" t="s">
        <v>20</v>
      </c>
      <c r="D301" s="69">
        <v>7314.5365226645627</v>
      </c>
      <c r="E301" s="69">
        <v>7868.9518765837538</v>
      </c>
      <c r="F301" s="70">
        <v>107.57963750951683</v>
      </c>
      <c r="G301" s="5"/>
      <c r="H301" s="69">
        <v>9235.6261401119627</v>
      </c>
      <c r="I301" s="69">
        <v>8598.8990517332659</v>
      </c>
      <c r="J301" s="69">
        <v>7868.9518765837538</v>
      </c>
      <c r="K301" s="69">
        <v>7229.9807191293748</v>
      </c>
      <c r="L301" s="69">
        <v>5706.8113912058034</v>
      </c>
      <c r="M301" s="69"/>
      <c r="N301" s="1"/>
      <c r="O301" s="6"/>
      <c r="P301" s="5">
        <v>117.36793266705732</v>
      </c>
      <c r="Q301" s="5">
        <v>109.2762948178864</v>
      </c>
      <c r="R301" s="5">
        <v>100</v>
      </c>
      <c r="S301" s="5">
        <v>91.879844133297922</v>
      </c>
      <c r="T301" s="5">
        <v>72.523145149584678</v>
      </c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1"/>
      <c r="AF301" s="1"/>
      <c r="AG301" s="1"/>
    </row>
    <row r="302" spans="1:33" s="4" customFormat="1" ht="11.25" customHeight="1">
      <c r="A302" s="49" t="s">
        <v>228</v>
      </c>
      <c r="B302" s="1" t="s">
        <v>22</v>
      </c>
      <c r="C302" s="68" t="s">
        <v>20</v>
      </c>
      <c r="D302" s="71">
        <v>23819.03696824838</v>
      </c>
      <c r="E302" s="71">
        <v>27266.263966959428</v>
      </c>
      <c r="F302" s="219">
        <v>114.47257084031703</v>
      </c>
      <c r="G302" s="5"/>
      <c r="H302" s="71">
        <v>42315.323010449283</v>
      </c>
      <c r="I302" s="71">
        <v>34790.506593063241</v>
      </c>
      <c r="J302" s="71">
        <v>27266.263966959428</v>
      </c>
      <c r="K302" s="71">
        <v>19787.022119202782</v>
      </c>
      <c r="L302" s="71">
        <v>47170.341038962368</v>
      </c>
      <c r="M302" s="71"/>
      <c r="N302" s="1"/>
      <c r="O302" s="1"/>
      <c r="P302" s="3">
        <v>155.192963222706</v>
      </c>
      <c r="Q302" s="3">
        <v>127.59542941131026</v>
      </c>
      <c r="R302" s="3">
        <v>100</v>
      </c>
      <c r="S302" s="3">
        <v>72.569612555574892</v>
      </c>
      <c r="T302" s="3">
        <v>172.99891578883782</v>
      </c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1"/>
      <c r="AF302" s="1"/>
      <c r="AG302" s="1"/>
    </row>
    <row r="303" spans="1:33" s="4" customFormat="1" ht="11.25" customHeight="1">
      <c r="A303" s="49" t="s">
        <v>228</v>
      </c>
      <c r="B303" s="6" t="s">
        <v>21</v>
      </c>
      <c r="C303" s="65" t="s">
        <v>20</v>
      </c>
      <c r="D303" s="69">
        <v>18597.467746136244</v>
      </c>
      <c r="E303" s="69">
        <v>21692.590563341637</v>
      </c>
      <c r="F303" s="70">
        <v>116.64271103708958</v>
      </c>
      <c r="G303" s="5"/>
      <c r="H303" s="69">
        <v>36512.454368450046</v>
      </c>
      <c r="I303" s="69">
        <v>29085.483532669481</v>
      </c>
      <c r="J303" s="69">
        <v>21692.590563341637</v>
      </c>
      <c r="K303" s="69">
        <v>14311.742251291475</v>
      </c>
      <c r="L303" s="69">
        <v>41612.086170294016</v>
      </c>
      <c r="M303" s="69"/>
      <c r="N303" s="1"/>
      <c r="O303" s="6"/>
      <c r="P303" s="5">
        <v>168.31763021495703</v>
      </c>
      <c r="Q303" s="5">
        <v>134.08026785800823</v>
      </c>
      <c r="R303" s="5">
        <v>100</v>
      </c>
      <c r="S303" s="5">
        <v>65.975256433765566</v>
      </c>
      <c r="T303" s="5">
        <v>191.82626458922977</v>
      </c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1"/>
      <c r="AF303" s="1"/>
      <c r="AG303" s="1"/>
    </row>
    <row r="304" spans="1:33" s="4" customFormat="1" ht="11.25" customHeight="1">
      <c r="A304" s="49" t="s">
        <v>228</v>
      </c>
      <c r="B304" s="1" t="s">
        <v>19</v>
      </c>
      <c r="C304" s="218" t="s">
        <v>18</v>
      </c>
      <c r="D304" s="71">
        <v>46.289562017078516</v>
      </c>
      <c r="E304" s="71">
        <v>54.017111243422988</v>
      </c>
      <c r="F304" s="219">
        <v>116.69393463583302</v>
      </c>
      <c r="G304" s="5"/>
      <c r="H304" s="71">
        <v>76.403978201126719</v>
      </c>
      <c r="I304" s="71">
        <v>65.772389948609742</v>
      </c>
      <c r="J304" s="71">
        <v>54.017111243422988</v>
      </c>
      <c r="K304" s="71">
        <v>39.122410127127324</v>
      </c>
      <c r="L304" s="71">
        <v>148.71861583960609</v>
      </c>
      <c r="M304" s="71"/>
      <c r="N304" s="1"/>
      <c r="O304" s="1"/>
      <c r="P304" s="3">
        <v>141.44402846131374</v>
      </c>
      <c r="Q304" s="3">
        <v>121.76213876416439</v>
      </c>
      <c r="R304" s="3">
        <v>100</v>
      </c>
      <c r="S304" s="3">
        <v>72.425957676310929</v>
      </c>
      <c r="T304" s="3">
        <v>275.31760291552752</v>
      </c>
      <c r="U304" s="3"/>
      <c r="V304" s="3"/>
      <c r="W304" s="3"/>
      <c r="X304" s="244" t="s">
        <v>210</v>
      </c>
      <c r="Y304" s="245"/>
      <c r="Z304" s="245"/>
      <c r="AA304" s="245"/>
      <c r="AB304" s="245"/>
      <c r="AC304" s="245"/>
      <c r="AD304" s="245"/>
      <c r="AE304" s="245"/>
      <c r="AF304" s="245"/>
      <c r="AG304" s="1"/>
    </row>
    <row r="305" spans="1:33" s="4" customFormat="1" ht="11.25" customHeight="1">
      <c r="A305" s="49" t="s">
        <v>228</v>
      </c>
      <c r="B305" s="1" t="s">
        <v>233</v>
      </c>
      <c r="C305" s="8"/>
      <c r="D305" s="13">
        <v>0</v>
      </c>
      <c r="E305" s="13">
        <v>0</v>
      </c>
      <c r="F305" s="14"/>
      <c r="G305" s="14"/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/>
      <c r="N305" s="13"/>
      <c r="O305" s="1"/>
      <c r="P305" s="3"/>
      <c r="Q305" s="3"/>
      <c r="R305" s="3"/>
      <c r="S305" s="3"/>
      <c r="T305" s="3"/>
      <c r="U305" s="3"/>
      <c r="V305" s="3"/>
      <c r="W305" s="3"/>
      <c r="X305" s="84" t="s">
        <v>222</v>
      </c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s="4" customFormat="1">
      <c r="A306" s="49" t="s">
        <v>229</v>
      </c>
      <c r="B306" s="54" t="s">
        <v>131</v>
      </c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1"/>
    </row>
    <row r="307" spans="1:33" s="4" customFormat="1">
      <c r="A307" s="49" t="s">
        <v>229</v>
      </c>
      <c r="B307" s="54" t="s">
        <v>132</v>
      </c>
      <c r="C307" s="53"/>
      <c r="D307" s="56" t="s">
        <v>107</v>
      </c>
      <c r="E307" s="56" t="s">
        <v>107</v>
      </c>
      <c r="F307" s="53"/>
      <c r="G307" s="53"/>
      <c r="H307" s="56" t="s">
        <v>116</v>
      </c>
      <c r="I307" s="56" t="s">
        <v>117</v>
      </c>
      <c r="J307" s="56" t="s">
        <v>115</v>
      </c>
      <c r="K307" s="56" t="s">
        <v>198</v>
      </c>
      <c r="L307" s="56" t="s">
        <v>197</v>
      </c>
      <c r="M307" s="56" t="s">
        <v>199</v>
      </c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1"/>
    </row>
    <row r="308" spans="1:33" s="4" customFormat="1" ht="12" customHeight="1">
      <c r="A308" s="49" t="s">
        <v>229</v>
      </c>
      <c r="B308" s="62" t="s">
        <v>229</v>
      </c>
      <c r="C308" s="64"/>
      <c r="D308" s="77">
        <v>2024</v>
      </c>
      <c r="E308" s="77" t="s">
        <v>222</v>
      </c>
      <c r="F308" s="246" t="s">
        <v>234</v>
      </c>
      <c r="G308" s="78"/>
      <c r="H308" s="73"/>
      <c r="I308" s="73"/>
      <c r="J308" s="73" t="s">
        <v>222</v>
      </c>
      <c r="K308" s="73"/>
      <c r="L308" s="73"/>
      <c r="M308" s="73"/>
      <c r="N308" s="55"/>
      <c r="O308" s="55"/>
      <c r="P308" s="73"/>
      <c r="Q308" s="73"/>
      <c r="R308" s="73" t="s">
        <v>143</v>
      </c>
      <c r="S308" s="73"/>
      <c r="T308" s="73"/>
      <c r="U308" s="73"/>
      <c r="V308" s="18"/>
      <c r="W308" s="18"/>
      <c r="X308" s="18"/>
      <c r="Y308" s="18"/>
      <c r="Z308" s="18"/>
      <c r="AA308" s="18"/>
      <c r="AB308" s="18"/>
      <c r="AC308" s="18"/>
      <c r="AD308" s="18"/>
      <c r="AE308" s="1"/>
      <c r="AF308" s="1"/>
      <c r="AG308" s="1"/>
    </row>
    <row r="309" spans="1:33" s="4" customFormat="1" ht="12">
      <c r="A309" s="49" t="s">
        <v>229</v>
      </c>
      <c r="B309" s="63" t="s">
        <v>68</v>
      </c>
      <c r="C309" s="64"/>
      <c r="D309" s="77"/>
      <c r="E309" s="215"/>
      <c r="F309" s="247"/>
      <c r="G309" s="78"/>
      <c r="H309" s="79" t="s">
        <v>71</v>
      </c>
      <c r="I309" s="77" t="s">
        <v>70</v>
      </c>
      <c r="J309" s="103" t="s">
        <v>69</v>
      </c>
      <c r="K309" s="77" t="s">
        <v>61</v>
      </c>
      <c r="L309" s="77" t="s">
        <v>81</v>
      </c>
      <c r="M309" s="96" t="s">
        <v>141</v>
      </c>
      <c r="N309" s="83"/>
      <c r="O309" s="83"/>
      <c r="P309" s="80" t="s">
        <v>71</v>
      </c>
      <c r="Q309" s="77" t="s">
        <v>70</v>
      </c>
      <c r="R309" s="103" t="s">
        <v>69</v>
      </c>
      <c r="S309" s="77" t="s">
        <v>61</v>
      </c>
      <c r="T309" s="77" t="s">
        <v>81</v>
      </c>
      <c r="U309" s="80" t="s">
        <v>141</v>
      </c>
      <c r="V309" s="18"/>
      <c r="W309" s="18"/>
      <c r="X309" s="18"/>
      <c r="Y309" s="18"/>
      <c r="Z309" s="18"/>
      <c r="AA309" s="18"/>
      <c r="AB309" s="18"/>
      <c r="AC309" s="18"/>
      <c r="AD309" s="18"/>
      <c r="AE309" s="1"/>
      <c r="AF309" s="1"/>
      <c r="AG309" s="1"/>
    </row>
    <row r="310" spans="1:33" s="4" customFormat="1">
      <c r="A310" s="49" t="s">
        <v>229</v>
      </c>
      <c r="B310" s="6" t="s">
        <v>8</v>
      </c>
      <c r="C310" s="65" t="s">
        <v>7</v>
      </c>
      <c r="D310" s="66">
        <v>8000</v>
      </c>
      <c r="E310" s="66">
        <v>8000</v>
      </c>
      <c r="F310" s="66"/>
      <c r="G310" s="21"/>
      <c r="H310" s="72">
        <v>12000</v>
      </c>
      <c r="I310" s="72">
        <v>10000</v>
      </c>
      <c r="J310" s="72">
        <v>8000</v>
      </c>
      <c r="K310" s="72">
        <v>7000</v>
      </c>
      <c r="L310" s="72">
        <v>10125</v>
      </c>
      <c r="M310" s="72">
        <v>9000</v>
      </c>
      <c r="N310" s="2"/>
      <c r="O310" s="2"/>
      <c r="P310" s="17">
        <v>150</v>
      </c>
      <c r="Q310" s="17">
        <v>125</v>
      </c>
      <c r="R310" s="17">
        <v>100</v>
      </c>
      <c r="S310" s="17">
        <v>87.5</v>
      </c>
      <c r="T310" s="17">
        <v>126.5625</v>
      </c>
      <c r="U310" s="17">
        <v>112.5</v>
      </c>
      <c r="V310" s="22"/>
      <c r="W310" s="22"/>
      <c r="X310" s="22"/>
      <c r="Y310" s="22"/>
      <c r="Z310" s="22"/>
      <c r="AA310" s="22"/>
      <c r="AB310" s="22"/>
      <c r="AC310" s="22"/>
      <c r="AD310" s="22"/>
      <c r="AE310" s="1"/>
      <c r="AF310" s="1"/>
      <c r="AG310" s="1"/>
    </row>
    <row r="311" spans="1:33" s="4" customFormat="1">
      <c r="A311" s="49" t="s">
        <v>229</v>
      </c>
      <c r="B311" s="6" t="s">
        <v>186</v>
      </c>
      <c r="C311" s="65" t="s">
        <v>59</v>
      </c>
      <c r="D311" s="69">
        <v>2</v>
      </c>
      <c r="E311" s="69">
        <v>2</v>
      </c>
      <c r="F311" s="66"/>
      <c r="G311" s="21"/>
      <c r="H311" s="105">
        <v>3</v>
      </c>
      <c r="I311" s="105">
        <v>2.5</v>
      </c>
      <c r="J311" s="105">
        <v>2</v>
      </c>
      <c r="K311" s="105">
        <v>1.75</v>
      </c>
      <c r="L311" s="105">
        <v>2.25</v>
      </c>
      <c r="M311" s="105">
        <v>2</v>
      </c>
      <c r="N311" s="1"/>
      <c r="O311" s="1"/>
      <c r="P311" s="17">
        <v>150</v>
      </c>
      <c r="Q311" s="17">
        <v>125</v>
      </c>
      <c r="R311" s="17">
        <v>100</v>
      </c>
      <c r="S311" s="17">
        <v>87.5</v>
      </c>
      <c r="T311" s="17">
        <v>112.5</v>
      </c>
      <c r="U311" s="17">
        <v>100</v>
      </c>
      <c r="V311" s="22"/>
      <c r="W311" s="22"/>
      <c r="X311" s="22"/>
      <c r="Y311" s="22"/>
      <c r="Z311" s="22"/>
      <c r="AA311" s="22"/>
      <c r="AB311" s="22"/>
      <c r="AC311" s="22"/>
      <c r="AD311" s="22"/>
      <c r="AE311" s="1"/>
      <c r="AF311" s="1"/>
      <c r="AG311" s="1"/>
    </row>
    <row r="312" spans="1:33" s="4" customFormat="1">
      <c r="A312" s="49" t="s">
        <v>229</v>
      </c>
      <c r="B312" s="6" t="s">
        <v>58</v>
      </c>
      <c r="C312" s="68" t="s">
        <v>57</v>
      </c>
      <c r="D312" s="66">
        <v>4000</v>
      </c>
      <c r="E312" s="66">
        <v>4000</v>
      </c>
      <c r="F312" s="67"/>
      <c r="G312" s="50"/>
      <c r="H312" s="72">
        <v>4000</v>
      </c>
      <c r="I312" s="72">
        <v>4000</v>
      </c>
      <c r="J312" s="72">
        <v>4000</v>
      </c>
      <c r="K312" s="72">
        <v>4000</v>
      </c>
      <c r="L312" s="72">
        <v>4500</v>
      </c>
      <c r="M312" s="72">
        <v>4500</v>
      </c>
      <c r="N312" s="1"/>
      <c r="O312" s="1"/>
      <c r="P312" s="17">
        <v>100</v>
      </c>
      <c r="Q312" s="17">
        <v>100</v>
      </c>
      <c r="R312" s="17">
        <v>100</v>
      </c>
      <c r="S312" s="17">
        <v>100</v>
      </c>
      <c r="T312" s="17">
        <v>112.5</v>
      </c>
      <c r="U312" s="17">
        <v>112.5</v>
      </c>
      <c r="V312" s="22"/>
      <c r="W312" s="22"/>
      <c r="X312" s="22"/>
      <c r="Y312" s="22"/>
      <c r="Z312" s="22"/>
      <c r="AA312" s="22"/>
      <c r="AB312" s="22"/>
      <c r="AC312" s="22"/>
      <c r="AD312" s="22"/>
      <c r="AE312" s="1"/>
      <c r="AF312" s="1"/>
      <c r="AG312" s="1"/>
    </row>
    <row r="313" spans="1:33" s="4" customFormat="1" ht="6" customHeight="1">
      <c r="A313" s="49" t="s">
        <v>229</v>
      </c>
      <c r="B313" s="6"/>
      <c r="C313" s="65"/>
      <c r="D313" s="69"/>
      <c r="E313" s="69"/>
      <c r="F313" s="70"/>
      <c r="G313" s="5"/>
      <c r="H313" s="71"/>
      <c r="I313" s="71"/>
      <c r="J313" s="71"/>
      <c r="K313" s="71"/>
      <c r="L313" s="71"/>
      <c r="M313" s="71"/>
      <c r="N313" s="1"/>
      <c r="O313" s="1"/>
      <c r="P313" s="17"/>
      <c r="Q313" s="17"/>
      <c r="R313" s="17"/>
      <c r="S313" s="17"/>
      <c r="T313" s="17"/>
      <c r="U313" s="17"/>
      <c r="V313" s="9"/>
      <c r="W313" s="9"/>
      <c r="X313" s="9"/>
      <c r="Y313" s="9"/>
      <c r="Z313" s="9"/>
      <c r="AA313" s="9"/>
      <c r="AB313" s="9"/>
      <c r="AC313" s="9"/>
      <c r="AD313" s="9"/>
      <c r="AE313" s="1"/>
      <c r="AF313" s="1"/>
      <c r="AG313" s="1"/>
    </row>
    <row r="314" spans="1:33" s="4" customFormat="1" ht="11.25" customHeight="1">
      <c r="A314" s="49" t="s">
        <v>229</v>
      </c>
      <c r="B314" s="6" t="s">
        <v>47</v>
      </c>
      <c r="C314" s="68"/>
      <c r="D314" s="217"/>
      <c r="E314" s="217"/>
      <c r="F314" s="218"/>
      <c r="G314" s="1"/>
      <c r="H314" s="217"/>
      <c r="I314" s="217"/>
      <c r="J314" s="217"/>
      <c r="K314" s="217"/>
      <c r="L314" s="217"/>
      <c r="M314" s="217"/>
      <c r="N314" s="1"/>
      <c r="O314" s="1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1"/>
      <c r="AF314" s="6"/>
      <c r="AG314" s="1"/>
    </row>
    <row r="315" spans="1:33" s="4" customFormat="1" ht="11.25" customHeight="1">
      <c r="A315" s="49" t="s">
        <v>229</v>
      </c>
      <c r="B315" s="6" t="s">
        <v>46</v>
      </c>
      <c r="C315" s="65" t="s">
        <v>20</v>
      </c>
      <c r="D315" s="69">
        <v>5122.8628691636768</v>
      </c>
      <c r="E315" s="69">
        <v>5177.285882307362</v>
      </c>
      <c r="F315" s="70">
        <v>101.06235545501865</v>
      </c>
      <c r="G315" s="5"/>
      <c r="H315" s="69">
        <v>5775.8763124345332</v>
      </c>
      <c r="I315" s="69">
        <v>5514.8230377915897</v>
      </c>
      <c r="J315" s="69">
        <v>5177.285882307362</v>
      </c>
      <c r="K315" s="69">
        <v>4986.7185030798137</v>
      </c>
      <c r="L315" s="69">
        <v>5782.6262444353652</v>
      </c>
      <c r="M315" s="69">
        <v>5617.9855863848015</v>
      </c>
      <c r="N315" s="1"/>
      <c r="O315" s="6"/>
      <c r="P315" s="5">
        <v>111.56185777132318</v>
      </c>
      <c r="Q315" s="5">
        <v>106.51957730666781</v>
      </c>
      <c r="R315" s="5">
        <v>100</v>
      </c>
      <c r="S315" s="5">
        <v>96.319164451034368</v>
      </c>
      <c r="T315" s="5">
        <v>111.69223365077573</v>
      </c>
      <c r="U315" s="5">
        <v>108.51217634288784</v>
      </c>
      <c r="V315" s="5"/>
      <c r="W315" s="5"/>
      <c r="X315" s="5"/>
      <c r="Y315" s="5"/>
      <c r="Z315" s="5"/>
      <c r="AA315" s="5"/>
      <c r="AB315" s="5"/>
      <c r="AC315" s="5"/>
      <c r="AD315" s="5"/>
      <c r="AE315" s="6"/>
      <c r="AF315" s="1"/>
      <c r="AG315" s="1"/>
    </row>
    <row r="316" spans="1:33" s="4" customFormat="1" ht="11.25" customHeight="1">
      <c r="A316" s="49" t="s">
        <v>229</v>
      </c>
      <c r="B316" s="1" t="s">
        <v>45</v>
      </c>
      <c r="C316" s="68" t="s">
        <v>20</v>
      </c>
      <c r="D316" s="71">
        <v>0</v>
      </c>
      <c r="E316" s="71">
        <v>0</v>
      </c>
      <c r="F316" s="219"/>
      <c r="G316" s="5"/>
      <c r="H316" s="71">
        <v>0</v>
      </c>
      <c r="I316" s="71">
        <v>0</v>
      </c>
      <c r="J316" s="71">
        <v>0</v>
      </c>
      <c r="K316" s="71">
        <v>0</v>
      </c>
      <c r="L316" s="71">
        <v>0</v>
      </c>
      <c r="M316" s="71">
        <v>0</v>
      </c>
      <c r="N316" s="1"/>
      <c r="O316" s="1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1"/>
      <c r="AF316" s="1"/>
      <c r="AG316" s="1"/>
    </row>
    <row r="317" spans="1:33" s="4" customFormat="1" ht="11.25" customHeight="1">
      <c r="A317" s="49" t="s">
        <v>229</v>
      </c>
      <c r="B317" s="1" t="s">
        <v>44</v>
      </c>
      <c r="C317" s="68" t="s">
        <v>20</v>
      </c>
      <c r="D317" s="71">
        <v>201.04878602952763</v>
      </c>
      <c r="E317" s="71">
        <v>221.33863723128255</v>
      </c>
      <c r="F317" s="219">
        <v>110.09200383770286</v>
      </c>
      <c r="G317" s="5"/>
      <c r="H317" s="71">
        <v>288.87497154153641</v>
      </c>
      <c r="I317" s="71">
        <v>271.70427759653444</v>
      </c>
      <c r="J317" s="71">
        <v>221.33863723128255</v>
      </c>
      <c r="K317" s="71">
        <v>193.95558415398929</v>
      </c>
      <c r="L317" s="71">
        <v>273.87424883284388</v>
      </c>
      <c r="M317" s="71">
        <v>248.72169030857569</v>
      </c>
      <c r="N317" s="1"/>
      <c r="O317" s="1"/>
      <c r="P317" s="3">
        <v>130.512672868625</v>
      </c>
      <c r="Q317" s="3">
        <v>122.7550151185866</v>
      </c>
      <c r="R317" s="3">
        <v>100</v>
      </c>
      <c r="S317" s="3">
        <v>87.628435134585203</v>
      </c>
      <c r="T317" s="3">
        <v>123.73540031633314</v>
      </c>
      <c r="U317" s="3">
        <v>112.37156486541473</v>
      </c>
      <c r="V317" s="3"/>
      <c r="W317" s="3"/>
      <c r="X317" s="3"/>
      <c r="Y317" s="3"/>
      <c r="Z317" s="3"/>
      <c r="AA317" s="3"/>
      <c r="AB317" s="3"/>
      <c r="AC317" s="3"/>
      <c r="AD317" s="3"/>
      <c r="AE317" s="1"/>
      <c r="AF317" s="1"/>
      <c r="AG317" s="1"/>
    </row>
    <row r="318" spans="1:33" s="4" customFormat="1" ht="11.25" customHeight="1">
      <c r="A318" s="49" t="s">
        <v>229</v>
      </c>
      <c r="B318" s="1" t="s">
        <v>43</v>
      </c>
      <c r="C318" s="68" t="s">
        <v>20</v>
      </c>
      <c r="D318" s="71">
        <v>1337.0275872</v>
      </c>
      <c r="E318" s="71">
        <v>1333.7444622</v>
      </c>
      <c r="F318" s="219">
        <v>99.75444597916821</v>
      </c>
      <c r="G318" s="5"/>
      <c r="H318" s="71">
        <v>1333.7444622</v>
      </c>
      <c r="I318" s="71">
        <v>1333.7444622</v>
      </c>
      <c r="J318" s="71">
        <v>1333.7444622</v>
      </c>
      <c r="K318" s="71">
        <v>1333.7444622</v>
      </c>
      <c r="L318" s="71">
        <v>1333.7444622</v>
      </c>
      <c r="M318" s="71">
        <v>1333.7444622</v>
      </c>
      <c r="N318" s="1"/>
      <c r="O318" s="1"/>
      <c r="P318" s="3">
        <v>100</v>
      </c>
      <c r="Q318" s="3">
        <v>100</v>
      </c>
      <c r="R318" s="3">
        <v>100</v>
      </c>
      <c r="S318" s="3">
        <v>100</v>
      </c>
      <c r="T318" s="3">
        <v>100</v>
      </c>
      <c r="U318" s="3">
        <v>100</v>
      </c>
      <c r="V318" s="3"/>
      <c r="W318" s="3"/>
      <c r="X318" s="3"/>
      <c r="Y318" s="3"/>
      <c r="Z318" s="3"/>
      <c r="AA318" s="3"/>
      <c r="AB318" s="3"/>
      <c r="AC318" s="3"/>
      <c r="AD318" s="3"/>
      <c r="AE318" s="1"/>
      <c r="AF318" s="1"/>
      <c r="AG318" s="1"/>
    </row>
    <row r="319" spans="1:33" s="4" customFormat="1" ht="11.25" customHeight="1">
      <c r="A319" s="49" t="s">
        <v>229</v>
      </c>
      <c r="B319" s="1" t="s">
        <v>42</v>
      </c>
      <c r="C319" s="68" t="s">
        <v>20</v>
      </c>
      <c r="D319" s="71">
        <v>1285.9306734006095</v>
      </c>
      <c r="E319" s="71">
        <v>1310.3591514613818</v>
      </c>
      <c r="F319" s="219">
        <v>101.89967302017703</v>
      </c>
      <c r="G319" s="5"/>
      <c r="H319" s="71">
        <v>1670.7323185217535</v>
      </c>
      <c r="I319" s="71">
        <v>1490.5457349915678</v>
      </c>
      <c r="J319" s="71">
        <v>1310.3591514613818</v>
      </c>
      <c r="K319" s="71">
        <v>1220.265859696289</v>
      </c>
      <c r="L319" s="71">
        <v>1575.5089986297844</v>
      </c>
      <c r="M319" s="71">
        <v>1474.1540453940547</v>
      </c>
      <c r="N319" s="1"/>
      <c r="O319" s="1"/>
      <c r="P319" s="3">
        <v>127.50186211608204</v>
      </c>
      <c r="Q319" s="3">
        <v>113.75093105804102</v>
      </c>
      <c r="R319" s="3">
        <v>100</v>
      </c>
      <c r="S319" s="3">
        <v>93.124534470979498</v>
      </c>
      <c r="T319" s="3">
        <v>120.2348987201481</v>
      </c>
      <c r="U319" s="3">
        <v>112.50000000000003</v>
      </c>
      <c r="V319" s="3"/>
      <c r="W319" s="3"/>
      <c r="X319" s="3"/>
      <c r="Y319" s="3"/>
      <c r="Z319" s="3"/>
      <c r="AA319" s="3"/>
      <c r="AB319" s="3"/>
      <c r="AC319" s="3"/>
      <c r="AD319" s="3"/>
      <c r="AE319" s="1"/>
      <c r="AF319" s="1"/>
      <c r="AG319" s="1"/>
    </row>
    <row r="320" spans="1:33" s="4" customFormat="1" ht="11.25" customHeight="1">
      <c r="A320" s="49" t="s">
        <v>229</v>
      </c>
      <c r="B320" s="1" t="s">
        <v>41</v>
      </c>
      <c r="C320" s="68" t="s">
        <v>20</v>
      </c>
      <c r="D320" s="71">
        <v>324.96564008196725</v>
      </c>
      <c r="E320" s="71">
        <v>324.99812166666669</v>
      </c>
      <c r="F320" s="219">
        <v>100.00999539049459</v>
      </c>
      <c r="G320" s="5"/>
      <c r="H320" s="71">
        <v>365.33540166666666</v>
      </c>
      <c r="I320" s="71">
        <v>365.33540166666666</v>
      </c>
      <c r="J320" s="71">
        <v>324.99812166666669</v>
      </c>
      <c r="K320" s="71">
        <v>284.44628166666666</v>
      </c>
      <c r="L320" s="71">
        <v>365.3354016666666</v>
      </c>
      <c r="M320" s="71">
        <v>365.33540166666666</v>
      </c>
      <c r="N320" s="1"/>
      <c r="O320" s="1"/>
      <c r="P320" s="3">
        <v>112.41154250158152</v>
      </c>
      <c r="Q320" s="3">
        <v>112.41154250158152</v>
      </c>
      <c r="R320" s="3">
        <v>100</v>
      </c>
      <c r="S320" s="3">
        <v>87.522438655324947</v>
      </c>
      <c r="T320" s="3">
        <v>112.41154250158149</v>
      </c>
      <c r="U320" s="3">
        <v>112.41154250158152</v>
      </c>
      <c r="V320" s="3"/>
      <c r="W320" s="3"/>
      <c r="X320" s="3"/>
      <c r="Y320" s="3"/>
      <c r="Z320" s="3"/>
      <c r="AA320" s="3"/>
      <c r="AB320" s="3"/>
      <c r="AC320" s="3"/>
      <c r="AD320" s="3"/>
      <c r="AE320" s="1"/>
      <c r="AF320" s="1"/>
      <c r="AG320" s="1"/>
    </row>
    <row r="321" spans="1:33" s="4" customFormat="1" ht="11.25" customHeight="1">
      <c r="A321" s="49" t="s">
        <v>229</v>
      </c>
      <c r="B321" s="1" t="s">
        <v>40</v>
      </c>
      <c r="C321" s="68" t="s">
        <v>20</v>
      </c>
      <c r="D321" s="71">
        <v>1529.7055692696699</v>
      </c>
      <c r="E321" s="71">
        <v>1517.0344960013174</v>
      </c>
      <c r="F321" s="219">
        <v>99.171665873295993</v>
      </c>
      <c r="G321" s="5"/>
      <c r="H321" s="71">
        <v>1612.6980822680655</v>
      </c>
      <c r="I321" s="71">
        <v>1565.9778977742571</v>
      </c>
      <c r="J321" s="71">
        <v>1517.0344960013174</v>
      </c>
      <c r="K321" s="71">
        <v>1493.368351397912</v>
      </c>
      <c r="L321" s="71">
        <v>1729.4285202074575</v>
      </c>
      <c r="M321" s="71">
        <v>1701.210132408288</v>
      </c>
      <c r="N321" s="1"/>
      <c r="O321" s="1"/>
      <c r="P321" s="3">
        <v>106.30595985252171</v>
      </c>
      <c r="Q321" s="3">
        <v>103.22625503256171</v>
      </c>
      <c r="R321" s="3">
        <v>100</v>
      </c>
      <c r="S321" s="3">
        <v>98.439973206556218</v>
      </c>
      <c r="T321" s="3">
        <v>114.00060610131015</v>
      </c>
      <c r="U321" s="3">
        <v>112.14050418052001</v>
      </c>
      <c r="V321" s="3"/>
      <c r="W321" s="3"/>
      <c r="X321" s="3"/>
      <c r="Y321" s="3"/>
      <c r="Z321" s="3"/>
      <c r="AA321" s="3"/>
      <c r="AB321" s="3"/>
      <c r="AC321" s="3"/>
      <c r="AD321" s="3"/>
      <c r="AE321" s="1"/>
      <c r="AF321" s="1"/>
      <c r="AG321" s="1"/>
    </row>
    <row r="322" spans="1:33" s="4" customFormat="1" ht="11.25" customHeight="1">
      <c r="A322" s="49" t="s">
        <v>229</v>
      </c>
      <c r="B322" s="1" t="s">
        <v>11</v>
      </c>
      <c r="C322" s="68" t="s">
        <v>20</v>
      </c>
      <c r="D322" s="71">
        <v>1555.8611915449835</v>
      </c>
      <c r="E322" s="71">
        <v>1639.1006294631275</v>
      </c>
      <c r="F322" s="219">
        <v>105.35005554290396</v>
      </c>
      <c r="G322" s="5"/>
      <c r="H322" s="71">
        <v>1639.1006294631275</v>
      </c>
      <c r="I322" s="71">
        <v>1639.1006294631275</v>
      </c>
      <c r="J322" s="71">
        <v>1639.1006294631275</v>
      </c>
      <c r="K322" s="71">
        <v>1639.1006294631275</v>
      </c>
      <c r="L322" s="71">
        <v>1719.5898276029504</v>
      </c>
      <c r="M322" s="71">
        <v>1719.5898276029504</v>
      </c>
      <c r="N322" s="1"/>
      <c r="O322" s="1"/>
      <c r="P322" s="3">
        <v>100</v>
      </c>
      <c r="Q322" s="3">
        <v>100</v>
      </c>
      <c r="R322" s="3">
        <v>100</v>
      </c>
      <c r="S322" s="3">
        <v>100</v>
      </c>
      <c r="T322" s="3">
        <v>104.91057087606552</v>
      </c>
      <c r="U322" s="3">
        <v>104.91057087606552</v>
      </c>
      <c r="V322" s="3"/>
      <c r="W322" s="3"/>
      <c r="X322" s="3"/>
      <c r="Y322" s="3"/>
      <c r="Z322" s="3"/>
      <c r="AA322" s="3"/>
      <c r="AB322" s="3"/>
      <c r="AC322" s="3"/>
      <c r="AD322" s="3"/>
      <c r="AE322" s="1"/>
      <c r="AF322" s="1"/>
      <c r="AG322" s="1"/>
    </row>
    <row r="323" spans="1:33" s="227" customFormat="1" ht="11.25" customHeight="1">
      <c r="A323" s="49" t="s">
        <v>229</v>
      </c>
      <c r="B323" s="6" t="s">
        <v>39</v>
      </c>
      <c r="C323" s="65" t="s">
        <v>20</v>
      </c>
      <c r="D323" s="69">
        <v>4915.4251791063416</v>
      </c>
      <c r="E323" s="69">
        <v>5271.9025107318739</v>
      </c>
      <c r="F323" s="70">
        <v>107.25221763400623</v>
      </c>
      <c r="G323" s="5"/>
      <c r="H323" s="69">
        <v>5575.2136131587422</v>
      </c>
      <c r="I323" s="69">
        <v>5424.9887620054824</v>
      </c>
      <c r="J323" s="69">
        <v>5271.9025107318739</v>
      </c>
      <c r="K323" s="69">
        <v>5195.7911262430944</v>
      </c>
      <c r="L323" s="69">
        <v>5955.5463604004135</v>
      </c>
      <c r="M323" s="69">
        <v>5869.1485830957172</v>
      </c>
      <c r="N323" s="1"/>
      <c r="O323" s="6"/>
      <c r="P323" s="5">
        <v>105.75335188405752</v>
      </c>
      <c r="Q323" s="5">
        <v>102.90381415365657</v>
      </c>
      <c r="R323" s="5">
        <v>100</v>
      </c>
      <c r="S323" s="5">
        <v>98.556282398359201</v>
      </c>
      <c r="T323" s="5">
        <v>112.96768762845792</v>
      </c>
      <c r="U323" s="5">
        <v>111.32885274619638</v>
      </c>
      <c r="V323" s="5"/>
      <c r="W323" s="5"/>
      <c r="X323" s="5"/>
      <c r="Y323" s="5"/>
      <c r="Z323" s="5"/>
      <c r="AA323" s="5"/>
      <c r="AB323" s="5"/>
      <c r="AC323" s="5"/>
      <c r="AD323" s="5"/>
      <c r="AE323" s="1"/>
      <c r="AF323" s="1"/>
      <c r="AG323" s="1"/>
    </row>
    <row r="324" spans="1:33" s="4" customFormat="1" ht="11.25" customHeight="1">
      <c r="A324" s="49" t="s">
        <v>229</v>
      </c>
      <c r="B324" s="1" t="s">
        <v>38</v>
      </c>
      <c r="C324" s="68" t="s">
        <v>20</v>
      </c>
      <c r="D324" s="71">
        <v>2200.0428475858575</v>
      </c>
      <c r="E324" s="71">
        <v>2309.6542928499775</v>
      </c>
      <c r="F324" s="219">
        <v>104.9822413860893</v>
      </c>
      <c r="G324" s="5"/>
      <c r="H324" s="71">
        <v>2464.8004054547264</v>
      </c>
      <c r="I324" s="71">
        <v>2387.7228712815549</v>
      </c>
      <c r="J324" s="71">
        <v>2309.6542928499775</v>
      </c>
      <c r="K324" s="71">
        <v>2270.9744151717482</v>
      </c>
      <c r="L324" s="71">
        <v>2640.3300221073218</v>
      </c>
      <c r="M324" s="71">
        <v>2596.1142381521017</v>
      </c>
      <c r="N324" s="1"/>
      <c r="O324" s="1"/>
      <c r="P324" s="3">
        <v>106.71728721848271</v>
      </c>
      <c r="Q324" s="3">
        <v>103.38009799445982</v>
      </c>
      <c r="R324" s="3">
        <v>100</v>
      </c>
      <c r="S324" s="3">
        <v>98.325295790024896</v>
      </c>
      <c r="T324" s="3">
        <v>114.31710928691888</v>
      </c>
      <c r="U324" s="3">
        <v>112.40271958400534</v>
      </c>
      <c r="V324" s="3"/>
      <c r="W324" s="3"/>
      <c r="X324" s="3"/>
      <c r="Y324" s="3"/>
      <c r="Z324" s="3"/>
      <c r="AA324" s="3"/>
      <c r="AB324" s="3"/>
      <c r="AC324" s="3"/>
      <c r="AD324" s="3"/>
      <c r="AE324" s="1"/>
      <c r="AF324" s="1"/>
      <c r="AG324" s="1"/>
    </row>
    <row r="325" spans="1:33" s="227" customFormat="1" ht="11.25" customHeight="1">
      <c r="A325" s="49" t="s">
        <v>229</v>
      </c>
      <c r="B325" s="6" t="s">
        <v>37</v>
      </c>
      <c r="C325" s="65" t="s">
        <v>20</v>
      </c>
      <c r="D325" s="69">
        <v>11594.149239815002</v>
      </c>
      <c r="E325" s="69">
        <v>12088.289022502364</v>
      </c>
      <c r="F325" s="70">
        <v>104.26197535038153</v>
      </c>
      <c r="G325" s="5"/>
      <c r="H325" s="69">
        <v>12990.190555056402</v>
      </c>
      <c r="I325" s="69">
        <v>12578.912429260199</v>
      </c>
      <c r="J325" s="69">
        <v>12088.289022502364</v>
      </c>
      <c r="K325" s="69">
        <v>11821.610258786035</v>
      </c>
      <c r="L325" s="69">
        <v>13457.762432438729</v>
      </c>
      <c r="M325" s="69">
        <v>13206.723997083469</v>
      </c>
      <c r="N325" s="1"/>
      <c r="O325" s="6"/>
      <c r="P325" s="5">
        <v>107.46095275249581</v>
      </c>
      <c r="Q325" s="5">
        <v>104.05866707723929</v>
      </c>
      <c r="R325" s="5">
        <v>100</v>
      </c>
      <c r="S325" s="5">
        <v>97.793908110404161</v>
      </c>
      <c r="T325" s="5">
        <v>111.3289267603305</v>
      </c>
      <c r="U325" s="5">
        <v>109.25221900716583</v>
      </c>
      <c r="V325" s="5"/>
      <c r="W325" s="5"/>
      <c r="X325" s="5"/>
      <c r="Y325" s="5"/>
      <c r="Z325" s="5"/>
      <c r="AA325" s="5"/>
      <c r="AB325" s="5"/>
      <c r="AC325" s="5"/>
      <c r="AD325" s="5"/>
      <c r="AE325" s="1"/>
      <c r="AF325" s="1"/>
      <c r="AG325" s="1"/>
    </row>
    <row r="326" spans="1:33" s="4" customFormat="1" ht="11.25" customHeight="1">
      <c r="A326" s="49" t="s">
        <v>229</v>
      </c>
      <c r="B326" s="1" t="s">
        <v>4</v>
      </c>
      <c r="C326" s="68" t="s">
        <v>20</v>
      </c>
      <c r="D326" s="71">
        <v>0</v>
      </c>
      <c r="E326" s="71">
        <v>0</v>
      </c>
      <c r="F326" s="219"/>
      <c r="G326" s="5"/>
      <c r="H326" s="71">
        <v>0</v>
      </c>
      <c r="I326" s="71">
        <v>0</v>
      </c>
      <c r="J326" s="71">
        <v>0</v>
      </c>
      <c r="K326" s="71">
        <v>0</v>
      </c>
      <c r="L326" s="71">
        <v>0</v>
      </c>
      <c r="M326" s="71">
        <v>0</v>
      </c>
      <c r="N326" s="1"/>
      <c r="O326" s="1"/>
      <c r="P326" s="3"/>
      <c r="Q326" s="3"/>
      <c r="R326" s="3"/>
      <c r="S326" s="3"/>
      <c r="T326" s="3"/>
      <c r="U326" s="3"/>
      <c r="V326" s="3"/>
      <c r="W326" s="3"/>
      <c r="X326" s="244" t="s">
        <v>208</v>
      </c>
      <c r="Y326" s="245"/>
      <c r="Z326" s="245"/>
      <c r="AA326" s="245"/>
      <c r="AB326" s="245"/>
      <c r="AC326" s="245"/>
      <c r="AD326" s="245"/>
      <c r="AE326" s="245"/>
      <c r="AF326" s="245"/>
      <c r="AG326" s="1"/>
    </row>
    <row r="327" spans="1:33" s="4" customFormat="1" ht="11.25" customHeight="1">
      <c r="A327" s="49" t="s">
        <v>229</v>
      </c>
      <c r="B327" s="1" t="s">
        <v>36</v>
      </c>
      <c r="C327" s="68" t="s">
        <v>20</v>
      </c>
      <c r="D327" s="71">
        <v>11594.149239815002</v>
      </c>
      <c r="E327" s="71">
        <v>12088.289022502364</v>
      </c>
      <c r="F327" s="219">
        <v>104.26197535038153</v>
      </c>
      <c r="G327" s="5"/>
      <c r="H327" s="71">
        <v>12990.190555056402</v>
      </c>
      <c r="I327" s="71">
        <v>12578.912429260199</v>
      </c>
      <c r="J327" s="71">
        <v>12088.289022502364</v>
      </c>
      <c r="K327" s="71">
        <v>11821.610258786035</v>
      </c>
      <c r="L327" s="71">
        <v>13457.762432438729</v>
      </c>
      <c r="M327" s="71">
        <v>13206.723997083469</v>
      </c>
      <c r="N327" s="1"/>
      <c r="O327" s="1"/>
      <c r="P327" s="3">
        <v>107.46095275249581</v>
      </c>
      <c r="Q327" s="3">
        <v>104.05866707723929</v>
      </c>
      <c r="R327" s="3">
        <v>100</v>
      </c>
      <c r="S327" s="3">
        <v>97.793908110404161</v>
      </c>
      <c r="T327" s="3">
        <v>111.3289267603305</v>
      </c>
      <c r="U327" s="3">
        <v>109.25221900716583</v>
      </c>
      <c r="V327" s="3"/>
      <c r="W327" s="3"/>
      <c r="X327" s="84" t="s">
        <v>232</v>
      </c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s="4" customFormat="1" ht="11.25" customHeight="1">
      <c r="A328" s="49" t="s">
        <v>229</v>
      </c>
      <c r="B328" s="1" t="s">
        <v>35</v>
      </c>
      <c r="C328" s="68" t="s">
        <v>20</v>
      </c>
      <c r="D328" s="71">
        <v>202.77999999999994</v>
      </c>
      <c r="E328" s="71">
        <v>202.77999999999994</v>
      </c>
      <c r="F328" s="219">
        <v>100</v>
      </c>
      <c r="G328" s="5"/>
      <c r="H328" s="71">
        <v>202.77999999999994</v>
      </c>
      <c r="I328" s="71">
        <v>202.77999999999994</v>
      </c>
      <c r="J328" s="71">
        <v>202.77999999999994</v>
      </c>
      <c r="K328" s="71">
        <v>202.77999999999994</v>
      </c>
      <c r="L328" s="71">
        <v>202.77999999999994</v>
      </c>
      <c r="M328" s="71">
        <v>202.77999999999994</v>
      </c>
      <c r="N328" s="1"/>
      <c r="O328" s="1"/>
      <c r="P328" s="3">
        <v>100</v>
      </c>
      <c r="Q328" s="3">
        <v>100</v>
      </c>
      <c r="R328" s="3">
        <v>100</v>
      </c>
      <c r="S328" s="3">
        <v>100</v>
      </c>
      <c r="T328" s="3">
        <v>100</v>
      </c>
      <c r="U328" s="3">
        <v>100</v>
      </c>
      <c r="V328" s="3"/>
      <c r="W328" s="3"/>
      <c r="X328" s="3"/>
      <c r="Y328" s="3"/>
      <c r="Z328" s="3"/>
      <c r="AA328" s="3"/>
      <c r="AB328" s="3"/>
      <c r="AC328" s="3"/>
      <c r="AD328" s="3"/>
      <c r="AE328" s="1"/>
      <c r="AF328" s="1"/>
      <c r="AG328" s="1"/>
    </row>
    <row r="329" spans="1:33" s="4" customFormat="1" ht="11.25" customHeight="1">
      <c r="A329" s="49" t="s">
        <v>229</v>
      </c>
      <c r="B329" s="6" t="s">
        <v>34</v>
      </c>
      <c r="C329" s="65" t="s">
        <v>20</v>
      </c>
      <c r="D329" s="69">
        <v>11391.369239815001</v>
      </c>
      <c r="E329" s="69">
        <v>11885.509022502363</v>
      </c>
      <c r="F329" s="70">
        <v>104.33784361023299</v>
      </c>
      <c r="G329" s="5"/>
      <c r="H329" s="69">
        <v>12787.410555056402</v>
      </c>
      <c r="I329" s="69">
        <v>12376.132429260198</v>
      </c>
      <c r="J329" s="69">
        <v>11885.509022502363</v>
      </c>
      <c r="K329" s="69">
        <v>11618.830258786034</v>
      </c>
      <c r="L329" s="69">
        <v>13254.982432438728</v>
      </c>
      <c r="M329" s="69">
        <v>13003.943997083468</v>
      </c>
      <c r="N329" s="6"/>
      <c r="O329" s="6"/>
      <c r="P329" s="5">
        <v>107.58824490264998</v>
      </c>
      <c r="Q329" s="5">
        <v>104.1279124506065</v>
      </c>
      <c r="R329" s="5">
        <v>100</v>
      </c>
      <c r="S329" s="5">
        <v>97.756269729706673</v>
      </c>
      <c r="T329" s="5">
        <v>111.52221084804694</v>
      </c>
      <c r="U329" s="5">
        <v>109.41007215142082</v>
      </c>
      <c r="V329" s="3"/>
      <c r="W329" s="3"/>
      <c r="X329" s="3"/>
      <c r="Y329" s="3"/>
      <c r="Z329" s="3"/>
      <c r="AA329" s="3"/>
      <c r="AB329" s="3"/>
      <c r="AC329" s="3"/>
      <c r="AD329" s="3"/>
      <c r="AE329" s="1"/>
      <c r="AF329" s="1"/>
      <c r="AG329" s="1"/>
    </row>
    <row r="330" spans="1:33" s="231" customFormat="1" ht="11.25" customHeight="1">
      <c r="A330" s="49" t="s">
        <v>229</v>
      </c>
      <c r="B330" s="7" t="s">
        <v>33</v>
      </c>
      <c r="C330" s="220" t="s">
        <v>31</v>
      </c>
      <c r="D330" s="221">
        <v>1.4239211549768751</v>
      </c>
      <c r="E330" s="221">
        <v>1.4856886278127954</v>
      </c>
      <c r="F330" s="70">
        <v>104.33784361023299</v>
      </c>
      <c r="G330" s="5"/>
      <c r="H330" s="221">
        <v>1.0656175462547002</v>
      </c>
      <c r="I330" s="221">
        <v>1.2376132429260198</v>
      </c>
      <c r="J330" s="221">
        <v>1.4856886278127954</v>
      </c>
      <c r="K330" s="221">
        <v>1.6598328941122906</v>
      </c>
      <c r="L330" s="221">
        <v>1.3091340674013558</v>
      </c>
      <c r="M330" s="221">
        <v>1.4448826663426075</v>
      </c>
      <c r="N330" s="1"/>
      <c r="O330" s="7"/>
      <c r="P330" s="223">
        <v>71.72549660176665</v>
      </c>
      <c r="Q330" s="223">
        <v>83.30232996048521</v>
      </c>
      <c r="R330" s="223">
        <v>100</v>
      </c>
      <c r="S330" s="223">
        <v>111.72145111966478</v>
      </c>
      <c r="T330" s="223">
        <v>88.116314744135849</v>
      </c>
      <c r="U330" s="223">
        <v>97.253397467929631</v>
      </c>
      <c r="V330" s="3"/>
      <c r="W330" s="3"/>
      <c r="X330" s="3"/>
      <c r="Y330" s="3"/>
      <c r="Z330" s="3"/>
      <c r="AA330" s="3"/>
      <c r="AB330" s="3"/>
      <c r="AC330" s="3"/>
      <c r="AD330" s="3"/>
      <c r="AE330" s="1"/>
      <c r="AF330" s="1"/>
      <c r="AG330" s="1"/>
    </row>
    <row r="331" spans="1:33" s="231" customFormat="1" ht="11.25" customHeight="1">
      <c r="A331" s="49" t="s">
        <v>229</v>
      </c>
      <c r="B331" s="7" t="s">
        <v>32</v>
      </c>
      <c r="C331" s="220" t="s">
        <v>31</v>
      </c>
      <c r="D331" s="226">
        <v>0.79</v>
      </c>
      <c r="E331" s="226">
        <v>0.82950000000000013</v>
      </c>
      <c r="F331" s="70">
        <v>105</v>
      </c>
      <c r="G331" s="5"/>
      <c r="H331" s="105">
        <v>0.82950000000000013</v>
      </c>
      <c r="I331" s="105">
        <v>0.82950000000000024</v>
      </c>
      <c r="J331" s="105">
        <v>0.82950000000000013</v>
      </c>
      <c r="K331" s="105">
        <v>0.82950000000000013</v>
      </c>
      <c r="L331" s="105">
        <v>0.82950000000000013</v>
      </c>
      <c r="M331" s="105">
        <v>0.82950000000000013</v>
      </c>
      <c r="N331" s="1"/>
      <c r="O331" s="7"/>
      <c r="P331" s="223">
        <v>100</v>
      </c>
      <c r="Q331" s="223">
        <v>100.00000000000003</v>
      </c>
      <c r="R331" s="223">
        <v>100</v>
      </c>
      <c r="S331" s="223">
        <v>100</v>
      </c>
      <c r="T331" s="223">
        <v>100</v>
      </c>
      <c r="U331" s="223">
        <v>100</v>
      </c>
      <c r="V331" s="3"/>
      <c r="W331" s="3"/>
      <c r="X331" s="3"/>
      <c r="Y331" s="3"/>
      <c r="Z331" s="3"/>
      <c r="AA331" s="3"/>
      <c r="AB331" s="3"/>
      <c r="AC331" s="3"/>
      <c r="AD331" s="3"/>
      <c r="AE331" s="1"/>
      <c r="AF331" s="1"/>
      <c r="AG331" s="1"/>
    </row>
    <row r="332" spans="1:33" s="4" customFormat="1" ht="11.25" customHeight="1">
      <c r="A332" s="49" t="s">
        <v>229</v>
      </c>
      <c r="B332" s="6" t="s">
        <v>30</v>
      </c>
      <c r="C332" s="65" t="s">
        <v>20</v>
      </c>
      <c r="D332" s="69">
        <v>6522.78</v>
      </c>
      <c r="E332" s="69">
        <v>6838.7800000000007</v>
      </c>
      <c r="F332" s="70">
        <v>104.84456014153476</v>
      </c>
      <c r="G332" s="5"/>
      <c r="H332" s="69">
        <v>10156.780000000002</v>
      </c>
      <c r="I332" s="69">
        <v>8497.7800000000025</v>
      </c>
      <c r="J332" s="69">
        <v>6838.7800000000007</v>
      </c>
      <c r="K332" s="69">
        <v>6009.2800000000007</v>
      </c>
      <c r="L332" s="69">
        <v>8601.4675000000025</v>
      </c>
      <c r="M332" s="69">
        <v>7668.2800000000007</v>
      </c>
      <c r="N332" s="1"/>
      <c r="O332" s="6"/>
      <c r="P332" s="5">
        <v>148.51742562269879</v>
      </c>
      <c r="Q332" s="5">
        <v>124.25871281134941</v>
      </c>
      <c r="R332" s="5">
        <v>100</v>
      </c>
      <c r="S332" s="5">
        <v>87.870643594325301</v>
      </c>
      <c r="T332" s="5">
        <v>125.77488236205876</v>
      </c>
      <c r="U332" s="5">
        <v>112.1293564056747</v>
      </c>
      <c r="V332" s="5"/>
      <c r="W332" s="5"/>
      <c r="X332" s="5"/>
      <c r="Y332" s="5"/>
      <c r="Z332" s="5"/>
      <c r="AA332" s="5"/>
      <c r="AB332" s="5"/>
      <c r="AC332" s="5"/>
      <c r="AD332" s="5"/>
      <c r="AE332" s="1"/>
      <c r="AF332" s="1"/>
      <c r="AG332" s="1"/>
    </row>
    <row r="333" spans="1:33" s="4" customFormat="1" ht="11.25" customHeight="1">
      <c r="A333" s="49" t="s">
        <v>229</v>
      </c>
      <c r="B333" s="1" t="s">
        <v>29</v>
      </c>
      <c r="C333" s="68" t="s">
        <v>20</v>
      </c>
      <c r="D333" s="71">
        <v>0</v>
      </c>
      <c r="E333" s="71">
        <v>0</v>
      </c>
      <c r="F333" s="70"/>
      <c r="G333" s="5"/>
      <c r="H333" s="71">
        <v>0</v>
      </c>
      <c r="I333" s="71">
        <v>0</v>
      </c>
      <c r="J333" s="71">
        <v>0</v>
      </c>
      <c r="K333" s="71">
        <v>0</v>
      </c>
      <c r="L333" s="71">
        <v>0</v>
      </c>
      <c r="M333" s="71">
        <v>0</v>
      </c>
      <c r="N333" s="1"/>
      <c r="O333" s="1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1"/>
      <c r="AF333" s="1"/>
      <c r="AG333" s="1"/>
    </row>
    <row r="334" spans="1:33" s="4" customFormat="1" ht="11.25" customHeight="1">
      <c r="A334" s="49" t="s">
        <v>229</v>
      </c>
      <c r="B334" s="6" t="s">
        <v>28</v>
      </c>
      <c r="C334" s="68"/>
      <c r="D334" s="71"/>
      <c r="E334" s="71"/>
      <c r="F334" s="70"/>
      <c r="G334" s="5"/>
      <c r="H334" s="71"/>
      <c r="I334" s="71"/>
      <c r="J334" s="71"/>
      <c r="K334" s="71"/>
      <c r="L334" s="71"/>
      <c r="M334" s="71"/>
      <c r="N334" s="1"/>
      <c r="O334" s="1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1"/>
      <c r="AF334" s="1"/>
      <c r="AG334" s="1"/>
    </row>
    <row r="335" spans="1:33" s="4" customFormat="1" ht="11.25" customHeight="1">
      <c r="A335" s="49" t="s">
        <v>229</v>
      </c>
      <c r="B335" s="1" t="s">
        <v>27</v>
      </c>
      <c r="C335" s="68" t="s">
        <v>20</v>
      </c>
      <c r="D335" s="71">
        <v>6522.78</v>
      </c>
      <c r="E335" s="71">
        <v>6838.7800000000007</v>
      </c>
      <c r="F335" s="219">
        <v>104.84456014153476</v>
      </c>
      <c r="G335" s="5"/>
      <c r="H335" s="71">
        <v>10156.780000000002</v>
      </c>
      <c r="I335" s="71">
        <v>8497.7800000000025</v>
      </c>
      <c r="J335" s="71">
        <v>6838.7800000000007</v>
      </c>
      <c r="K335" s="71">
        <v>6009.2800000000007</v>
      </c>
      <c r="L335" s="71">
        <v>8601.4675000000025</v>
      </c>
      <c r="M335" s="71">
        <v>7668.2800000000007</v>
      </c>
      <c r="N335" s="1"/>
      <c r="O335" s="1"/>
      <c r="P335" s="3">
        <v>148.51742562269879</v>
      </c>
      <c r="Q335" s="3">
        <v>124.25871281134941</v>
      </c>
      <c r="R335" s="3">
        <v>100</v>
      </c>
      <c r="S335" s="3">
        <v>87.870643594325301</v>
      </c>
      <c r="T335" s="3">
        <v>125.77488236205876</v>
      </c>
      <c r="U335" s="3">
        <v>112.1293564056747</v>
      </c>
      <c r="V335" s="3"/>
      <c r="W335" s="3"/>
      <c r="X335" s="3"/>
      <c r="Y335" s="3"/>
      <c r="Z335" s="3"/>
      <c r="AA335" s="3"/>
      <c r="AB335" s="3"/>
      <c r="AC335" s="3"/>
      <c r="AD335" s="3"/>
      <c r="AE335" s="1"/>
      <c r="AF335" s="1"/>
      <c r="AG335" s="1"/>
    </row>
    <row r="336" spans="1:33" s="4" customFormat="1" ht="11.25" customHeight="1">
      <c r="A336" s="49" t="s">
        <v>229</v>
      </c>
      <c r="B336" s="1" t="s">
        <v>26</v>
      </c>
      <c r="C336" s="68" t="s">
        <v>20</v>
      </c>
      <c r="D336" s="71">
        <v>11594.149239815002</v>
      </c>
      <c r="E336" s="71">
        <v>12088.289022502366</v>
      </c>
      <c r="F336" s="219">
        <v>104.26197535038153</v>
      </c>
      <c r="G336" s="5"/>
      <c r="H336" s="71">
        <v>12990.190555056401</v>
      </c>
      <c r="I336" s="71">
        <v>12578.912429260199</v>
      </c>
      <c r="J336" s="71">
        <v>12088.289022502366</v>
      </c>
      <c r="K336" s="71">
        <v>11821.610258786033</v>
      </c>
      <c r="L336" s="71">
        <v>13457.762432438734</v>
      </c>
      <c r="M336" s="71">
        <v>13206.723997083471</v>
      </c>
      <c r="N336" s="1"/>
      <c r="O336" s="1"/>
      <c r="P336" s="3">
        <v>107.46095275249579</v>
      </c>
      <c r="Q336" s="3">
        <v>104.05866707723928</v>
      </c>
      <c r="R336" s="3">
        <v>100</v>
      </c>
      <c r="S336" s="3">
        <v>97.793908110404132</v>
      </c>
      <c r="T336" s="3">
        <v>111.32892676033053</v>
      </c>
      <c r="U336" s="3">
        <v>109.25221900716583</v>
      </c>
      <c r="V336" s="3"/>
      <c r="W336" s="3"/>
      <c r="X336" s="3"/>
      <c r="Y336" s="3"/>
      <c r="Z336" s="3"/>
      <c r="AA336" s="3"/>
      <c r="AB336" s="3"/>
      <c r="AC336" s="3"/>
      <c r="AD336" s="3"/>
      <c r="AE336" s="1"/>
      <c r="AF336" s="1"/>
      <c r="AG336" s="1"/>
    </row>
    <row r="337" spans="1:33" s="4" customFormat="1" ht="11.25" customHeight="1">
      <c r="A337" s="49" t="s">
        <v>229</v>
      </c>
      <c r="B337" s="1" t="s">
        <v>25</v>
      </c>
      <c r="C337" s="68" t="s">
        <v>20</v>
      </c>
      <c r="D337" s="71">
        <v>4220.6658826089706</v>
      </c>
      <c r="E337" s="71">
        <v>4260.82894850911</v>
      </c>
      <c r="F337" s="219">
        <v>100.95158126744003</v>
      </c>
      <c r="G337" s="5"/>
      <c r="H337" s="71">
        <v>4784.6082573514295</v>
      </c>
      <c r="I337" s="71">
        <v>4560.4059355322706</v>
      </c>
      <c r="J337" s="71">
        <v>4260.82894850911</v>
      </c>
      <c r="K337" s="71">
        <v>4088.8523697163832</v>
      </c>
      <c r="L337" s="71">
        <v>4732.8287373829389</v>
      </c>
      <c r="M337" s="71">
        <v>4589.8720400704851</v>
      </c>
      <c r="N337" s="1"/>
      <c r="O337" s="1"/>
      <c r="P337" s="3">
        <v>112.29289687927024</v>
      </c>
      <c r="Q337" s="3">
        <v>107.03095549348407</v>
      </c>
      <c r="R337" s="3">
        <v>100</v>
      </c>
      <c r="S337" s="3">
        <v>95.963776512246469</v>
      </c>
      <c r="T337" s="3">
        <v>111.07765166304047</v>
      </c>
      <c r="U337" s="3">
        <v>107.72251351879567</v>
      </c>
      <c r="V337" s="3"/>
      <c r="W337" s="3"/>
      <c r="X337" s="3"/>
      <c r="Y337" s="3"/>
      <c r="Z337" s="3"/>
      <c r="AA337" s="3"/>
      <c r="AB337" s="3"/>
      <c r="AC337" s="3"/>
      <c r="AD337" s="3"/>
      <c r="AE337" s="1"/>
      <c r="AF337" s="1"/>
      <c r="AG337" s="1"/>
    </row>
    <row r="338" spans="1:33" s="4" customFormat="1" ht="11.25" customHeight="1">
      <c r="A338" s="49" t="s">
        <v>229</v>
      </c>
      <c r="B338" s="1" t="s">
        <v>24</v>
      </c>
      <c r="C338" s="68" t="s">
        <v>20</v>
      </c>
      <c r="D338" s="71">
        <v>2183.7027482873509</v>
      </c>
      <c r="E338" s="71">
        <v>2262.350595013871</v>
      </c>
      <c r="F338" s="219">
        <v>103.60158207375993</v>
      </c>
      <c r="G338" s="5"/>
      <c r="H338" s="71">
        <v>2317.0134706194381</v>
      </c>
      <c r="I338" s="71">
        <v>2290.0640181518547</v>
      </c>
      <c r="J338" s="71">
        <v>2262.350595013871</v>
      </c>
      <c r="K338" s="71">
        <v>2248.7560814561375</v>
      </c>
      <c r="L338" s="71">
        <v>2434.4335853349194</v>
      </c>
      <c r="M338" s="71">
        <v>2418.6220690684117</v>
      </c>
      <c r="N338" s="1"/>
      <c r="O338" s="1"/>
      <c r="P338" s="3">
        <v>102.41619825530321</v>
      </c>
      <c r="Q338" s="3">
        <v>101.22498357235447</v>
      </c>
      <c r="R338" s="3">
        <v>100</v>
      </c>
      <c r="S338" s="3">
        <v>99.399097841523982</v>
      </c>
      <c r="T338" s="3">
        <v>107.60638031524876</v>
      </c>
      <c r="U338" s="3">
        <v>106.90748261560152</v>
      </c>
      <c r="V338" s="3"/>
      <c r="W338" s="3"/>
      <c r="X338" s="3"/>
      <c r="Y338" s="3"/>
      <c r="Z338" s="3"/>
      <c r="AA338" s="3"/>
      <c r="AB338" s="3"/>
      <c r="AC338" s="3"/>
      <c r="AD338" s="3"/>
      <c r="AE338" s="1"/>
      <c r="AF338" s="1"/>
      <c r="AG338" s="1"/>
    </row>
    <row r="339" spans="1:33" s="4" customFormat="1" ht="11.25" customHeight="1">
      <c r="A339" s="49" t="s">
        <v>229</v>
      </c>
      <c r="B339" s="6" t="s">
        <v>23</v>
      </c>
      <c r="C339" s="65" t="s">
        <v>20</v>
      </c>
      <c r="D339" s="69">
        <v>5189.7806089186806</v>
      </c>
      <c r="E339" s="69">
        <v>5565.1094789793842</v>
      </c>
      <c r="F339" s="70">
        <v>107.23207584952046</v>
      </c>
      <c r="G339" s="5"/>
      <c r="H339" s="69">
        <v>5888.5688270855335</v>
      </c>
      <c r="I339" s="69">
        <v>5728.4424755760738</v>
      </c>
      <c r="J339" s="69">
        <v>5565.1094789793842</v>
      </c>
      <c r="K339" s="69">
        <v>5484.001807613512</v>
      </c>
      <c r="L339" s="69">
        <v>6290.500109720876</v>
      </c>
      <c r="M339" s="69">
        <v>6198.2298879445752</v>
      </c>
      <c r="N339" s="1"/>
      <c r="O339" s="6"/>
      <c r="P339" s="5">
        <v>105.81227286413547</v>
      </c>
      <c r="Q339" s="5">
        <v>102.93494669266856</v>
      </c>
      <c r="R339" s="5">
        <v>100</v>
      </c>
      <c r="S339" s="5">
        <v>98.542568269820507</v>
      </c>
      <c r="T339" s="5">
        <v>113.03461564379727</v>
      </c>
      <c r="U339" s="5">
        <v>111.37660294656597</v>
      </c>
      <c r="V339" s="5"/>
      <c r="W339" s="5"/>
      <c r="X339" s="5"/>
      <c r="Y339" s="5"/>
      <c r="Z339" s="5"/>
      <c r="AA339" s="5"/>
      <c r="AB339" s="5"/>
      <c r="AC339" s="5"/>
      <c r="AD339" s="5"/>
      <c r="AE339" s="1"/>
      <c r="AF339" s="1"/>
      <c r="AG339" s="1"/>
    </row>
    <row r="340" spans="1:33" s="4" customFormat="1" ht="11.25" customHeight="1">
      <c r="A340" s="49" t="s">
        <v>229</v>
      </c>
      <c r="B340" s="1" t="s">
        <v>22</v>
      </c>
      <c r="C340" s="68" t="s">
        <v>20</v>
      </c>
      <c r="D340" s="71">
        <v>2302.1141173910291</v>
      </c>
      <c r="E340" s="71">
        <v>2577.9510514908907</v>
      </c>
      <c r="F340" s="219">
        <v>111.98189664083489</v>
      </c>
      <c r="G340" s="5"/>
      <c r="H340" s="71">
        <v>5372.1717426485729</v>
      </c>
      <c r="I340" s="71">
        <v>3937.3740644677318</v>
      </c>
      <c r="J340" s="71">
        <v>2577.9510514908907</v>
      </c>
      <c r="K340" s="71">
        <v>1920.4276302836174</v>
      </c>
      <c r="L340" s="71">
        <v>3868.6387626170635</v>
      </c>
      <c r="M340" s="71">
        <v>3078.4079599295155</v>
      </c>
      <c r="N340" s="1"/>
      <c r="O340" s="1"/>
      <c r="P340" s="3">
        <v>208.38920659652237</v>
      </c>
      <c r="Q340" s="3">
        <v>152.73269297299709</v>
      </c>
      <c r="R340" s="3">
        <v>100</v>
      </c>
      <c r="S340" s="3">
        <v>74.494340347268746</v>
      </c>
      <c r="T340" s="3">
        <v>150.06641652019488</v>
      </c>
      <c r="U340" s="3">
        <v>119.41297171446288</v>
      </c>
      <c r="V340" s="3"/>
      <c r="W340" s="3"/>
      <c r="X340" s="3"/>
      <c r="Y340" s="3"/>
      <c r="Z340" s="3"/>
      <c r="AA340" s="3"/>
      <c r="AB340" s="3"/>
      <c r="AC340" s="3"/>
      <c r="AD340" s="3"/>
      <c r="AE340" s="1"/>
      <c r="AF340" s="1"/>
      <c r="AG340" s="1"/>
    </row>
    <row r="341" spans="1:33" s="4" customFormat="1" ht="11.25" customHeight="1">
      <c r="A341" s="49" t="s">
        <v>229</v>
      </c>
      <c r="B341" s="6" t="s">
        <v>21</v>
      </c>
      <c r="C341" s="65" t="s">
        <v>20</v>
      </c>
      <c r="D341" s="69">
        <v>118.41136910367823</v>
      </c>
      <c r="E341" s="69">
        <v>315.60045647701963</v>
      </c>
      <c r="F341" s="69">
        <v>266.5288467365724</v>
      </c>
      <c r="G341" s="5"/>
      <c r="H341" s="69">
        <v>3055.1582720291349</v>
      </c>
      <c r="I341" s="69">
        <v>1647.3100463158771</v>
      </c>
      <c r="J341" s="69">
        <v>315.60045647701963</v>
      </c>
      <c r="K341" s="69">
        <v>-328.32845117252009</v>
      </c>
      <c r="L341" s="69">
        <v>1434.2051772821442</v>
      </c>
      <c r="M341" s="69">
        <v>659.78589086110378</v>
      </c>
      <c r="N341" s="1"/>
      <c r="O341" s="6"/>
      <c r="P341" s="3">
        <v>968.04621455026165</v>
      </c>
      <c r="Q341" s="3">
        <v>521.96060319571359</v>
      </c>
      <c r="R341" s="3">
        <v>100</v>
      </c>
      <c r="S341" s="3">
        <v>-104.03294559126446</v>
      </c>
      <c r="T341" s="3">
        <v>454.43697809942034</v>
      </c>
      <c r="U341" s="3">
        <v>209.05733097668886</v>
      </c>
      <c r="V341" s="5"/>
      <c r="W341" s="5"/>
      <c r="X341" s="5"/>
      <c r="Y341" s="5"/>
      <c r="Z341" s="5"/>
      <c r="AA341" s="5"/>
      <c r="AB341" s="5"/>
      <c r="AC341" s="5"/>
      <c r="AD341" s="5"/>
      <c r="AE341" s="1"/>
      <c r="AF341" s="1"/>
      <c r="AG341" s="1"/>
    </row>
    <row r="342" spans="1:33" s="4" customFormat="1" ht="11.45" customHeight="1">
      <c r="A342" s="49" t="s">
        <v>229</v>
      </c>
      <c r="B342" s="1" t="s">
        <v>19</v>
      </c>
      <c r="C342" s="218" t="s">
        <v>18</v>
      </c>
      <c r="D342" s="71">
        <v>0.44190620624202753</v>
      </c>
      <c r="E342" s="71">
        <v>1.178528164274758</v>
      </c>
      <c r="F342" s="71">
        <v>266.69192412954936</v>
      </c>
      <c r="G342" s="5"/>
      <c r="H342" s="71">
        <v>10.68960208560709</v>
      </c>
      <c r="I342" s="71">
        <v>5.9499086187399088</v>
      </c>
      <c r="J342" s="71">
        <v>1.178528164274758</v>
      </c>
      <c r="K342" s="71">
        <v>-1.2469636338524206</v>
      </c>
      <c r="L342" s="71">
        <v>4.6851274267457503</v>
      </c>
      <c r="M342" s="71">
        <v>2.1921461267564455</v>
      </c>
      <c r="N342" s="1"/>
      <c r="O342" s="1"/>
      <c r="P342" s="3">
        <v>907.02983684613514</v>
      </c>
      <c r="Q342" s="3">
        <v>504.85926421634224</v>
      </c>
      <c r="R342" s="3">
        <v>100</v>
      </c>
      <c r="S342" s="3">
        <v>-105.80685906813065</v>
      </c>
      <c r="T342" s="3">
        <v>397.54055683759424</v>
      </c>
      <c r="U342" s="3">
        <v>186.00710557523647</v>
      </c>
      <c r="V342" s="3"/>
      <c r="W342" s="3"/>
      <c r="X342" s="244" t="s">
        <v>209</v>
      </c>
      <c r="Y342" s="245"/>
      <c r="Z342" s="245"/>
      <c r="AA342" s="245"/>
      <c r="AB342" s="245"/>
      <c r="AC342" s="245"/>
      <c r="AD342" s="245"/>
      <c r="AE342" s="245"/>
      <c r="AF342" s="245"/>
      <c r="AG342" s="1"/>
    </row>
    <row r="343" spans="1:33" s="4" customFormat="1" ht="11.45" customHeight="1">
      <c r="A343" s="49" t="s">
        <v>229</v>
      </c>
      <c r="B343" s="1" t="s">
        <v>233</v>
      </c>
      <c r="C343" s="8"/>
      <c r="D343" s="13">
        <v>0</v>
      </c>
      <c r="E343" s="13">
        <v>0</v>
      </c>
      <c r="F343" s="14"/>
      <c r="G343" s="14"/>
      <c r="H343" s="13">
        <v>0</v>
      </c>
      <c r="I343" s="13">
        <v>0</v>
      </c>
      <c r="J343" s="13">
        <v>0</v>
      </c>
      <c r="K343" s="13">
        <v>0</v>
      </c>
      <c r="L343" s="13"/>
      <c r="M343" s="13"/>
      <c r="N343" s="13"/>
      <c r="O343" s="1"/>
      <c r="P343" s="3"/>
      <c r="Q343" s="3"/>
      <c r="R343" s="3"/>
      <c r="S343" s="3"/>
      <c r="T343" s="3"/>
      <c r="U343" s="3"/>
      <c r="V343" s="3"/>
      <c r="W343" s="3"/>
      <c r="X343" s="84" t="s">
        <v>222</v>
      </c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s="4" customFormat="1">
      <c r="A344" s="49" t="s">
        <v>230</v>
      </c>
      <c r="B344" s="54" t="s">
        <v>131</v>
      </c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4"/>
      <c r="AG344" s="1"/>
    </row>
    <row r="345" spans="1:33" s="4" customFormat="1">
      <c r="A345" s="49" t="s">
        <v>230</v>
      </c>
      <c r="B345" s="54" t="s">
        <v>132</v>
      </c>
      <c r="C345" s="53"/>
      <c r="D345" s="56" t="s">
        <v>108</v>
      </c>
      <c r="E345" s="56" t="s">
        <v>108</v>
      </c>
      <c r="F345" s="53"/>
      <c r="G345" s="53"/>
      <c r="H345" s="56" t="s">
        <v>110</v>
      </c>
      <c r="I345" s="56" t="s">
        <v>111</v>
      </c>
      <c r="J345" s="56" t="s">
        <v>109</v>
      </c>
      <c r="K345" s="56" t="s">
        <v>112</v>
      </c>
      <c r="L345" s="56" t="s">
        <v>113</v>
      </c>
      <c r="M345" s="56" t="s">
        <v>114</v>
      </c>
      <c r="N345" s="53"/>
      <c r="O345" s="53"/>
      <c r="P345" s="53"/>
      <c r="Q345" s="53"/>
      <c r="R345" s="53"/>
      <c r="S345" s="56" t="s">
        <v>49</v>
      </c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4"/>
      <c r="AG345" s="1"/>
    </row>
    <row r="346" spans="1:33" s="4" customFormat="1" ht="12" customHeight="1">
      <c r="A346" s="49" t="s">
        <v>230</v>
      </c>
      <c r="B346" s="62" t="s">
        <v>230</v>
      </c>
      <c r="C346" s="64"/>
      <c r="D346" s="77">
        <v>2024</v>
      </c>
      <c r="E346" s="77" t="s">
        <v>222</v>
      </c>
      <c r="F346" s="246" t="s">
        <v>234</v>
      </c>
      <c r="G346" s="78"/>
      <c r="H346" s="73"/>
      <c r="I346" s="73"/>
      <c r="J346" s="73" t="s">
        <v>222</v>
      </c>
      <c r="K346" s="73"/>
      <c r="L346" s="73"/>
      <c r="M346" s="73"/>
      <c r="N346" s="55"/>
      <c r="O346" s="55"/>
      <c r="P346" s="73"/>
      <c r="Q346" s="73"/>
      <c r="R346" s="73" t="s">
        <v>143</v>
      </c>
      <c r="S346" s="73"/>
      <c r="T346" s="73"/>
      <c r="U346" s="73"/>
      <c r="V346" s="18"/>
      <c r="W346" s="18"/>
      <c r="X346" s="18"/>
      <c r="Y346" s="18"/>
      <c r="Z346" s="18"/>
      <c r="AA346" s="18"/>
      <c r="AB346" s="18"/>
      <c r="AC346" s="18"/>
      <c r="AD346" s="18"/>
      <c r="AE346" s="1"/>
      <c r="AF346" s="1"/>
      <c r="AG346" s="1"/>
    </row>
    <row r="347" spans="1:33" s="4" customFormat="1" ht="12">
      <c r="A347" s="49" t="s">
        <v>230</v>
      </c>
      <c r="B347" s="63" t="s">
        <v>68</v>
      </c>
      <c r="C347" s="64"/>
      <c r="D347" s="77"/>
      <c r="E347" s="215" t="s">
        <v>233</v>
      </c>
      <c r="F347" s="247"/>
      <c r="G347" s="78"/>
      <c r="H347" s="79" t="s">
        <v>67</v>
      </c>
      <c r="I347" s="77" t="s">
        <v>66</v>
      </c>
      <c r="J347" s="103" t="s">
        <v>65</v>
      </c>
      <c r="K347" s="77" t="s">
        <v>64</v>
      </c>
      <c r="L347" s="77" t="s">
        <v>63</v>
      </c>
      <c r="M347" s="96" t="s">
        <v>62</v>
      </c>
      <c r="N347" s="83"/>
      <c r="O347" s="83"/>
      <c r="P347" s="80" t="s">
        <v>67</v>
      </c>
      <c r="Q347" s="77" t="s">
        <v>66</v>
      </c>
      <c r="R347" s="103" t="s">
        <v>65</v>
      </c>
      <c r="S347" s="77" t="s">
        <v>64</v>
      </c>
      <c r="T347" s="77" t="s">
        <v>63</v>
      </c>
      <c r="U347" s="80" t="s">
        <v>62</v>
      </c>
      <c r="V347" s="18"/>
      <c r="W347" s="18"/>
      <c r="X347" s="18"/>
      <c r="Y347" s="18"/>
      <c r="Z347" s="18"/>
      <c r="AA347" s="18"/>
      <c r="AB347" s="18"/>
      <c r="AC347" s="18"/>
      <c r="AD347" s="18"/>
      <c r="AE347" s="1"/>
      <c r="AF347" s="1"/>
      <c r="AG347" s="1"/>
    </row>
    <row r="348" spans="1:33" s="4" customFormat="1">
      <c r="A348" s="49" t="s">
        <v>230</v>
      </c>
      <c r="B348" s="6" t="s">
        <v>8</v>
      </c>
      <c r="C348" s="65" t="s">
        <v>7</v>
      </c>
      <c r="D348" s="66">
        <v>9000</v>
      </c>
      <c r="E348" s="66">
        <v>9000</v>
      </c>
      <c r="F348" s="66"/>
      <c r="G348" s="21"/>
      <c r="H348" s="72">
        <v>12000</v>
      </c>
      <c r="I348" s="72">
        <v>10000</v>
      </c>
      <c r="J348" s="72">
        <v>9000</v>
      </c>
      <c r="K348" s="72">
        <v>8000</v>
      </c>
      <c r="L348" s="72">
        <v>9000</v>
      </c>
      <c r="M348" s="72">
        <v>9000</v>
      </c>
      <c r="N348" s="2" t="e">
        <v>#N/A</v>
      </c>
      <c r="O348" s="2"/>
      <c r="P348" s="17">
        <v>133.33333333333331</v>
      </c>
      <c r="Q348" s="17">
        <v>111.11111111111111</v>
      </c>
      <c r="R348" s="17">
        <v>100</v>
      </c>
      <c r="S348" s="17">
        <v>88.888888888888886</v>
      </c>
      <c r="T348" s="17">
        <v>100</v>
      </c>
      <c r="U348" s="17">
        <v>100</v>
      </c>
      <c r="V348" s="22"/>
      <c r="W348" s="22"/>
      <c r="X348" s="22"/>
      <c r="Y348" s="22"/>
      <c r="Z348" s="22"/>
      <c r="AA348" s="22"/>
      <c r="AB348" s="22"/>
      <c r="AC348" s="22"/>
      <c r="AD348" s="22"/>
      <c r="AE348" s="1"/>
      <c r="AF348" s="6"/>
      <c r="AG348" s="1"/>
    </row>
    <row r="349" spans="1:33" s="4" customFormat="1">
      <c r="A349" s="49" t="s">
        <v>230</v>
      </c>
      <c r="B349" s="6" t="s">
        <v>186</v>
      </c>
      <c r="C349" s="65" t="s">
        <v>59</v>
      </c>
      <c r="D349" s="67">
        <v>2.25</v>
      </c>
      <c r="E349" s="67">
        <v>2.25</v>
      </c>
      <c r="F349" s="66"/>
      <c r="G349" s="21"/>
      <c r="H349" s="105">
        <v>3</v>
      </c>
      <c r="I349" s="105">
        <v>2.5</v>
      </c>
      <c r="J349" s="105">
        <v>2.25</v>
      </c>
      <c r="K349" s="105">
        <v>2</v>
      </c>
      <c r="L349" s="105">
        <v>2</v>
      </c>
      <c r="M349" s="105">
        <v>2.5714285714285716</v>
      </c>
      <c r="N349" s="106" t="e">
        <v>#N/A</v>
      </c>
      <c r="O349" s="1"/>
      <c r="P349" s="17">
        <v>133.33333333333331</v>
      </c>
      <c r="Q349" s="17">
        <v>111.11111111111111</v>
      </c>
      <c r="R349" s="17">
        <v>100</v>
      </c>
      <c r="S349" s="17">
        <v>88.888888888888886</v>
      </c>
      <c r="T349" s="17">
        <v>88.888888888888886</v>
      </c>
      <c r="U349" s="17">
        <v>114.28571428571431</v>
      </c>
      <c r="V349" s="22"/>
      <c r="W349" s="22"/>
      <c r="X349" s="22"/>
      <c r="Y349" s="22"/>
      <c r="Z349" s="22"/>
      <c r="AA349" s="22"/>
      <c r="AB349" s="22"/>
      <c r="AC349" s="22"/>
      <c r="AD349" s="22"/>
      <c r="AE349" s="1"/>
      <c r="AF349" s="6"/>
      <c r="AG349" s="1"/>
    </row>
    <row r="350" spans="1:33" s="4" customFormat="1">
      <c r="A350" s="49" t="s">
        <v>230</v>
      </c>
      <c r="B350" s="6" t="s">
        <v>58</v>
      </c>
      <c r="C350" s="65" t="s">
        <v>57</v>
      </c>
      <c r="D350" s="66">
        <v>4000</v>
      </c>
      <c r="E350" s="66">
        <v>4000</v>
      </c>
      <c r="F350" s="67"/>
      <c r="G350" s="50"/>
      <c r="H350" s="72">
        <v>4000</v>
      </c>
      <c r="I350" s="72">
        <v>4000</v>
      </c>
      <c r="J350" s="72">
        <v>4000</v>
      </c>
      <c r="K350" s="72">
        <v>4000</v>
      </c>
      <c r="L350" s="72">
        <v>4500</v>
      </c>
      <c r="M350" s="72">
        <v>3500</v>
      </c>
      <c r="N350" s="6"/>
      <c r="O350" s="6"/>
      <c r="P350" s="17">
        <v>100</v>
      </c>
      <c r="Q350" s="17">
        <v>100</v>
      </c>
      <c r="R350" s="17">
        <v>100</v>
      </c>
      <c r="S350" s="17">
        <v>100</v>
      </c>
      <c r="T350" s="17">
        <v>112.5</v>
      </c>
      <c r="U350" s="17">
        <v>87.5</v>
      </c>
      <c r="V350" s="22"/>
      <c r="W350" s="22"/>
      <c r="X350" s="22"/>
      <c r="Y350" s="22"/>
      <c r="Z350" s="22"/>
      <c r="AA350" s="22"/>
      <c r="AB350" s="22"/>
      <c r="AC350" s="22"/>
      <c r="AD350" s="22"/>
      <c r="AE350" s="1"/>
      <c r="AF350" s="6"/>
      <c r="AG350" s="1"/>
    </row>
    <row r="351" spans="1:33" s="4" customFormat="1" ht="6" customHeight="1">
      <c r="A351" s="49" t="s">
        <v>230</v>
      </c>
      <c r="B351" s="6"/>
      <c r="C351" s="65"/>
      <c r="D351" s="69"/>
      <c r="E351" s="69"/>
      <c r="F351" s="70"/>
      <c r="G351" s="5"/>
      <c r="H351" s="71"/>
      <c r="I351" s="71"/>
      <c r="J351" s="71"/>
      <c r="K351" s="71"/>
      <c r="L351" s="71"/>
      <c r="M351" s="71"/>
      <c r="N351" s="1"/>
      <c r="O351" s="1"/>
      <c r="P351" s="17"/>
      <c r="Q351" s="17"/>
      <c r="R351" s="17"/>
      <c r="S351" s="17"/>
      <c r="T351" s="17"/>
      <c r="U351" s="17"/>
      <c r="V351" s="9"/>
      <c r="W351" s="9"/>
      <c r="X351" s="9"/>
      <c r="Y351" s="9"/>
      <c r="Z351" s="9"/>
      <c r="AA351" s="9"/>
      <c r="AB351" s="9"/>
      <c r="AC351" s="9"/>
      <c r="AD351" s="9"/>
      <c r="AE351" s="1"/>
      <c r="AF351" s="6"/>
      <c r="AG351" s="1"/>
    </row>
    <row r="352" spans="1:33" s="4" customFormat="1" ht="11.25" customHeight="1">
      <c r="A352" s="49" t="s">
        <v>230</v>
      </c>
      <c r="B352" s="6" t="s">
        <v>47</v>
      </c>
      <c r="C352" s="68"/>
      <c r="D352" s="217"/>
      <c r="E352" s="217"/>
      <c r="F352" s="218"/>
      <c r="G352" s="1"/>
      <c r="H352" s="217"/>
      <c r="I352" s="217"/>
      <c r="J352" s="217"/>
      <c r="K352" s="217"/>
      <c r="L352" s="217"/>
      <c r="M352" s="217"/>
      <c r="N352" s="1"/>
      <c r="O352" s="1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1"/>
      <c r="AF352" s="6"/>
      <c r="AG352" s="1"/>
    </row>
    <row r="353" spans="1:33" s="4" customFormat="1" ht="11.25" customHeight="1">
      <c r="A353" s="49" t="s">
        <v>230</v>
      </c>
      <c r="B353" s="6" t="s">
        <v>46</v>
      </c>
      <c r="C353" s="65" t="s">
        <v>20</v>
      </c>
      <c r="D353" s="69">
        <v>4620.0630383136076</v>
      </c>
      <c r="E353" s="69">
        <v>4674.7666096687062</v>
      </c>
      <c r="F353" s="70">
        <v>101.18404383016961</v>
      </c>
      <c r="G353" s="5"/>
      <c r="H353" s="69">
        <v>5062.614910554702</v>
      </c>
      <c r="I353" s="69">
        <v>4815.1545092541737</v>
      </c>
      <c r="J353" s="69">
        <v>4674.7666096687062</v>
      </c>
      <c r="K353" s="69">
        <v>4531.5475071123637</v>
      </c>
      <c r="L353" s="69">
        <v>4747.4887689203606</v>
      </c>
      <c r="M353" s="69">
        <v>4602.0444504170491</v>
      </c>
      <c r="N353" s="1" t="e">
        <v>#N/A</v>
      </c>
      <c r="O353" s="6"/>
      <c r="P353" s="5">
        <v>108.29663453323677</v>
      </c>
      <c r="Q353" s="5">
        <v>103.00309964769379</v>
      </c>
      <c r="R353" s="5">
        <v>100</v>
      </c>
      <c r="S353" s="5">
        <v>96.936336837434283</v>
      </c>
      <c r="T353" s="5">
        <v>101.55563187050333</v>
      </c>
      <c r="U353" s="5">
        <v>98.44436812949661</v>
      </c>
      <c r="V353" s="5"/>
      <c r="W353" s="5"/>
      <c r="X353" s="5"/>
      <c r="Y353" s="5"/>
      <c r="Z353" s="5"/>
      <c r="AA353" s="5"/>
      <c r="AB353" s="5"/>
      <c r="AC353" s="5"/>
      <c r="AD353" s="5"/>
      <c r="AE353" s="6"/>
      <c r="AF353" s="6"/>
      <c r="AG353" s="1"/>
    </row>
    <row r="354" spans="1:33" s="4" customFormat="1" ht="11.25" customHeight="1">
      <c r="A354" s="49" t="s">
        <v>230</v>
      </c>
      <c r="B354" s="1" t="s">
        <v>45</v>
      </c>
      <c r="C354" s="68" t="s">
        <v>20</v>
      </c>
      <c r="D354" s="71">
        <v>0</v>
      </c>
      <c r="E354" s="71">
        <v>0</v>
      </c>
      <c r="F354" s="219"/>
      <c r="G354" s="5"/>
      <c r="H354" s="71">
        <v>0</v>
      </c>
      <c r="I354" s="71">
        <v>0</v>
      </c>
      <c r="J354" s="71">
        <v>0</v>
      </c>
      <c r="K354" s="71">
        <v>0</v>
      </c>
      <c r="L354" s="71">
        <v>0</v>
      </c>
      <c r="M354" s="71">
        <v>0</v>
      </c>
      <c r="N354" s="1" t="e">
        <v>#N/A</v>
      </c>
      <c r="O354" s="1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1"/>
      <c r="AF354" s="1"/>
      <c r="AG354" s="1"/>
    </row>
    <row r="355" spans="1:33" s="4" customFormat="1" ht="11.25" customHeight="1">
      <c r="A355" s="49" t="s">
        <v>230</v>
      </c>
      <c r="B355" s="1" t="s">
        <v>44</v>
      </c>
      <c r="C355" s="68" t="s">
        <v>20</v>
      </c>
      <c r="D355" s="71">
        <v>225.87387731109735</v>
      </c>
      <c r="E355" s="71">
        <v>248.72169030857569</v>
      </c>
      <c r="F355" s="219">
        <v>110.115296761834</v>
      </c>
      <c r="G355" s="5"/>
      <c r="H355" s="71">
        <v>288.87497154153641</v>
      </c>
      <c r="I355" s="71">
        <v>271.70427759653444</v>
      </c>
      <c r="J355" s="71">
        <v>248.72169030857569</v>
      </c>
      <c r="K355" s="71">
        <v>221.33863723128255</v>
      </c>
      <c r="L355" s="71">
        <v>248.72169030857569</v>
      </c>
      <c r="M355" s="71">
        <v>248.72169030857569</v>
      </c>
      <c r="N355" s="1" t="e">
        <v>#N/A</v>
      </c>
      <c r="O355" s="1"/>
      <c r="P355" s="3">
        <v>116.1438599034707</v>
      </c>
      <c r="Q355" s="3">
        <v>109.24028268682378</v>
      </c>
      <c r="R355" s="3">
        <v>100</v>
      </c>
      <c r="S355" s="3">
        <v>88.990484487573056</v>
      </c>
      <c r="T355" s="3">
        <v>100</v>
      </c>
      <c r="U355" s="3">
        <v>100</v>
      </c>
      <c r="V355" s="3"/>
      <c r="W355" s="3"/>
      <c r="X355" s="3"/>
      <c r="Y355" s="3"/>
      <c r="Z355" s="3"/>
      <c r="AA355" s="3"/>
      <c r="AB355" s="3"/>
      <c r="AC355" s="3"/>
      <c r="AD355" s="3"/>
      <c r="AE355" s="1"/>
      <c r="AF355" s="1"/>
      <c r="AG355" s="1"/>
    </row>
    <row r="356" spans="1:33" s="4" customFormat="1" ht="11.25" customHeight="1">
      <c r="A356" s="49" t="s">
        <v>230</v>
      </c>
      <c r="B356" s="1" t="s">
        <v>43</v>
      </c>
      <c r="C356" s="68" t="s">
        <v>20</v>
      </c>
      <c r="D356" s="71">
        <v>1155.7990872000003</v>
      </c>
      <c r="E356" s="71">
        <v>1152.5159622000001</v>
      </c>
      <c r="F356" s="219">
        <v>99.715943278000523</v>
      </c>
      <c r="G356" s="5"/>
      <c r="H356" s="71">
        <v>1152.5159622000001</v>
      </c>
      <c r="I356" s="71">
        <v>1152.5159622000001</v>
      </c>
      <c r="J356" s="71">
        <v>1152.5159622000001</v>
      </c>
      <c r="K356" s="71">
        <v>1152.5159622000001</v>
      </c>
      <c r="L356" s="71">
        <v>1152.5159622000001</v>
      </c>
      <c r="M356" s="71">
        <v>1152.5159622000001</v>
      </c>
      <c r="N356" s="1" t="e">
        <v>#N/A</v>
      </c>
      <c r="O356" s="1"/>
      <c r="P356" s="3">
        <v>100</v>
      </c>
      <c r="Q356" s="3">
        <v>100</v>
      </c>
      <c r="R356" s="3">
        <v>100</v>
      </c>
      <c r="S356" s="3">
        <v>100</v>
      </c>
      <c r="T356" s="3">
        <v>100</v>
      </c>
      <c r="U356" s="3">
        <v>100</v>
      </c>
      <c r="V356" s="3"/>
      <c r="W356" s="3"/>
      <c r="X356" s="3"/>
      <c r="Y356" s="3"/>
      <c r="Z356" s="3"/>
      <c r="AA356" s="3"/>
      <c r="AB356" s="3"/>
      <c r="AC356" s="3"/>
      <c r="AD356" s="3"/>
      <c r="AE356" s="1"/>
      <c r="AF356" s="1"/>
      <c r="AG356" s="1"/>
    </row>
    <row r="357" spans="1:33" s="4" customFormat="1" ht="11.25" customHeight="1">
      <c r="A357" s="49" t="s">
        <v>230</v>
      </c>
      <c r="B357" s="1" t="s">
        <v>42</v>
      </c>
      <c r="C357" s="68" t="s">
        <v>20</v>
      </c>
      <c r="D357" s="71">
        <v>1241.5015293725612</v>
      </c>
      <c r="E357" s="71">
        <v>1265.0859989711373</v>
      </c>
      <c r="F357" s="219">
        <v>101.89967302017706</v>
      </c>
      <c r="G357" s="5"/>
      <c r="H357" s="71">
        <v>1515.5512776815963</v>
      </c>
      <c r="I357" s="71">
        <v>1348.5744252079571</v>
      </c>
      <c r="J357" s="71">
        <v>1265.0859989711373</v>
      </c>
      <c r="K357" s="71">
        <v>1181.5975727343177</v>
      </c>
      <c r="L357" s="71">
        <v>1329.2972693261072</v>
      </c>
      <c r="M357" s="71">
        <v>1200.8747286161672</v>
      </c>
      <c r="N357" s="1" t="e">
        <v>#N/A</v>
      </c>
      <c r="O357" s="1"/>
      <c r="P357" s="3">
        <v>119.79828082155333</v>
      </c>
      <c r="Q357" s="3">
        <v>106.59942694051779</v>
      </c>
      <c r="R357" s="3">
        <v>100</v>
      </c>
      <c r="S357" s="3">
        <v>93.400573059482227</v>
      </c>
      <c r="T357" s="3">
        <v>105.07564469191747</v>
      </c>
      <c r="U357" s="3">
        <v>94.924355308082497</v>
      </c>
      <c r="V357" s="3"/>
      <c r="W357" s="3"/>
      <c r="X357" s="3"/>
      <c r="Y357" s="3"/>
      <c r="Z357" s="3"/>
      <c r="AA357" s="3"/>
      <c r="AB357" s="3"/>
      <c r="AC357" s="3"/>
      <c r="AD357" s="3"/>
      <c r="AE357" s="1"/>
      <c r="AF357" s="1"/>
      <c r="AG357" s="1"/>
    </row>
    <row r="358" spans="1:33" s="4" customFormat="1" ht="11.25" customHeight="1">
      <c r="A358" s="49" t="s">
        <v>230</v>
      </c>
      <c r="B358" s="1" t="s">
        <v>41</v>
      </c>
      <c r="C358" s="68" t="s">
        <v>20</v>
      </c>
      <c r="D358" s="71">
        <v>338.37492008196716</v>
      </c>
      <c r="E358" s="71">
        <v>338.4074016666666</v>
      </c>
      <c r="F358" s="219">
        <v>100.00959928847315</v>
      </c>
      <c r="G358" s="5"/>
      <c r="H358" s="71">
        <v>338.40740166666666</v>
      </c>
      <c r="I358" s="71">
        <v>338.4074016666666</v>
      </c>
      <c r="J358" s="71">
        <v>338.4074016666666</v>
      </c>
      <c r="K358" s="71">
        <v>338.4074016666666</v>
      </c>
      <c r="L358" s="71">
        <v>338.4074016666666</v>
      </c>
      <c r="M358" s="71">
        <v>338.4074016666666</v>
      </c>
      <c r="N358" s="1" t="e">
        <v>#N/A</v>
      </c>
      <c r="O358" s="1"/>
      <c r="P358" s="3">
        <v>100.00000000000003</v>
      </c>
      <c r="Q358" s="3">
        <v>100</v>
      </c>
      <c r="R358" s="3">
        <v>100</v>
      </c>
      <c r="S358" s="3">
        <v>100</v>
      </c>
      <c r="T358" s="3">
        <v>100</v>
      </c>
      <c r="U358" s="3">
        <v>100</v>
      </c>
      <c r="V358" s="3"/>
      <c r="W358" s="3"/>
      <c r="X358" s="3"/>
      <c r="Y358" s="3"/>
      <c r="Z358" s="3"/>
      <c r="AA358" s="3"/>
      <c r="AB358" s="3"/>
      <c r="AC358" s="3"/>
      <c r="AD358" s="3"/>
      <c r="AE358" s="1"/>
      <c r="AF358" s="1"/>
      <c r="AG358" s="1"/>
    </row>
    <row r="359" spans="1:33" s="4" customFormat="1" ht="11.25" customHeight="1">
      <c r="A359" s="49" t="s">
        <v>230</v>
      </c>
      <c r="B359" s="1" t="s">
        <v>40</v>
      </c>
      <c r="C359" s="68" t="s">
        <v>20</v>
      </c>
      <c r="D359" s="71">
        <v>1266.7317918887968</v>
      </c>
      <c r="E359" s="71">
        <v>1257.4750339913294</v>
      </c>
      <c r="F359" s="219">
        <v>99.269240895607041</v>
      </c>
      <c r="G359" s="5"/>
      <c r="H359" s="71">
        <v>1329.4724756546714</v>
      </c>
      <c r="I359" s="71">
        <v>1282.7522911608633</v>
      </c>
      <c r="J359" s="71">
        <v>1257.4750339913294</v>
      </c>
      <c r="K359" s="71">
        <v>1233.808889387924</v>
      </c>
      <c r="L359" s="71">
        <v>1257.4750339913294</v>
      </c>
      <c r="M359" s="71">
        <v>1257.4750339913294</v>
      </c>
      <c r="N359" s="1" t="e">
        <v>#N/A</v>
      </c>
      <c r="O359" s="1"/>
      <c r="P359" s="3">
        <v>105.72555635039657</v>
      </c>
      <c r="Q359" s="3">
        <v>102.01015976351448</v>
      </c>
      <c r="R359" s="3">
        <v>100</v>
      </c>
      <c r="S359" s="3">
        <v>98.117963063784487</v>
      </c>
      <c r="T359" s="3">
        <v>100</v>
      </c>
      <c r="U359" s="3">
        <v>100</v>
      </c>
      <c r="V359" s="3"/>
      <c r="W359" s="3"/>
      <c r="X359" s="3"/>
      <c r="Y359" s="3"/>
      <c r="Z359" s="3"/>
      <c r="AA359" s="3"/>
      <c r="AB359" s="3"/>
      <c r="AC359" s="3"/>
      <c r="AD359" s="3"/>
      <c r="AE359" s="1"/>
      <c r="AF359" s="1"/>
      <c r="AG359" s="1"/>
    </row>
    <row r="360" spans="1:33" s="4" customFormat="1" ht="11.25" customHeight="1">
      <c r="A360" s="49" t="s">
        <v>230</v>
      </c>
      <c r="B360" s="1" t="s">
        <v>11</v>
      </c>
      <c r="C360" s="68" t="s">
        <v>20</v>
      </c>
      <c r="D360" s="71">
        <v>1564.6590082284629</v>
      </c>
      <c r="E360" s="71">
        <v>1681.8677280240481</v>
      </c>
      <c r="F360" s="219">
        <v>107.49100725328589</v>
      </c>
      <c r="G360" s="5"/>
      <c r="H360" s="71">
        <v>1681.8677280240481</v>
      </c>
      <c r="I360" s="71">
        <v>1681.8677280240481</v>
      </c>
      <c r="J360" s="71">
        <v>1681.8677280240481</v>
      </c>
      <c r="K360" s="71">
        <v>1681.8677280240481</v>
      </c>
      <c r="L360" s="71">
        <v>1753.7177741700214</v>
      </c>
      <c r="M360" s="71">
        <v>1610.0176818780753</v>
      </c>
      <c r="N360" s="1" t="e">
        <v>#N/A</v>
      </c>
      <c r="O360" s="1"/>
      <c r="P360" s="3">
        <v>100</v>
      </c>
      <c r="Q360" s="3">
        <v>100</v>
      </c>
      <c r="R360" s="3">
        <v>100</v>
      </c>
      <c r="S360" s="3">
        <v>100</v>
      </c>
      <c r="T360" s="3">
        <v>104.27203905210706</v>
      </c>
      <c r="U360" s="3">
        <v>95.727960947892953</v>
      </c>
      <c r="V360" s="3"/>
      <c r="W360" s="3"/>
      <c r="X360" s="3"/>
      <c r="Y360" s="3"/>
      <c r="Z360" s="3"/>
      <c r="AA360" s="3"/>
      <c r="AB360" s="3"/>
      <c r="AC360" s="3"/>
      <c r="AD360" s="3"/>
      <c r="AE360" s="1"/>
      <c r="AF360" s="1"/>
      <c r="AG360" s="1"/>
    </row>
    <row r="361" spans="1:33" s="4" customFormat="1" ht="11.25" customHeight="1">
      <c r="A361" s="49" t="s">
        <v>230</v>
      </c>
      <c r="B361" s="6" t="s">
        <v>39</v>
      </c>
      <c r="C361" s="65" t="s">
        <v>20</v>
      </c>
      <c r="D361" s="69">
        <v>3841.5305511985043</v>
      </c>
      <c r="E361" s="69">
        <v>4129.7198824006409</v>
      </c>
      <c r="F361" s="70">
        <v>107.50194036885183</v>
      </c>
      <c r="G361" s="5"/>
      <c r="H361" s="69">
        <v>4302.8079522497692</v>
      </c>
      <c r="I361" s="69">
        <v>4188.6837931854943</v>
      </c>
      <c r="J361" s="69">
        <v>4129.7198824006409</v>
      </c>
      <c r="K361" s="69">
        <v>4072.2363298008372</v>
      </c>
      <c r="L361" s="69">
        <v>4411.2413374675925</v>
      </c>
      <c r="M361" s="69">
        <v>3848.1984273336889</v>
      </c>
      <c r="N361" s="1" t="e">
        <v>#N/A</v>
      </c>
      <c r="O361" s="6"/>
      <c r="P361" s="5">
        <v>104.19127870117211</v>
      </c>
      <c r="Q361" s="5">
        <v>101.42779443797474</v>
      </c>
      <c r="R361" s="5">
        <v>100</v>
      </c>
      <c r="S361" s="5">
        <v>98.608052017165193</v>
      </c>
      <c r="T361" s="5">
        <v>106.81696248374359</v>
      </c>
      <c r="U361" s="5">
        <v>93.183037516256391</v>
      </c>
      <c r="V361" s="5"/>
      <c r="W361" s="5"/>
      <c r="X361" s="5"/>
      <c r="Y361" s="5"/>
      <c r="Z361" s="5"/>
      <c r="AA361" s="5"/>
      <c r="AB361" s="5"/>
      <c r="AC361" s="5"/>
      <c r="AD361" s="5"/>
      <c r="AE361" s="1"/>
      <c r="AF361" s="6"/>
      <c r="AG361" s="1"/>
    </row>
    <row r="362" spans="1:33" s="4" customFormat="1" ht="11.25" customHeight="1">
      <c r="A362" s="49" t="s">
        <v>230</v>
      </c>
      <c r="B362" s="1" t="s">
        <v>38</v>
      </c>
      <c r="C362" s="68" t="s">
        <v>20</v>
      </c>
      <c r="D362" s="71">
        <v>1620.5694704919219</v>
      </c>
      <c r="E362" s="71">
        <v>1701.3101533410988</v>
      </c>
      <c r="F362" s="219">
        <v>104.98224138608931</v>
      </c>
      <c r="G362" s="5"/>
      <c r="H362" s="71">
        <v>1788.473997329203</v>
      </c>
      <c r="I362" s="71">
        <v>1730.9313904483083</v>
      </c>
      <c r="J362" s="71">
        <v>1701.3101533410988</v>
      </c>
      <c r="K362" s="71">
        <v>1672.3977393090079</v>
      </c>
      <c r="L362" s="71">
        <v>1832.0027634652276</v>
      </c>
      <c r="M362" s="71">
        <v>1570.61754321697</v>
      </c>
      <c r="N362" s="1" t="e">
        <v>#N/A</v>
      </c>
      <c r="O362" s="1"/>
      <c r="P362" s="3">
        <v>105.12333649551955</v>
      </c>
      <c r="Q362" s="3">
        <v>101.74108389637469</v>
      </c>
      <c r="R362" s="3">
        <v>100</v>
      </c>
      <c r="S362" s="3">
        <v>98.300579469574572</v>
      </c>
      <c r="T362" s="3">
        <v>107.68188033601456</v>
      </c>
      <c r="U362" s="3">
        <v>92.318119663985456</v>
      </c>
      <c r="V362" s="3"/>
      <c r="W362" s="3"/>
      <c r="X362" s="3"/>
      <c r="Y362" s="3"/>
      <c r="Z362" s="3"/>
      <c r="AA362" s="3"/>
      <c r="AB362" s="3"/>
      <c r="AC362" s="3"/>
      <c r="AD362" s="3"/>
      <c r="AE362" s="1"/>
      <c r="AF362" s="1"/>
      <c r="AG362" s="1"/>
    </row>
    <row r="363" spans="1:33" s="4" customFormat="1" ht="11.25" customHeight="1">
      <c r="A363" s="49" t="s">
        <v>230</v>
      </c>
      <c r="B363" s="6" t="s">
        <v>37</v>
      </c>
      <c r="C363" s="65" t="s">
        <v>20</v>
      </c>
      <c r="D363" s="69">
        <v>10026.252597740575</v>
      </c>
      <c r="E363" s="69">
        <v>10486.354220093395</v>
      </c>
      <c r="F363" s="70">
        <v>104.58896898784002</v>
      </c>
      <c r="G363" s="5"/>
      <c r="H363" s="69">
        <v>11047.290590828519</v>
      </c>
      <c r="I363" s="69">
        <v>10685.706030463716</v>
      </c>
      <c r="J363" s="69">
        <v>10486.354220093395</v>
      </c>
      <c r="K363" s="69">
        <v>10285.651564937249</v>
      </c>
      <c r="L363" s="69">
        <v>10912.447880557975</v>
      </c>
      <c r="M363" s="69">
        <v>10060.260559628814</v>
      </c>
      <c r="N363" s="1" t="e">
        <v>#N/A</v>
      </c>
      <c r="O363" s="6"/>
      <c r="P363" s="5">
        <v>105.34920296379353</v>
      </c>
      <c r="Q363" s="5">
        <v>101.90105928320001</v>
      </c>
      <c r="R363" s="5">
        <v>100</v>
      </c>
      <c r="S363" s="5">
        <v>98.086058787032286</v>
      </c>
      <c r="T363" s="5">
        <v>104.06331553866568</v>
      </c>
      <c r="U363" s="5">
        <v>95.936684461334295</v>
      </c>
      <c r="V363" s="5"/>
      <c r="W363" s="5"/>
      <c r="X363" s="244" t="s">
        <v>216</v>
      </c>
      <c r="Y363" s="245"/>
      <c r="Z363" s="245"/>
      <c r="AA363" s="245"/>
      <c r="AB363" s="245"/>
      <c r="AC363" s="245"/>
      <c r="AD363" s="245"/>
      <c r="AE363" s="245"/>
      <c r="AF363" s="245"/>
      <c r="AG363" s="1"/>
    </row>
    <row r="364" spans="1:33" s="4" customFormat="1" ht="11.25" customHeight="1">
      <c r="A364" s="49" t="s">
        <v>230</v>
      </c>
      <c r="B364" s="1" t="s">
        <v>4</v>
      </c>
      <c r="C364" s="68" t="s">
        <v>20</v>
      </c>
      <c r="D364" s="71">
        <v>0</v>
      </c>
      <c r="E364" s="71">
        <v>0</v>
      </c>
      <c r="F364" s="219"/>
      <c r="G364" s="5"/>
      <c r="H364" s="71">
        <v>0</v>
      </c>
      <c r="I364" s="71">
        <v>0</v>
      </c>
      <c r="J364" s="71">
        <v>0</v>
      </c>
      <c r="K364" s="71">
        <v>0</v>
      </c>
      <c r="L364" s="71">
        <v>0</v>
      </c>
      <c r="M364" s="71">
        <v>0</v>
      </c>
      <c r="N364" s="1" t="e">
        <v>#N/A</v>
      </c>
      <c r="O364" s="1"/>
      <c r="P364" s="3"/>
      <c r="Q364" s="3"/>
      <c r="R364" s="3"/>
      <c r="S364" s="3"/>
      <c r="T364" s="3"/>
      <c r="U364" s="3"/>
      <c r="V364" s="3"/>
      <c r="W364" s="3"/>
      <c r="X364" s="84" t="s">
        <v>232</v>
      </c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s="4" customFormat="1" ht="11.25" customHeight="1">
      <c r="A365" s="49" t="s">
        <v>230</v>
      </c>
      <c r="B365" s="1" t="s">
        <v>36</v>
      </c>
      <c r="C365" s="68" t="s">
        <v>20</v>
      </c>
      <c r="D365" s="71">
        <v>10026.252597740575</v>
      </c>
      <c r="E365" s="71">
        <v>10486.354220093395</v>
      </c>
      <c r="F365" s="219">
        <v>104.58896898784002</v>
      </c>
      <c r="G365" s="5"/>
      <c r="H365" s="71">
        <v>11047.290590828519</v>
      </c>
      <c r="I365" s="71">
        <v>10685.706030463716</v>
      </c>
      <c r="J365" s="71">
        <v>10486.354220093395</v>
      </c>
      <c r="K365" s="71">
        <v>10285.651564937249</v>
      </c>
      <c r="L365" s="71">
        <v>10912.447880557975</v>
      </c>
      <c r="M365" s="71">
        <v>10060.260559628814</v>
      </c>
      <c r="N365" s="1" t="e">
        <v>#N/A</v>
      </c>
      <c r="O365" s="1"/>
      <c r="P365" s="3">
        <v>105.34920296379353</v>
      </c>
      <c r="Q365" s="3">
        <v>101.90105928320001</v>
      </c>
      <c r="R365" s="3">
        <v>100</v>
      </c>
      <c r="S365" s="3">
        <v>98.086058787032286</v>
      </c>
      <c r="T365" s="3">
        <v>104.06331553866568</v>
      </c>
      <c r="U365" s="3">
        <v>95.936684461334295</v>
      </c>
      <c r="V365" s="3"/>
      <c r="W365" s="3"/>
      <c r="X365" s="3"/>
      <c r="Y365" s="3"/>
      <c r="Z365" s="3"/>
      <c r="AA365" s="3"/>
      <c r="AB365" s="3"/>
      <c r="AC365" s="3"/>
      <c r="AD365" s="3"/>
      <c r="AE365" s="1"/>
      <c r="AF365" s="1"/>
      <c r="AG365" s="1"/>
    </row>
    <row r="366" spans="1:33" s="4" customFormat="1" ht="11.25" customHeight="1">
      <c r="A366" s="49" t="s">
        <v>230</v>
      </c>
      <c r="B366" s="1" t="s">
        <v>35</v>
      </c>
      <c r="C366" s="68" t="s">
        <v>20</v>
      </c>
      <c r="D366" s="71">
        <v>202.77999999999994</v>
      </c>
      <c r="E366" s="71">
        <v>202.77999999999994</v>
      </c>
      <c r="F366" s="219">
        <v>100</v>
      </c>
      <c r="G366" s="5"/>
      <c r="H366" s="71">
        <v>202.77999999999994</v>
      </c>
      <c r="I366" s="71">
        <v>202.77999999999994</v>
      </c>
      <c r="J366" s="71">
        <v>202.77999999999994</v>
      </c>
      <c r="K366" s="71">
        <v>202.77999999999994</v>
      </c>
      <c r="L366" s="71">
        <v>202.77999999999994</v>
      </c>
      <c r="M366" s="71">
        <v>202.77999999999994</v>
      </c>
      <c r="N366" s="1" t="e">
        <v>#N/A</v>
      </c>
      <c r="O366" s="1"/>
      <c r="P366" s="3">
        <v>100</v>
      </c>
      <c r="Q366" s="3">
        <v>100</v>
      </c>
      <c r="R366" s="3">
        <v>100</v>
      </c>
      <c r="S366" s="3">
        <v>100</v>
      </c>
      <c r="T366" s="3">
        <v>100</v>
      </c>
      <c r="U366" s="3">
        <v>100</v>
      </c>
      <c r="V366" s="3"/>
      <c r="W366" s="3"/>
      <c r="X366" s="3"/>
      <c r="Y366" s="3"/>
      <c r="Z366" s="3"/>
      <c r="AA366" s="3"/>
      <c r="AB366" s="3"/>
      <c r="AC366" s="3"/>
      <c r="AD366" s="3"/>
      <c r="AE366" s="1"/>
      <c r="AF366" s="1"/>
      <c r="AG366" s="1"/>
    </row>
    <row r="367" spans="1:33" s="4" customFormat="1" ht="11.25" customHeight="1">
      <c r="A367" s="49" t="s">
        <v>230</v>
      </c>
      <c r="B367" s="6" t="s">
        <v>34</v>
      </c>
      <c r="C367" s="65" t="s">
        <v>20</v>
      </c>
      <c r="D367" s="69">
        <v>9823.4725977405742</v>
      </c>
      <c r="E367" s="69">
        <v>10283.574220093395</v>
      </c>
      <c r="F367" s="70">
        <v>104.68369629756636</v>
      </c>
      <c r="G367" s="5"/>
      <c r="H367" s="69">
        <v>10844.510590828519</v>
      </c>
      <c r="I367" s="69">
        <v>10482.926030463716</v>
      </c>
      <c r="J367" s="69">
        <v>10283.574220093395</v>
      </c>
      <c r="K367" s="69">
        <v>10082.871564937248</v>
      </c>
      <c r="L367" s="69">
        <v>10709.667880557974</v>
      </c>
      <c r="M367" s="69">
        <v>9857.4805596288134</v>
      </c>
      <c r="N367" s="6" t="e">
        <v>#N/A</v>
      </c>
      <c r="O367" s="6"/>
      <c r="P367" s="5">
        <v>105.4546829607073</v>
      </c>
      <c r="Q367" s="5">
        <v>101.93854593844232</v>
      </c>
      <c r="R367" s="5">
        <v>100</v>
      </c>
      <c r="S367" s="5">
        <v>98.048318115271755</v>
      </c>
      <c r="T367" s="5">
        <v>104.14343934652625</v>
      </c>
      <c r="U367" s="5">
        <v>95.856560653473736</v>
      </c>
      <c r="V367" s="3"/>
      <c r="W367" s="3"/>
      <c r="X367" s="3"/>
      <c r="Y367" s="3"/>
      <c r="Z367" s="3"/>
      <c r="AA367" s="3"/>
      <c r="AB367" s="3"/>
      <c r="AC367" s="3"/>
      <c r="AD367" s="3"/>
      <c r="AE367" s="1"/>
      <c r="AF367" s="1"/>
      <c r="AG367" s="1"/>
    </row>
    <row r="368" spans="1:33" s="4" customFormat="1" ht="11.25" customHeight="1">
      <c r="A368" s="49" t="s">
        <v>230</v>
      </c>
      <c r="B368" s="7" t="s">
        <v>33</v>
      </c>
      <c r="C368" s="220" t="s">
        <v>31</v>
      </c>
      <c r="D368" s="221">
        <v>1.0914969553045082</v>
      </c>
      <c r="E368" s="221">
        <v>1.1426193577881549</v>
      </c>
      <c r="F368" s="70">
        <v>104.68369629756636</v>
      </c>
      <c r="G368" s="5"/>
      <c r="H368" s="221">
        <v>0.90370921590237652</v>
      </c>
      <c r="I368" s="221">
        <v>1.0482926030463715</v>
      </c>
      <c r="J368" s="221">
        <v>1.1426193577881549</v>
      </c>
      <c r="K368" s="221">
        <v>1.260358945617156</v>
      </c>
      <c r="L368" s="221">
        <v>1.1899630978397748</v>
      </c>
      <c r="M368" s="221">
        <v>1.0952756177365348</v>
      </c>
      <c r="N368" s="1" t="e">
        <v>#N/A</v>
      </c>
      <c r="O368" s="7"/>
      <c r="P368" s="223">
        <v>79.091012220530473</v>
      </c>
      <c r="Q368" s="223">
        <v>91.744691344598067</v>
      </c>
      <c r="R368" s="223">
        <v>100</v>
      </c>
      <c r="S368" s="223">
        <v>110.30435787968074</v>
      </c>
      <c r="T368" s="223">
        <v>104.14343934652624</v>
      </c>
      <c r="U368" s="223">
        <v>95.856560653473736</v>
      </c>
      <c r="V368" s="3"/>
      <c r="W368" s="3"/>
      <c r="X368" s="3"/>
      <c r="Y368" s="3"/>
      <c r="Z368" s="3"/>
      <c r="AA368" s="3"/>
      <c r="AB368" s="3"/>
      <c r="AC368" s="3"/>
      <c r="AD368" s="3"/>
      <c r="AE368" s="1"/>
      <c r="AF368" s="1"/>
      <c r="AG368" s="1"/>
    </row>
    <row r="369" spans="1:33" s="4" customFormat="1" ht="11.25" customHeight="1">
      <c r="A369" s="49" t="s">
        <v>230</v>
      </c>
      <c r="B369" s="7" t="s">
        <v>32</v>
      </c>
      <c r="C369" s="220" t="s">
        <v>31</v>
      </c>
      <c r="D369" s="226">
        <v>0.94</v>
      </c>
      <c r="E369" s="226">
        <v>0.89300000000000002</v>
      </c>
      <c r="F369" s="70">
        <v>95</v>
      </c>
      <c r="G369" s="5"/>
      <c r="H369" s="105">
        <v>0.89300000000000002</v>
      </c>
      <c r="I369" s="105">
        <v>0.89300000000000002</v>
      </c>
      <c r="J369" s="105">
        <v>0.89300000000000002</v>
      </c>
      <c r="K369" s="105">
        <v>0.89300000000000002</v>
      </c>
      <c r="L369" s="105">
        <v>0.89300000000000002</v>
      </c>
      <c r="M369" s="105">
        <v>0.89300000000000002</v>
      </c>
      <c r="N369" s="1" t="e">
        <v>#N/A</v>
      </c>
      <c r="O369" s="7"/>
      <c r="P369" s="223">
        <v>100</v>
      </c>
      <c r="Q369" s="223">
        <v>100</v>
      </c>
      <c r="R369" s="223">
        <v>100</v>
      </c>
      <c r="S369" s="223">
        <v>100</v>
      </c>
      <c r="T369" s="223">
        <v>100</v>
      </c>
      <c r="U369" s="223">
        <v>100</v>
      </c>
      <c r="V369" s="3"/>
      <c r="W369" s="3"/>
      <c r="X369" s="3"/>
      <c r="Y369" s="3"/>
      <c r="Z369" s="3"/>
      <c r="AA369" s="3"/>
      <c r="AB369" s="3"/>
      <c r="AC369" s="3"/>
      <c r="AD369" s="3"/>
      <c r="AE369" s="1"/>
      <c r="AF369" s="7"/>
      <c r="AG369" s="1"/>
    </row>
    <row r="370" spans="1:33" s="4" customFormat="1" ht="11.25" customHeight="1">
      <c r="A370" s="49" t="s">
        <v>230</v>
      </c>
      <c r="B370" s="6" t="s">
        <v>30</v>
      </c>
      <c r="C370" s="65" t="s">
        <v>20</v>
      </c>
      <c r="D370" s="69">
        <v>8662.7800000000007</v>
      </c>
      <c r="E370" s="69">
        <v>8239.7800000000007</v>
      </c>
      <c r="F370" s="70">
        <v>95.117040949902915</v>
      </c>
      <c r="G370" s="5"/>
      <c r="H370" s="69">
        <v>10918.78</v>
      </c>
      <c r="I370" s="69">
        <v>9132.7800000000007</v>
      </c>
      <c r="J370" s="69">
        <v>8239.7800000000007</v>
      </c>
      <c r="K370" s="69">
        <v>7346.78</v>
      </c>
      <c r="L370" s="69">
        <v>8239.7800000000007</v>
      </c>
      <c r="M370" s="69">
        <v>8239.7800000000007</v>
      </c>
      <c r="N370" s="1" t="e">
        <v>#N/A</v>
      </c>
      <c r="O370" s="6"/>
      <c r="P370" s="5">
        <v>132.51300398797054</v>
      </c>
      <c r="Q370" s="5">
        <v>110.83766799599017</v>
      </c>
      <c r="R370" s="5">
        <v>100</v>
      </c>
      <c r="S370" s="5">
        <v>89.162332004009798</v>
      </c>
      <c r="T370" s="5">
        <v>100</v>
      </c>
      <c r="U370" s="5">
        <v>100</v>
      </c>
      <c r="V370" s="5"/>
      <c r="W370" s="5"/>
      <c r="X370" s="5"/>
      <c r="Y370" s="5"/>
      <c r="Z370" s="5"/>
      <c r="AA370" s="5"/>
      <c r="AB370" s="5"/>
      <c r="AC370" s="5"/>
      <c r="AD370" s="5"/>
      <c r="AE370" s="1"/>
      <c r="AF370" s="6"/>
      <c r="AG370" s="1"/>
    </row>
    <row r="371" spans="1:33" s="4" customFormat="1" ht="11.25" customHeight="1">
      <c r="A371" s="49" t="s">
        <v>230</v>
      </c>
      <c r="B371" s="1" t="s">
        <v>29</v>
      </c>
      <c r="C371" s="68" t="s">
        <v>20</v>
      </c>
      <c r="D371" s="71">
        <v>0</v>
      </c>
      <c r="E371" s="71">
        <v>0</v>
      </c>
      <c r="F371" s="70"/>
      <c r="G371" s="5"/>
      <c r="H371" s="71">
        <v>0</v>
      </c>
      <c r="I371" s="71">
        <v>0</v>
      </c>
      <c r="J371" s="71">
        <v>0</v>
      </c>
      <c r="K371" s="71">
        <v>0</v>
      </c>
      <c r="L371" s="71">
        <v>0</v>
      </c>
      <c r="M371" s="71">
        <v>0</v>
      </c>
      <c r="N371" s="1" t="e">
        <v>#N/A</v>
      </c>
      <c r="O371" s="1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1"/>
      <c r="AF371" s="1"/>
      <c r="AG371" s="1"/>
    </row>
    <row r="372" spans="1:33" s="4" customFormat="1" ht="11.25" customHeight="1">
      <c r="A372" s="49" t="s">
        <v>230</v>
      </c>
      <c r="B372" s="6" t="s">
        <v>28</v>
      </c>
      <c r="C372" s="68"/>
      <c r="D372" s="71"/>
      <c r="E372" s="71"/>
      <c r="F372" s="70"/>
      <c r="G372" s="5"/>
      <c r="H372" s="71"/>
      <c r="I372" s="71"/>
      <c r="J372" s="71"/>
      <c r="K372" s="71"/>
      <c r="L372" s="71"/>
      <c r="M372" s="71"/>
      <c r="N372" s="1"/>
      <c r="O372" s="1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1"/>
      <c r="AF372" s="6"/>
      <c r="AG372" s="1"/>
    </row>
    <row r="373" spans="1:33" s="4" customFormat="1" ht="11.25" customHeight="1">
      <c r="A373" s="49" t="s">
        <v>230</v>
      </c>
      <c r="B373" s="1" t="s">
        <v>27</v>
      </c>
      <c r="C373" s="68" t="s">
        <v>20</v>
      </c>
      <c r="D373" s="71">
        <v>8662.7800000000007</v>
      </c>
      <c r="E373" s="71">
        <v>8239.7800000000007</v>
      </c>
      <c r="F373" s="219">
        <v>95.117040949902915</v>
      </c>
      <c r="G373" s="5"/>
      <c r="H373" s="71">
        <v>10918.78</v>
      </c>
      <c r="I373" s="71">
        <v>9132.7800000000007</v>
      </c>
      <c r="J373" s="71">
        <v>8239.7800000000007</v>
      </c>
      <c r="K373" s="71">
        <v>7346.78</v>
      </c>
      <c r="L373" s="71">
        <v>8239.7800000000007</v>
      </c>
      <c r="M373" s="71">
        <v>8239.7800000000007</v>
      </c>
      <c r="N373" s="1" t="e">
        <v>#N/A</v>
      </c>
      <c r="O373" s="1"/>
      <c r="P373" s="3">
        <v>132.51300398797054</v>
      </c>
      <c r="Q373" s="3">
        <v>110.83766799599017</v>
      </c>
      <c r="R373" s="3">
        <v>100</v>
      </c>
      <c r="S373" s="3">
        <v>89.162332004009798</v>
      </c>
      <c r="T373" s="3">
        <v>100</v>
      </c>
      <c r="U373" s="3">
        <v>100</v>
      </c>
      <c r="V373" s="3"/>
      <c r="W373" s="3"/>
      <c r="X373" s="3"/>
      <c r="Y373" s="3"/>
      <c r="Z373" s="3"/>
      <c r="AA373" s="3"/>
      <c r="AB373" s="3"/>
      <c r="AC373" s="3"/>
      <c r="AD373" s="3"/>
      <c r="AE373" s="1"/>
      <c r="AF373" s="1"/>
      <c r="AG373" s="1"/>
    </row>
    <row r="374" spans="1:33" s="4" customFormat="1" ht="11.25" customHeight="1">
      <c r="A374" s="49" t="s">
        <v>230</v>
      </c>
      <c r="B374" s="1" t="s">
        <v>26</v>
      </c>
      <c r="C374" s="68" t="s">
        <v>20</v>
      </c>
      <c r="D374" s="71">
        <v>10026.252597740573</v>
      </c>
      <c r="E374" s="71">
        <v>10486.354220093395</v>
      </c>
      <c r="F374" s="219">
        <v>104.58896898784005</v>
      </c>
      <c r="G374" s="5"/>
      <c r="H374" s="71">
        <v>11047.290590828521</v>
      </c>
      <c r="I374" s="71">
        <v>10685.70603046372</v>
      </c>
      <c r="J374" s="71">
        <v>10486.354220093395</v>
      </c>
      <c r="K374" s="71">
        <v>10285.651564937249</v>
      </c>
      <c r="L374" s="71">
        <v>10912.447880557978</v>
      </c>
      <c r="M374" s="71">
        <v>10060.260559628816</v>
      </c>
      <c r="N374" s="1" t="e">
        <v>#N/A</v>
      </c>
      <c r="O374" s="1"/>
      <c r="P374" s="3">
        <v>105.34920296379356</v>
      </c>
      <c r="Q374" s="3">
        <v>101.90105928320004</v>
      </c>
      <c r="R374" s="3">
        <v>100</v>
      </c>
      <c r="S374" s="3">
        <v>98.086058787032286</v>
      </c>
      <c r="T374" s="3">
        <v>104.06331553866572</v>
      </c>
      <c r="U374" s="3">
        <v>95.936684461334323</v>
      </c>
      <c r="V374" s="3"/>
      <c r="W374" s="3"/>
      <c r="X374" s="3"/>
      <c r="Y374" s="3"/>
      <c r="Z374" s="3"/>
      <c r="AA374" s="3"/>
      <c r="AB374" s="3"/>
      <c r="AC374" s="3"/>
      <c r="AD374" s="3"/>
      <c r="AE374" s="1"/>
      <c r="AF374" s="1"/>
      <c r="AG374" s="1"/>
    </row>
    <row r="375" spans="1:33" s="4" customFormat="1" ht="11.25" customHeight="1">
      <c r="A375" s="49" t="s">
        <v>230</v>
      </c>
      <c r="B375" s="1" t="s">
        <v>25</v>
      </c>
      <c r="C375" s="68" t="s">
        <v>20</v>
      </c>
      <c r="D375" s="71">
        <v>3854.842022170722</v>
      </c>
      <c r="E375" s="71">
        <v>3902.4304418555644</v>
      </c>
      <c r="F375" s="219">
        <v>101.2345102448075</v>
      </c>
      <c r="G375" s="5"/>
      <c r="H375" s="71">
        <v>4234.0470875015762</v>
      </c>
      <c r="I375" s="71">
        <v>4023.4451952848067</v>
      </c>
      <c r="J375" s="71">
        <v>3902.4304418555644</v>
      </c>
      <c r="K375" s="71">
        <v>3777.8059178640378</v>
      </c>
      <c r="L375" s="71">
        <v>3969.2555644130184</v>
      </c>
      <c r="M375" s="71">
        <v>3835.6053192981121</v>
      </c>
      <c r="N375" s="1" t="e">
        <v>#N/A</v>
      </c>
      <c r="O375" s="1"/>
      <c r="P375" s="3">
        <v>108.49769523344359</v>
      </c>
      <c r="Q375" s="3">
        <v>103.10100987659632</v>
      </c>
      <c r="R375" s="3">
        <v>100</v>
      </c>
      <c r="S375" s="3">
        <v>96.806489549310996</v>
      </c>
      <c r="T375" s="3">
        <v>101.71239753156701</v>
      </c>
      <c r="U375" s="3">
        <v>98.28760246843305</v>
      </c>
      <c r="V375" s="3"/>
      <c r="W375" s="3"/>
      <c r="X375" s="3"/>
      <c r="Y375" s="3"/>
      <c r="Z375" s="3"/>
      <c r="AA375" s="3"/>
      <c r="AB375" s="3"/>
      <c r="AC375" s="3"/>
      <c r="AD375" s="3"/>
      <c r="AE375" s="1"/>
      <c r="AF375" s="1"/>
      <c r="AG375" s="1"/>
    </row>
    <row r="376" spans="1:33" s="4" customFormat="1" ht="11.25" customHeight="1">
      <c r="A376" s="49" t="s">
        <v>230</v>
      </c>
      <c r="B376" s="1" t="s">
        <v>24</v>
      </c>
      <c r="C376" s="68" t="s">
        <v>20</v>
      </c>
      <c r="D376" s="71">
        <v>2112.4540897162392</v>
      </c>
      <c r="E376" s="71">
        <v>2221.7421690538113</v>
      </c>
      <c r="F376" s="219">
        <v>105.17351263961683</v>
      </c>
      <c r="G376" s="5"/>
      <c r="H376" s="71">
        <v>2264.1440311016445</v>
      </c>
      <c r="I376" s="71">
        <v>2236.3055786340615</v>
      </c>
      <c r="J376" s="71">
        <v>2221.7421690538113</v>
      </c>
      <c r="K376" s="71">
        <v>2207.7031554960777</v>
      </c>
      <c r="L376" s="71">
        <v>2293.5922151997843</v>
      </c>
      <c r="M376" s="71">
        <v>2149.8921229078383</v>
      </c>
      <c r="N376" s="1" t="e">
        <v>#N/A</v>
      </c>
      <c r="O376" s="1"/>
      <c r="P376" s="3">
        <v>101.90849607296653</v>
      </c>
      <c r="Q376" s="3">
        <v>100.65549503372178</v>
      </c>
      <c r="R376" s="3">
        <v>100</v>
      </c>
      <c r="S376" s="3">
        <v>99.368107886086861</v>
      </c>
      <c r="T376" s="3">
        <v>103.23395068729204</v>
      </c>
      <c r="U376" s="3">
        <v>96.766049312707949</v>
      </c>
      <c r="V376" s="3"/>
      <c r="W376" s="3"/>
      <c r="X376" s="3"/>
      <c r="Y376" s="3"/>
      <c r="Z376" s="3"/>
      <c r="AA376" s="3"/>
      <c r="AB376" s="3"/>
      <c r="AC376" s="3"/>
      <c r="AD376" s="3"/>
      <c r="AE376" s="1"/>
      <c r="AF376" s="1"/>
      <c r="AG376" s="1"/>
    </row>
    <row r="377" spans="1:33" s="4" customFormat="1" ht="11.25" customHeight="1">
      <c r="A377" s="49" t="s">
        <v>230</v>
      </c>
      <c r="B377" s="6" t="s">
        <v>23</v>
      </c>
      <c r="C377" s="65" t="s">
        <v>20</v>
      </c>
      <c r="D377" s="69">
        <v>4058.9564858536119</v>
      </c>
      <c r="E377" s="69">
        <v>4362.1816091840201</v>
      </c>
      <c r="F377" s="70">
        <v>107.47051919347292</v>
      </c>
      <c r="G377" s="5"/>
      <c r="H377" s="69">
        <v>4549.0994722252999</v>
      </c>
      <c r="I377" s="69">
        <v>4425.9552565448521</v>
      </c>
      <c r="J377" s="69">
        <v>4362.1816091840201</v>
      </c>
      <c r="K377" s="69">
        <v>4300.1424915771331</v>
      </c>
      <c r="L377" s="69">
        <v>4649.6001009451757</v>
      </c>
      <c r="M377" s="69">
        <v>4074.763117422865</v>
      </c>
      <c r="N377" s="1" t="e">
        <v>#N/A</v>
      </c>
      <c r="O377" s="6"/>
      <c r="P377" s="5">
        <v>104.28496288755488</v>
      </c>
      <c r="Q377" s="5">
        <v>101.46196681097743</v>
      </c>
      <c r="R377" s="5">
        <v>100</v>
      </c>
      <c r="S377" s="5">
        <v>98.577796085420388</v>
      </c>
      <c r="T377" s="5">
        <v>106.58887037522766</v>
      </c>
      <c r="U377" s="5">
        <v>93.411129624772343</v>
      </c>
      <c r="V377" s="5"/>
      <c r="W377" s="5"/>
      <c r="X377" s="5"/>
      <c r="Y377" s="5"/>
      <c r="Z377" s="5"/>
      <c r="AA377" s="5"/>
      <c r="AB377" s="5"/>
      <c r="AC377" s="5"/>
      <c r="AD377" s="5"/>
      <c r="AE377" s="1"/>
      <c r="AF377" s="6"/>
      <c r="AG377" s="1"/>
    </row>
    <row r="378" spans="1:33" s="4" customFormat="1" ht="11.25" customHeight="1">
      <c r="A378" s="49" t="s">
        <v>230</v>
      </c>
      <c r="B378" s="1" t="s">
        <v>22</v>
      </c>
      <c r="C378" s="68" t="s">
        <v>20</v>
      </c>
      <c r="D378" s="71">
        <v>4807.9379778292787</v>
      </c>
      <c r="E378" s="71">
        <v>4337.3495581444367</v>
      </c>
      <c r="F378" s="219">
        <v>90.212261018031967</v>
      </c>
      <c r="G378" s="5"/>
      <c r="H378" s="71">
        <v>6684.7329124984244</v>
      </c>
      <c r="I378" s="71">
        <v>5109.334804715194</v>
      </c>
      <c r="J378" s="71">
        <v>4337.3495581444367</v>
      </c>
      <c r="K378" s="71">
        <v>3568.9740821359619</v>
      </c>
      <c r="L378" s="71">
        <v>4270.5244355869818</v>
      </c>
      <c r="M378" s="71">
        <v>4404.1746807018881</v>
      </c>
      <c r="N378" s="1" t="e">
        <v>#N/A</v>
      </c>
      <c r="O378" s="1"/>
      <c r="P378" s="3">
        <v>154.12022533314612</v>
      </c>
      <c r="Q378" s="3">
        <v>117.798548081539</v>
      </c>
      <c r="R378" s="3">
        <v>100</v>
      </c>
      <c r="S378" s="3">
        <v>82.284677181121793</v>
      </c>
      <c r="T378" s="3">
        <v>98.459309731400964</v>
      </c>
      <c r="U378" s="3">
        <v>101.54069026859895</v>
      </c>
      <c r="V378" s="3"/>
      <c r="W378" s="3"/>
      <c r="X378" s="3"/>
      <c r="Y378" s="3"/>
      <c r="Z378" s="3"/>
      <c r="AA378" s="3"/>
      <c r="AB378" s="3"/>
      <c r="AC378" s="3"/>
      <c r="AD378" s="3"/>
      <c r="AE378" s="1"/>
      <c r="AF378" s="1"/>
      <c r="AG378" s="1"/>
    </row>
    <row r="379" spans="1:33" s="4" customFormat="1" ht="11.25" customHeight="1">
      <c r="A379" s="49" t="s">
        <v>230</v>
      </c>
      <c r="B379" s="6" t="s">
        <v>21</v>
      </c>
      <c r="C379" s="65" t="s">
        <v>20</v>
      </c>
      <c r="D379" s="69">
        <v>2695.4838881130395</v>
      </c>
      <c r="E379" s="69">
        <v>2115.6073890906255</v>
      </c>
      <c r="F379" s="70">
        <v>78.487109435910824</v>
      </c>
      <c r="G379" s="5"/>
      <c r="H379" s="69">
        <v>4420.5888813967795</v>
      </c>
      <c r="I379" s="69">
        <v>2873.0292260811325</v>
      </c>
      <c r="J379" s="69">
        <v>2115.6073890906255</v>
      </c>
      <c r="K379" s="69">
        <v>1361.2709266398842</v>
      </c>
      <c r="L379" s="69">
        <v>1976.9322203871975</v>
      </c>
      <c r="M379" s="69">
        <v>2254.2825577940498</v>
      </c>
      <c r="N379" s="1" t="e">
        <v>#N/A</v>
      </c>
      <c r="O379" s="6"/>
      <c r="P379" s="5">
        <v>208.95128766292169</v>
      </c>
      <c r="Q379" s="5">
        <v>135.80162561807262</v>
      </c>
      <c r="R379" s="5">
        <v>100</v>
      </c>
      <c r="S379" s="5">
        <v>64.34421309262936</v>
      </c>
      <c r="T379" s="5">
        <v>93.445136870927826</v>
      </c>
      <c r="U379" s="5">
        <v>106.554863129072</v>
      </c>
      <c r="V379" s="5"/>
      <c r="W379" s="5"/>
      <c r="X379" s="5"/>
      <c r="Y379" s="5"/>
      <c r="Z379" s="5"/>
      <c r="AA379" s="5"/>
      <c r="AB379" s="5"/>
      <c r="AC379" s="5"/>
      <c r="AD379" s="5"/>
      <c r="AE379" s="1"/>
      <c r="AF379" s="6"/>
      <c r="AG379" s="1"/>
    </row>
    <row r="380" spans="1:33" s="4" customFormat="1" ht="11.25" customHeight="1">
      <c r="A380" s="49" t="s">
        <v>230</v>
      </c>
      <c r="B380" s="1" t="s">
        <v>19</v>
      </c>
      <c r="C380" s="218" t="s">
        <v>18</v>
      </c>
      <c r="D380" s="71">
        <v>13.590607118753764</v>
      </c>
      <c r="E380" s="71">
        <v>10.673564285679863</v>
      </c>
      <c r="F380" s="219">
        <v>78.536331691550004</v>
      </c>
      <c r="G380" s="5"/>
      <c r="H380" s="71">
        <v>21.204315668964185</v>
      </c>
      <c r="I380" s="71">
        <v>14.243713813486089</v>
      </c>
      <c r="J380" s="71">
        <v>10.673564285679863</v>
      </c>
      <c r="K380" s="71">
        <v>6.9878054511633945</v>
      </c>
      <c r="L380" s="71">
        <v>9.2924825262925257</v>
      </c>
      <c r="M380" s="71">
        <v>12.273232971037375</v>
      </c>
      <c r="N380" s="1" t="e">
        <v>#N/A</v>
      </c>
      <c r="O380" s="1"/>
      <c r="P380" s="3">
        <v>198.66199426383608</v>
      </c>
      <c r="Q380" s="3">
        <v>133.44852227663162</v>
      </c>
      <c r="R380" s="3">
        <v>100</v>
      </c>
      <c r="S380" s="3">
        <v>65.468340885326853</v>
      </c>
      <c r="T380" s="3">
        <v>87.060725710527095</v>
      </c>
      <c r="U380" s="3">
        <v>114.98720242406466</v>
      </c>
      <c r="V380" s="3"/>
      <c r="W380" s="3"/>
      <c r="X380" s="244" t="s">
        <v>217</v>
      </c>
      <c r="Y380" s="245"/>
      <c r="Z380" s="245"/>
      <c r="AA380" s="245"/>
      <c r="AB380" s="245"/>
      <c r="AC380" s="245"/>
      <c r="AD380" s="245"/>
      <c r="AE380" s="245"/>
      <c r="AF380" s="245"/>
      <c r="AG380" s="1"/>
    </row>
    <row r="381" spans="1:33" s="4" customFormat="1" ht="11.25" customHeight="1">
      <c r="A381" s="49" t="s">
        <v>230</v>
      </c>
      <c r="B381" s="1" t="s">
        <v>233</v>
      </c>
      <c r="C381" s="8"/>
      <c r="D381" s="13">
        <v>5.1122402483646745E-2</v>
      </c>
      <c r="E381" s="13">
        <v>0</v>
      </c>
      <c r="F381" s="14"/>
      <c r="G381" s="14"/>
      <c r="H381" s="13">
        <v>0</v>
      </c>
      <c r="I381" s="13">
        <v>0</v>
      </c>
      <c r="J381" s="13">
        <v>0</v>
      </c>
      <c r="K381" s="13">
        <v>0</v>
      </c>
      <c r="L381" s="13">
        <v>0</v>
      </c>
      <c r="M381" s="13">
        <v>0</v>
      </c>
      <c r="N381" s="13" t="e">
        <v>#N/A</v>
      </c>
      <c r="O381" s="1"/>
      <c r="P381" s="3"/>
      <c r="Q381" s="3"/>
      <c r="R381" s="3"/>
      <c r="S381" s="3"/>
      <c r="T381" s="3"/>
      <c r="U381" s="3"/>
      <c r="V381" s="3"/>
      <c r="W381" s="3"/>
      <c r="X381" s="84" t="s">
        <v>222</v>
      </c>
      <c r="Y381" s="84"/>
      <c r="Z381" s="1"/>
      <c r="AA381" s="1"/>
      <c r="AB381" s="1"/>
      <c r="AC381" s="1"/>
      <c r="AD381" s="1"/>
      <c r="AE381" s="1"/>
      <c r="AF381" s="1"/>
      <c r="AG381" s="1"/>
    </row>
    <row r="382" spans="1:33" ht="12">
      <c r="A382" s="49" t="s">
        <v>172</v>
      </c>
      <c r="B382" s="114" t="s">
        <v>218</v>
      </c>
      <c r="C382" s="99"/>
      <c r="D382" s="99"/>
      <c r="E382" s="99"/>
      <c r="F382" s="99"/>
      <c r="G382" s="99"/>
      <c r="H382" s="99"/>
      <c r="I382" s="99"/>
      <c r="J382" s="99"/>
      <c r="K382" s="99"/>
      <c r="L382" s="99"/>
      <c r="M382" s="99"/>
      <c r="N382" s="99"/>
      <c r="O382" s="99"/>
      <c r="P382" s="100"/>
      <c r="Q382" s="100"/>
      <c r="R382" s="100"/>
      <c r="S382" s="100"/>
      <c r="T382" s="100"/>
      <c r="U382" s="100"/>
      <c r="V382" s="51"/>
      <c r="W382" s="9"/>
      <c r="X382" s="236" t="s">
        <v>144</v>
      </c>
      <c r="Y382" s="237"/>
      <c r="Z382" s="237"/>
      <c r="AA382" s="237"/>
      <c r="AB382" s="237"/>
      <c r="AC382" s="237"/>
      <c r="AD382" s="237"/>
      <c r="AE382" s="237"/>
      <c r="AF382" s="237"/>
    </row>
    <row r="383" spans="1:33" ht="12">
      <c r="A383" s="49" t="s">
        <v>172</v>
      </c>
      <c r="B383" s="24"/>
      <c r="P383" s="9"/>
      <c r="Q383" s="9"/>
      <c r="R383" s="9"/>
      <c r="S383" s="9"/>
      <c r="T383" s="9"/>
      <c r="U383" s="9"/>
      <c r="V383" s="3"/>
      <c r="W383" s="9"/>
      <c r="X383" s="236" t="s">
        <v>56</v>
      </c>
      <c r="Y383" s="237"/>
      <c r="Z383" s="237"/>
      <c r="AA383" s="237"/>
      <c r="AB383" s="237"/>
      <c r="AC383" s="237"/>
      <c r="AD383" s="237"/>
      <c r="AE383" s="237"/>
      <c r="AF383" s="237"/>
    </row>
    <row r="384" spans="1:33" ht="12.75">
      <c r="A384" s="49" t="s">
        <v>172</v>
      </c>
      <c r="B384" s="25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P384" s="9"/>
      <c r="Q384" s="9"/>
      <c r="R384" s="9"/>
      <c r="S384" s="9"/>
      <c r="T384" s="9"/>
      <c r="U384" s="9"/>
      <c r="V384" s="3"/>
      <c r="W384" s="9"/>
      <c r="X384" s="238" t="s">
        <v>55</v>
      </c>
      <c r="Y384" s="239"/>
      <c r="Z384" s="239"/>
      <c r="AA384" s="239"/>
      <c r="AB384" s="239"/>
      <c r="AC384" s="239"/>
      <c r="AD384" s="239"/>
      <c r="AE384" s="239"/>
      <c r="AF384" s="239"/>
    </row>
    <row r="385" spans="1:32" ht="12.75" customHeight="1">
      <c r="A385" s="49" t="s">
        <v>172</v>
      </c>
      <c r="B385" s="6"/>
      <c r="P385" s="9"/>
      <c r="Q385" s="9"/>
      <c r="R385" s="9"/>
      <c r="S385" s="9"/>
      <c r="T385" s="9"/>
      <c r="U385" s="9"/>
      <c r="V385" s="3"/>
      <c r="W385" s="9"/>
      <c r="X385" s="240" t="s">
        <v>177</v>
      </c>
      <c r="Y385" s="241"/>
      <c r="Z385" s="241"/>
      <c r="AA385" s="241"/>
      <c r="AB385" s="241"/>
      <c r="AC385" s="241"/>
      <c r="AD385" s="241"/>
      <c r="AE385" s="241"/>
      <c r="AF385" s="241"/>
    </row>
    <row r="386" spans="1:32" ht="22.5" customHeight="1">
      <c r="A386" s="49" t="s">
        <v>172</v>
      </c>
      <c r="B386" s="6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P386" s="9"/>
      <c r="Q386" s="9"/>
      <c r="R386" s="9"/>
      <c r="S386" s="9"/>
      <c r="T386" s="9"/>
      <c r="U386" s="9"/>
      <c r="V386" s="3"/>
      <c r="W386" s="9"/>
      <c r="X386" s="240" t="s">
        <v>170</v>
      </c>
      <c r="Y386" s="241"/>
      <c r="Z386" s="241"/>
      <c r="AA386" s="241"/>
      <c r="AB386" s="241"/>
      <c r="AC386" s="241"/>
      <c r="AD386" s="241"/>
      <c r="AE386" s="241"/>
      <c r="AF386" s="241"/>
    </row>
    <row r="387" spans="1:32" ht="22.5" customHeight="1">
      <c r="A387" s="49" t="s">
        <v>172</v>
      </c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P387" s="9"/>
      <c r="Q387" s="9"/>
      <c r="R387" s="9"/>
      <c r="S387" s="9"/>
      <c r="T387" s="9"/>
      <c r="U387" s="9"/>
      <c r="V387" s="3"/>
      <c r="W387" s="9"/>
      <c r="X387" s="240" t="s">
        <v>171</v>
      </c>
      <c r="Y387" s="241"/>
      <c r="Z387" s="241"/>
      <c r="AA387" s="241"/>
      <c r="AB387" s="241"/>
      <c r="AC387" s="241"/>
      <c r="AD387" s="241"/>
      <c r="AE387" s="241"/>
      <c r="AF387" s="241"/>
    </row>
    <row r="388" spans="1:32" ht="12.75" customHeight="1">
      <c r="A388" s="49" t="s">
        <v>172</v>
      </c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P388" s="9"/>
      <c r="Q388" s="9"/>
      <c r="R388" s="9"/>
      <c r="S388" s="9"/>
      <c r="T388" s="9"/>
      <c r="U388" s="9"/>
      <c r="V388" s="3"/>
      <c r="W388" s="9"/>
      <c r="X388" s="240" t="s">
        <v>54</v>
      </c>
      <c r="Y388" s="241"/>
      <c r="Z388" s="241"/>
      <c r="AA388" s="241"/>
      <c r="AB388" s="241"/>
      <c r="AC388" s="241"/>
      <c r="AD388" s="241"/>
      <c r="AE388" s="241"/>
      <c r="AF388" s="241"/>
    </row>
    <row r="389" spans="1:32" ht="12">
      <c r="A389" s="49" t="s">
        <v>172</v>
      </c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P389" s="9"/>
      <c r="Q389" s="9"/>
      <c r="R389" s="9"/>
      <c r="S389" s="9"/>
      <c r="T389" s="9"/>
      <c r="U389" s="9"/>
      <c r="V389" s="3"/>
      <c r="W389" s="9"/>
      <c r="X389" s="240" t="s">
        <v>82</v>
      </c>
      <c r="Y389" s="241"/>
      <c r="Z389" s="241"/>
      <c r="AA389" s="241"/>
      <c r="AB389" s="241"/>
      <c r="AC389" s="241"/>
      <c r="AD389" s="241"/>
      <c r="AE389" s="241"/>
      <c r="AF389" s="241"/>
    </row>
    <row r="390" spans="1:32" ht="12">
      <c r="A390" s="49" t="s">
        <v>172</v>
      </c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P390" s="9"/>
      <c r="Q390" s="9"/>
      <c r="R390" s="9"/>
      <c r="S390" s="9"/>
      <c r="T390" s="9"/>
      <c r="U390" s="9"/>
      <c r="V390" s="3"/>
      <c r="W390" s="9"/>
      <c r="X390" s="238" t="s">
        <v>53</v>
      </c>
      <c r="Y390" s="239"/>
      <c r="Z390" s="239"/>
      <c r="AA390" s="239"/>
      <c r="AB390" s="239"/>
      <c r="AC390" s="239"/>
      <c r="AD390" s="239"/>
      <c r="AE390" s="239"/>
      <c r="AF390" s="239"/>
    </row>
    <row r="391" spans="1:32" ht="12">
      <c r="A391" s="49" t="s">
        <v>172</v>
      </c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P391" s="9"/>
      <c r="Q391" s="9"/>
      <c r="R391" s="9"/>
      <c r="S391" s="9"/>
      <c r="T391" s="9"/>
      <c r="U391" s="9"/>
      <c r="V391" s="3"/>
      <c r="W391" s="9"/>
      <c r="X391" s="238" t="s">
        <v>52</v>
      </c>
      <c r="Y391" s="239"/>
      <c r="Z391" s="239"/>
      <c r="AA391" s="239"/>
      <c r="AB391" s="239"/>
      <c r="AC391" s="239"/>
      <c r="AD391" s="239"/>
      <c r="AE391" s="239"/>
      <c r="AF391" s="239"/>
    </row>
    <row r="392" spans="1:32" ht="7.5" customHeight="1">
      <c r="A392" s="49" t="s">
        <v>172</v>
      </c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P392" s="9"/>
      <c r="Q392" s="9"/>
      <c r="R392" s="9"/>
      <c r="S392" s="9"/>
      <c r="T392" s="9"/>
      <c r="U392" s="9"/>
      <c r="V392" s="3"/>
      <c r="W392" s="9"/>
      <c r="X392" s="97"/>
      <c r="Y392" s="97"/>
      <c r="Z392" s="97"/>
      <c r="AA392" s="98"/>
      <c r="AB392" s="98"/>
      <c r="AC392" s="98"/>
      <c r="AD392" s="98"/>
      <c r="AE392" s="98"/>
      <c r="AF392" s="98"/>
    </row>
    <row r="393" spans="1:32" ht="12">
      <c r="A393" s="49" t="s">
        <v>172</v>
      </c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P393" s="9"/>
      <c r="Q393" s="9"/>
      <c r="R393" s="9"/>
      <c r="S393" s="9"/>
      <c r="T393" s="9"/>
      <c r="U393" s="9"/>
      <c r="V393" s="3"/>
      <c r="W393" s="9"/>
      <c r="X393" s="242" t="s">
        <v>162</v>
      </c>
      <c r="Y393" s="243"/>
      <c r="Z393" s="243"/>
      <c r="AA393" s="243"/>
      <c r="AB393" s="243"/>
      <c r="AC393" s="243"/>
      <c r="AD393" s="243"/>
      <c r="AE393" s="243"/>
      <c r="AF393" s="243"/>
    </row>
    <row r="394" spans="1:32" ht="12">
      <c r="A394" s="49" t="s">
        <v>172</v>
      </c>
      <c r="B394" s="6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P394" s="9"/>
      <c r="Q394" s="9"/>
      <c r="R394" s="9"/>
      <c r="S394" s="9"/>
      <c r="T394" s="9"/>
      <c r="U394" s="9"/>
      <c r="V394" s="3"/>
      <c r="W394" s="9"/>
      <c r="X394" s="234" t="s">
        <v>163</v>
      </c>
      <c r="Y394" s="235"/>
      <c r="Z394" s="235"/>
      <c r="AA394" s="235"/>
      <c r="AB394" s="235"/>
      <c r="AC394" s="235"/>
      <c r="AD394" s="235"/>
      <c r="AE394" s="235"/>
      <c r="AF394" s="235"/>
    </row>
    <row r="395" spans="1:32" ht="12">
      <c r="A395" s="49" t="s">
        <v>172</v>
      </c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P395" s="9"/>
      <c r="Q395" s="9"/>
      <c r="R395" s="9"/>
      <c r="S395" s="9"/>
      <c r="T395" s="9"/>
      <c r="U395" s="9"/>
      <c r="V395" s="3"/>
      <c r="W395" s="9"/>
      <c r="X395" s="232" t="s">
        <v>164</v>
      </c>
      <c r="Y395" s="233"/>
      <c r="Z395" s="233"/>
      <c r="AA395" s="233"/>
      <c r="AB395" s="233"/>
      <c r="AC395" s="233"/>
      <c r="AD395" s="233"/>
      <c r="AE395" s="233"/>
      <c r="AF395" s="233"/>
    </row>
    <row r="396" spans="1:32" ht="12">
      <c r="A396" s="49" t="s">
        <v>172</v>
      </c>
      <c r="B396" s="6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P396" s="9"/>
      <c r="Q396" s="9"/>
      <c r="R396" s="9"/>
      <c r="S396" s="9"/>
      <c r="T396" s="9"/>
      <c r="U396" s="9"/>
      <c r="V396" s="3"/>
      <c r="W396" s="9"/>
      <c r="X396" s="232" t="s">
        <v>165</v>
      </c>
      <c r="Y396" s="233"/>
      <c r="Z396" s="233"/>
      <c r="AA396" s="233"/>
      <c r="AB396" s="233"/>
      <c r="AC396" s="233"/>
      <c r="AD396" s="233"/>
      <c r="AE396" s="233"/>
      <c r="AF396" s="233"/>
    </row>
    <row r="397" spans="1:32" ht="12">
      <c r="A397" s="49" t="s">
        <v>172</v>
      </c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P397" s="9"/>
      <c r="Q397" s="9"/>
      <c r="R397" s="9"/>
      <c r="S397" s="9"/>
      <c r="T397" s="9"/>
      <c r="U397" s="9"/>
      <c r="V397" s="3"/>
      <c r="W397" s="9"/>
      <c r="X397" s="232" t="s">
        <v>166</v>
      </c>
      <c r="Y397" s="233"/>
      <c r="Z397" s="233"/>
      <c r="AA397" s="233"/>
      <c r="AB397" s="233"/>
      <c r="AC397" s="233"/>
      <c r="AD397" s="233"/>
      <c r="AE397" s="233"/>
      <c r="AF397" s="233"/>
    </row>
    <row r="398" spans="1:32" ht="12">
      <c r="A398" s="49" t="s">
        <v>172</v>
      </c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P398" s="9"/>
      <c r="Q398" s="9"/>
      <c r="R398" s="9"/>
      <c r="S398" s="9"/>
      <c r="T398" s="9"/>
      <c r="U398" s="9"/>
      <c r="V398" s="3"/>
      <c r="W398" s="9"/>
      <c r="X398" s="232" t="s">
        <v>167</v>
      </c>
      <c r="Y398" s="233"/>
      <c r="Z398" s="233"/>
      <c r="AA398" s="233"/>
      <c r="AB398" s="233"/>
      <c r="AC398" s="233"/>
      <c r="AD398" s="233"/>
      <c r="AE398" s="233"/>
      <c r="AF398" s="233"/>
    </row>
    <row r="399" spans="1:32" ht="12">
      <c r="A399" s="49" t="s">
        <v>172</v>
      </c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P399" s="9"/>
      <c r="Q399" s="9"/>
      <c r="R399" s="9"/>
      <c r="S399" s="9"/>
      <c r="T399" s="9"/>
      <c r="U399" s="9"/>
      <c r="V399" s="3"/>
      <c r="W399" s="9"/>
      <c r="X399" s="234" t="s">
        <v>169</v>
      </c>
      <c r="Y399" s="235"/>
      <c r="Z399" s="235"/>
      <c r="AA399" s="235"/>
      <c r="AB399" s="235"/>
      <c r="AC399" s="235"/>
      <c r="AD399" s="235"/>
      <c r="AE399" s="235"/>
      <c r="AF399" s="235"/>
    </row>
    <row r="400" spans="1:32" ht="12">
      <c r="A400" s="49" t="s">
        <v>172</v>
      </c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P400" s="9"/>
      <c r="Q400" s="9"/>
      <c r="R400" s="9"/>
      <c r="S400" s="9"/>
      <c r="T400" s="9"/>
      <c r="U400" s="9"/>
      <c r="V400" s="3"/>
      <c r="W400" s="9"/>
      <c r="X400" s="232" t="s">
        <v>179</v>
      </c>
      <c r="Y400" s="233"/>
      <c r="Z400" s="233"/>
      <c r="AA400" s="233"/>
      <c r="AB400" s="233"/>
      <c r="AC400" s="233"/>
      <c r="AD400" s="233"/>
      <c r="AE400" s="233"/>
      <c r="AF400" s="233"/>
    </row>
    <row r="401" spans="1:32" ht="12">
      <c r="A401" s="49" t="s">
        <v>172</v>
      </c>
      <c r="B401" s="7"/>
      <c r="C401" s="8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P401" s="9"/>
      <c r="Q401" s="9"/>
      <c r="R401" s="9"/>
      <c r="S401" s="9"/>
      <c r="T401" s="9"/>
      <c r="U401" s="9"/>
      <c r="V401" s="3"/>
      <c r="W401" s="9"/>
      <c r="X401" s="234" t="s">
        <v>176</v>
      </c>
      <c r="Y401" s="235"/>
      <c r="Z401" s="235"/>
      <c r="AA401" s="235"/>
      <c r="AB401" s="235"/>
      <c r="AC401" s="235"/>
      <c r="AD401" s="235"/>
      <c r="AE401" s="235"/>
      <c r="AF401" s="235"/>
    </row>
    <row r="402" spans="1:32" ht="12">
      <c r="A402" s="49" t="s">
        <v>172</v>
      </c>
      <c r="B402" s="7"/>
      <c r="C402" s="8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P402" s="9"/>
      <c r="Q402" s="9"/>
      <c r="R402" s="9"/>
      <c r="S402" s="9"/>
      <c r="T402" s="9"/>
      <c r="U402" s="9"/>
      <c r="V402" s="3"/>
      <c r="W402" s="9"/>
      <c r="X402" s="232" t="s">
        <v>175</v>
      </c>
      <c r="Y402" s="233"/>
      <c r="Z402" s="233"/>
      <c r="AA402" s="233"/>
      <c r="AB402" s="233"/>
      <c r="AC402" s="233"/>
      <c r="AD402" s="233"/>
      <c r="AE402" s="233"/>
      <c r="AF402" s="233"/>
    </row>
  </sheetData>
  <autoFilter ref="A1:A402" xr:uid="{00000000-0009-0000-0000-000001000000}"/>
  <mergeCells count="50">
    <mergeCell ref="X76:AF76"/>
    <mergeCell ref="F4:F5"/>
    <mergeCell ref="X22:AF22"/>
    <mergeCell ref="X38:AF38"/>
    <mergeCell ref="F42:F43"/>
    <mergeCell ref="X60:AF60"/>
    <mergeCell ref="X228:AF228"/>
    <mergeCell ref="F80:F81"/>
    <mergeCell ref="X98:AF98"/>
    <mergeCell ref="X114:AF114"/>
    <mergeCell ref="F118:F119"/>
    <mergeCell ref="X136:AF136"/>
    <mergeCell ref="X152:AF152"/>
    <mergeCell ref="F156:F157"/>
    <mergeCell ref="X174:AF174"/>
    <mergeCell ref="X190:AF190"/>
    <mergeCell ref="F194:F195"/>
    <mergeCell ref="X212:AF212"/>
    <mergeCell ref="X380:AF380"/>
    <mergeCell ref="F232:F233"/>
    <mergeCell ref="X250:AF250"/>
    <mergeCell ref="X266:AF266"/>
    <mergeCell ref="F270:F271"/>
    <mergeCell ref="X288:AF288"/>
    <mergeCell ref="X304:AF304"/>
    <mergeCell ref="F308:F309"/>
    <mergeCell ref="X326:AF326"/>
    <mergeCell ref="X342:AF342"/>
    <mergeCell ref="F346:F347"/>
    <mergeCell ref="X363:AF363"/>
    <mergeCell ref="X401:AF401"/>
    <mergeCell ref="X402:AF402"/>
    <mergeCell ref="X394:AF394"/>
    <mergeCell ref="X382:AF382"/>
    <mergeCell ref="X383:AF383"/>
    <mergeCell ref="X384:AF384"/>
    <mergeCell ref="X385:AF385"/>
    <mergeCell ref="X386:AF386"/>
    <mergeCell ref="X387:AF387"/>
    <mergeCell ref="X388:AF388"/>
    <mergeCell ref="X389:AF389"/>
    <mergeCell ref="X390:AF390"/>
    <mergeCell ref="X391:AF391"/>
    <mergeCell ref="X393:AF393"/>
    <mergeCell ref="X395:AF395"/>
    <mergeCell ref="X396:AF396"/>
    <mergeCell ref="X397:AF397"/>
    <mergeCell ref="X398:AF398"/>
    <mergeCell ref="X399:AF399"/>
    <mergeCell ref="X400:AF400"/>
  </mergeCells>
  <conditionalFormatting sqref="F39:G39">
    <cfRule type="cellIs" dxfId="30" priority="67" stopIfTrue="1" operator="notEqual">
      <formula>0</formula>
    </cfRule>
  </conditionalFormatting>
  <conditionalFormatting sqref="F77:G77">
    <cfRule type="cellIs" dxfId="29" priority="9" stopIfTrue="1" operator="notEqual">
      <formula>0</formula>
    </cfRule>
  </conditionalFormatting>
  <conditionalFormatting sqref="F115:G115">
    <cfRule type="cellIs" dxfId="28" priority="8" stopIfTrue="1" operator="notEqual">
      <formula>0</formula>
    </cfRule>
  </conditionalFormatting>
  <conditionalFormatting sqref="F153:G153">
    <cfRule type="cellIs" dxfId="27" priority="7" stopIfTrue="1" operator="notEqual">
      <formula>0</formula>
    </cfRule>
  </conditionalFormatting>
  <conditionalFormatting sqref="F191:G191">
    <cfRule type="cellIs" dxfId="26" priority="6" stopIfTrue="1" operator="notEqual">
      <formula>0</formula>
    </cfRule>
  </conditionalFormatting>
  <conditionalFormatting sqref="F229:G229">
    <cfRule type="cellIs" dxfId="25" priority="5" stopIfTrue="1" operator="notEqual">
      <formula>0</formula>
    </cfRule>
  </conditionalFormatting>
  <conditionalFormatting sqref="F267:G267">
    <cfRule type="cellIs" dxfId="24" priority="4" stopIfTrue="1" operator="notEqual">
      <formula>0</formula>
    </cfRule>
  </conditionalFormatting>
  <conditionalFormatting sqref="F305:G305">
    <cfRule type="cellIs" dxfId="23" priority="3" stopIfTrue="1" operator="notEqual">
      <formula>0</formula>
    </cfRule>
  </conditionalFormatting>
  <conditionalFormatting sqref="F343:G343">
    <cfRule type="cellIs" dxfId="22" priority="2" stopIfTrue="1" operator="notEqual">
      <formula>0</formula>
    </cfRule>
  </conditionalFormatting>
  <conditionalFormatting sqref="F381:G381">
    <cfRule type="cellIs" dxfId="21" priority="1" stopIfTrue="1" operator="notEqual">
      <formula>0</formula>
    </cfRule>
  </conditionalFormatting>
  <pageMargins left="0.75" right="0.75" top="1" bottom="1" header="0" footer="0"/>
  <pageSetup paperSize="9" scale="1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3">
    <tabColor theme="6" tint="0.79998168889431442"/>
  </sheetPr>
  <dimension ref="A1:AU461"/>
  <sheetViews>
    <sheetView topLeftCell="A33" workbookViewId="0">
      <selection activeCell="U67" sqref="U67"/>
    </sheetView>
  </sheetViews>
  <sheetFormatPr defaultColWidth="9.33203125" defaultRowHeight="12"/>
  <cols>
    <col min="1" max="5" width="6.5" style="45" customWidth="1"/>
    <col min="6" max="7" width="7.6640625" style="16" customWidth="1"/>
    <col min="8" max="8" width="5" style="30" customWidth="1"/>
    <col min="9" max="9" width="8.5" style="16" customWidth="1"/>
    <col min="10" max="10" width="43.1640625" style="16" customWidth="1"/>
    <col min="11" max="12" width="8.33203125" style="16" customWidth="1"/>
    <col min="13" max="13" width="7" style="116" customWidth="1"/>
    <col min="14" max="14" width="7.6640625" style="16" customWidth="1"/>
    <col min="15" max="15" width="11.6640625" style="16" customWidth="1"/>
    <col min="16" max="16" width="7.6640625" style="16" customWidth="1"/>
    <col min="17" max="22" width="12" style="16" customWidth="1"/>
    <col min="23" max="23" width="3.5" style="16" customWidth="1"/>
    <col min="24" max="26" width="8.5" style="16" customWidth="1"/>
    <col min="27" max="28" width="7.6640625" style="16" customWidth="1"/>
    <col min="29" max="29" width="3.83203125" style="16" customWidth="1"/>
    <col min="30" max="30" width="3.83203125" style="122" customWidth="1"/>
    <col min="31" max="38" width="9.83203125" style="122" customWidth="1"/>
    <col min="39" max="41" width="9" style="122" customWidth="1"/>
    <col min="42" max="42" width="9" style="16" customWidth="1"/>
    <col min="43" max="45" width="9.1640625" style="16" customWidth="1"/>
    <col min="46" max="16384" width="9.33203125" style="16"/>
  </cols>
  <sheetData>
    <row r="1" spans="10:47" ht="12" hidden="1" customHeight="1">
      <c r="L1" s="26"/>
      <c r="M1" s="115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</row>
    <row r="2" spans="10:47" ht="12" hidden="1" customHeight="1">
      <c r="L2" s="26"/>
      <c r="M2" s="115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</row>
    <row r="3" spans="10:47" ht="12" hidden="1" customHeight="1">
      <c r="L3" s="26"/>
      <c r="M3" s="115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</row>
    <row r="4" spans="10:47" ht="12" hidden="1" customHeight="1">
      <c r="L4" s="26"/>
      <c r="M4" s="115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</row>
    <row r="5" spans="10:47" ht="12" hidden="1" customHeight="1">
      <c r="L5" s="26"/>
      <c r="M5" s="115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</row>
    <row r="6" spans="10:47" ht="12" hidden="1" customHeight="1">
      <c r="L6" s="26"/>
      <c r="M6" s="115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</row>
    <row r="7" spans="10:47" ht="12" hidden="1" customHeight="1">
      <c r="L7" s="26"/>
      <c r="M7" s="115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</row>
    <row r="8" spans="10:47" ht="12" hidden="1" customHeight="1">
      <c r="L8" s="26"/>
      <c r="M8" s="115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</row>
    <row r="9" spans="10:47" ht="12" hidden="1" customHeight="1">
      <c r="L9" s="26"/>
      <c r="M9" s="115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</row>
    <row r="10" spans="10:47" ht="12" hidden="1" customHeight="1">
      <c r="L10" s="26"/>
      <c r="M10" s="115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</row>
    <row r="11" spans="10:47" ht="12" hidden="1" customHeight="1">
      <c r="L11" s="26"/>
      <c r="M11" s="115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</row>
    <row r="12" spans="10:47" ht="12" hidden="1" customHeight="1">
      <c r="L12" s="26"/>
      <c r="M12" s="115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</row>
    <row r="13" spans="10:47" ht="12" hidden="1" customHeight="1">
      <c r="L13" s="26"/>
      <c r="M13" s="115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</row>
    <row r="14" spans="10:47" ht="12" hidden="1" customHeight="1">
      <c r="J14" s="2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</row>
    <row r="15" spans="10:47" ht="12" hidden="1" customHeight="1">
      <c r="K15" s="27"/>
      <c r="L15" s="28"/>
      <c r="M15" s="117"/>
      <c r="N15" s="28"/>
      <c r="O15" s="28"/>
      <c r="P15" s="28"/>
      <c r="Q15" s="28"/>
      <c r="R15" s="28"/>
      <c r="S15" s="28"/>
      <c r="T15" s="28"/>
      <c r="U15" s="28"/>
      <c r="V15" s="28"/>
      <c r="W15" s="28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</row>
    <row r="16" spans="10:47" ht="12" hidden="1" customHeight="1">
      <c r="K16" s="27"/>
      <c r="L16" s="28"/>
      <c r="M16" s="117"/>
      <c r="N16" s="28"/>
      <c r="O16" s="28"/>
      <c r="P16" s="28"/>
      <c r="Q16" s="28"/>
      <c r="R16" s="28"/>
      <c r="S16" s="28"/>
      <c r="T16" s="28"/>
      <c r="U16" s="28"/>
      <c r="V16" s="28"/>
      <c r="W16" s="28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</row>
    <row r="17" spans="11:41" ht="12" hidden="1" customHeight="1">
      <c r="K17" s="27"/>
      <c r="L17" s="28"/>
      <c r="M17" s="117"/>
      <c r="N17" s="28"/>
      <c r="O17" s="28"/>
      <c r="P17" s="28"/>
      <c r="Q17" s="28"/>
      <c r="R17" s="28"/>
      <c r="S17" s="28"/>
      <c r="T17" s="28"/>
      <c r="U17" s="28"/>
      <c r="V17" s="28"/>
      <c r="W17" s="28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</row>
    <row r="18" spans="11:41" ht="12" hidden="1" customHeight="1">
      <c r="K18" s="27"/>
      <c r="L18" s="28"/>
      <c r="M18" s="117"/>
      <c r="N18" s="28"/>
      <c r="O18" s="28"/>
      <c r="P18" s="28"/>
      <c r="Q18" s="28"/>
      <c r="R18" s="28"/>
      <c r="S18" s="28"/>
      <c r="T18" s="28"/>
      <c r="U18" s="28"/>
      <c r="V18" s="28"/>
      <c r="W18" s="28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</row>
    <row r="19" spans="11:41" ht="12" hidden="1" customHeight="1">
      <c r="K19" s="27"/>
      <c r="L19" s="28"/>
      <c r="M19" s="117"/>
      <c r="N19" s="28"/>
      <c r="O19" s="28"/>
      <c r="P19" s="28"/>
      <c r="Q19" s="28"/>
      <c r="R19" s="28"/>
      <c r="S19" s="28"/>
      <c r="T19" s="28"/>
      <c r="U19" s="28"/>
      <c r="V19" s="28"/>
      <c r="W19" s="28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</row>
    <row r="20" spans="11:41" ht="12" hidden="1" customHeight="1">
      <c r="K20" s="27"/>
      <c r="L20" s="28"/>
      <c r="M20" s="117"/>
      <c r="N20" s="28"/>
      <c r="O20" s="28"/>
      <c r="P20" s="28"/>
      <c r="Q20" s="28"/>
      <c r="R20" s="28"/>
      <c r="S20" s="28"/>
      <c r="T20" s="28"/>
      <c r="U20" s="28"/>
      <c r="V20" s="28"/>
      <c r="W20" s="28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</row>
    <row r="21" spans="11:41" ht="12" hidden="1" customHeight="1">
      <c r="K21" s="27"/>
      <c r="L21" s="28"/>
      <c r="M21" s="117"/>
      <c r="N21" s="28"/>
      <c r="O21" s="28"/>
      <c r="P21" s="28"/>
      <c r="Q21" s="28"/>
      <c r="R21" s="28"/>
      <c r="S21" s="28"/>
      <c r="T21" s="28"/>
      <c r="U21" s="28"/>
      <c r="V21" s="28"/>
      <c r="W21" s="28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</row>
    <row r="22" spans="11:41" ht="12" hidden="1" customHeight="1">
      <c r="K22" s="27"/>
      <c r="L22" s="28"/>
      <c r="M22" s="117"/>
      <c r="N22" s="28"/>
      <c r="O22" s="28"/>
      <c r="P22" s="28"/>
      <c r="Q22" s="28"/>
      <c r="R22" s="28"/>
      <c r="S22" s="28"/>
      <c r="T22" s="28"/>
      <c r="U22" s="28"/>
      <c r="V22" s="28"/>
      <c r="W22" s="28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</row>
    <row r="23" spans="11:41" ht="12" hidden="1" customHeight="1">
      <c r="K23" s="27"/>
      <c r="L23" s="28"/>
      <c r="M23" s="117"/>
      <c r="N23" s="28"/>
      <c r="O23" s="28"/>
      <c r="P23" s="28"/>
      <c r="Q23" s="28"/>
      <c r="R23" s="28"/>
      <c r="S23" s="28"/>
      <c r="T23" s="28"/>
      <c r="U23" s="28"/>
      <c r="V23" s="28"/>
      <c r="W23" s="28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</row>
    <row r="24" spans="11:41" ht="12" hidden="1" customHeight="1">
      <c r="K24" s="27"/>
      <c r="L24" s="28"/>
      <c r="M24" s="117"/>
      <c r="N24" s="28"/>
      <c r="O24" s="28"/>
      <c r="P24" s="28"/>
      <c r="Q24" s="28"/>
      <c r="R24" s="28"/>
      <c r="S24" s="28"/>
      <c r="T24" s="28"/>
      <c r="U24" s="28"/>
      <c r="V24" s="28"/>
      <c r="W24" s="28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</row>
    <row r="25" spans="11:41" ht="12" hidden="1" customHeight="1">
      <c r="K25" s="27"/>
      <c r="L25" s="28"/>
      <c r="M25" s="117"/>
      <c r="N25" s="28"/>
      <c r="O25" s="28"/>
      <c r="P25" s="28"/>
      <c r="Q25" s="28"/>
      <c r="R25" s="28"/>
      <c r="S25" s="28"/>
      <c r="T25" s="28"/>
      <c r="U25" s="28"/>
      <c r="V25" s="28"/>
      <c r="W25" s="28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</row>
    <row r="26" spans="11:41" ht="12" hidden="1" customHeight="1">
      <c r="K26" s="29"/>
      <c r="L26" s="28"/>
      <c r="M26" s="117"/>
      <c r="N26" s="28"/>
      <c r="O26" s="28"/>
      <c r="P26" s="28"/>
      <c r="Q26" s="28"/>
      <c r="R26" s="28"/>
      <c r="S26" s="28"/>
      <c r="T26" s="28"/>
      <c r="U26" s="28"/>
      <c r="V26" s="28"/>
      <c r="W26" s="28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</row>
    <row r="27" spans="11:41" ht="12" hidden="1" customHeight="1">
      <c r="K27" s="29"/>
      <c r="L27" s="28"/>
      <c r="M27" s="117"/>
      <c r="N27" s="28"/>
      <c r="O27" s="28"/>
      <c r="P27" s="28"/>
      <c r="Q27" s="28"/>
      <c r="R27" s="28"/>
      <c r="S27" s="28"/>
      <c r="T27" s="28"/>
      <c r="U27" s="28"/>
      <c r="V27" s="28"/>
      <c r="W27" s="28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</row>
    <row r="28" spans="11:41" ht="12" hidden="1" customHeight="1">
      <c r="K28" s="29"/>
      <c r="L28" s="28"/>
      <c r="M28" s="117"/>
      <c r="N28" s="28"/>
      <c r="O28" s="28"/>
      <c r="P28" s="28"/>
      <c r="Q28" s="28"/>
      <c r="R28" s="28"/>
      <c r="S28" s="28"/>
      <c r="T28" s="28"/>
      <c r="U28" s="28"/>
      <c r="V28" s="28"/>
      <c r="W28" s="28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</row>
    <row r="29" spans="11:41" ht="12" hidden="1" customHeight="1">
      <c r="K29" s="29"/>
      <c r="L29" s="28"/>
      <c r="M29" s="117"/>
      <c r="N29" s="28"/>
      <c r="O29" s="28"/>
      <c r="P29" s="28"/>
      <c r="Q29" s="28"/>
      <c r="R29" s="28"/>
      <c r="S29" s="28"/>
      <c r="T29" s="28"/>
      <c r="U29" s="28"/>
      <c r="V29" s="28"/>
      <c r="W29" s="28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</row>
    <row r="30" spans="11:41" ht="12" hidden="1" customHeight="1">
      <c r="K30" s="29"/>
      <c r="L30" s="28"/>
      <c r="M30" s="117"/>
      <c r="N30" s="28"/>
      <c r="O30" s="28"/>
      <c r="P30" s="28"/>
      <c r="Q30" s="28"/>
      <c r="R30" s="28"/>
      <c r="S30" s="28"/>
      <c r="T30" s="28"/>
      <c r="U30" s="28"/>
      <c r="V30" s="28"/>
      <c r="W30" s="28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</row>
    <row r="31" spans="11:41" ht="12" hidden="1" customHeight="1">
      <c r="K31" s="29"/>
      <c r="L31" s="28"/>
      <c r="M31" s="117"/>
      <c r="N31" s="28"/>
      <c r="O31" s="28"/>
      <c r="P31" s="28"/>
      <c r="Q31" s="28"/>
      <c r="R31" s="28"/>
      <c r="S31" s="28"/>
      <c r="T31" s="28"/>
      <c r="U31" s="28"/>
      <c r="V31" s="28"/>
      <c r="W31" s="28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</row>
    <row r="32" spans="11:41" ht="12" hidden="1" customHeight="1">
      <c r="K32" s="29"/>
      <c r="L32" s="28"/>
      <c r="M32" s="117"/>
      <c r="N32" s="28"/>
      <c r="O32" s="28"/>
      <c r="P32" s="28"/>
      <c r="Q32" s="28"/>
      <c r="R32" s="28"/>
      <c r="S32" s="28"/>
      <c r="T32" s="28"/>
      <c r="U32" s="28"/>
      <c r="V32" s="28"/>
      <c r="W32" s="28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</row>
    <row r="33" spans="11:41" ht="12" customHeight="1">
      <c r="K33" s="29"/>
      <c r="L33" s="28"/>
      <c r="M33" s="117"/>
      <c r="N33" s="28"/>
      <c r="O33" s="28"/>
      <c r="P33" s="28"/>
      <c r="Q33" s="28"/>
      <c r="R33" s="28"/>
      <c r="S33" s="28"/>
      <c r="T33" s="28"/>
      <c r="U33" s="28"/>
      <c r="V33" s="28"/>
      <c r="W33" s="28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</row>
    <row r="34" spans="11:41" ht="12" customHeight="1">
      <c r="K34" s="28"/>
      <c r="L34" s="28"/>
      <c r="M34" s="117"/>
      <c r="N34" s="28"/>
      <c r="O34" s="28"/>
      <c r="P34" s="28"/>
      <c r="Q34" s="28"/>
      <c r="R34" s="28"/>
      <c r="S34" s="28"/>
      <c r="T34" s="28"/>
      <c r="U34" s="28"/>
      <c r="V34" s="28"/>
      <c r="W34" s="28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</row>
    <row r="35" spans="11:41" ht="12" customHeight="1">
      <c r="K35" s="28"/>
      <c r="L35" s="28"/>
      <c r="M35" s="117"/>
      <c r="N35" s="28"/>
      <c r="O35" s="181" t="s">
        <v>51</v>
      </c>
      <c r="P35" s="181"/>
      <c r="Q35" s="181" t="s">
        <v>202</v>
      </c>
      <c r="R35" s="181"/>
      <c r="S35" s="181"/>
      <c r="T35" s="181"/>
      <c r="U35" s="181"/>
      <c r="V35" s="181"/>
      <c r="W35" s="28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</row>
    <row r="36" spans="11:41" ht="12" customHeight="1">
      <c r="K36" s="28"/>
      <c r="L36" s="28"/>
      <c r="M36" s="117"/>
      <c r="N36" s="28"/>
      <c r="O36" s="28"/>
      <c r="P36" s="28"/>
      <c r="Q36" s="28"/>
      <c r="R36" s="28"/>
      <c r="S36" s="28"/>
      <c r="T36" s="28"/>
      <c r="U36" s="28"/>
      <c r="V36" s="28"/>
      <c r="W36" s="28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</row>
    <row r="37" spans="11:41" ht="12" customHeight="1">
      <c r="K37" s="28"/>
      <c r="L37" s="28"/>
      <c r="M37" s="117"/>
      <c r="N37" s="28"/>
      <c r="O37" s="181" t="e">
        <f>+#REF!</f>
        <v>#REF!</v>
      </c>
      <c r="P37" s="28"/>
      <c r="Q37" s="31">
        <f>Q88-'2025'!H36</f>
        <v>-178.83999999999992</v>
      </c>
      <c r="R37" s="31">
        <f>R88-'2025'!I36</f>
        <v>-178.83999999999992</v>
      </c>
      <c r="S37" s="31">
        <f>S88-'2025'!J36</f>
        <v>-178.83999999999992</v>
      </c>
      <c r="T37" s="31">
        <f>T88-'2025'!K36</f>
        <v>-178.83999999999992</v>
      </c>
      <c r="U37" s="31">
        <f>U88-'2025'!L36</f>
        <v>-178.83999999999992</v>
      </c>
      <c r="V37" s="31">
        <f>V88-'2025'!M36</f>
        <v>-178.83999999999992</v>
      </c>
      <c r="W37" s="28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</row>
    <row r="38" spans="11:41" ht="12" customHeight="1">
      <c r="K38" s="28"/>
      <c r="L38" s="28"/>
      <c r="M38" s="117"/>
      <c r="N38" s="28"/>
      <c r="O38" s="181" t="e">
        <f>#REF!</f>
        <v>#REF!</v>
      </c>
      <c r="P38" s="28"/>
      <c r="Q38" s="31">
        <f>'2025'!H74-Q125</f>
        <v>178.83999999999992</v>
      </c>
      <c r="R38" s="31">
        <f>'2025'!I74-R125</f>
        <v>178.83999999999992</v>
      </c>
      <c r="S38" s="31">
        <f>'2025'!J74-S125</f>
        <v>178.83999999999992</v>
      </c>
      <c r="T38" s="31">
        <f>'2025'!K74-T125</f>
        <v>214.08319777751944</v>
      </c>
      <c r="U38" s="31">
        <f>'2025'!L74-U125</f>
        <v>237.77189263009916</v>
      </c>
      <c r="V38" s="31">
        <f>'2025'!M74-V125</f>
        <v>178.83999999999992</v>
      </c>
      <c r="W38" s="28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</row>
    <row r="39" spans="11:41" ht="12" customHeight="1">
      <c r="K39" s="28"/>
      <c r="L39" s="28"/>
      <c r="M39" s="117"/>
      <c r="N39" s="28"/>
      <c r="O39" s="181" t="e">
        <f>#REF!</f>
        <v>#REF!</v>
      </c>
      <c r="P39" s="28"/>
      <c r="Q39" s="31">
        <f>'2025'!H112-Q162</f>
        <v>178.83999999999992</v>
      </c>
      <c r="R39" s="31">
        <f>'2025'!I112-R162</f>
        <v>178.83999999999992</v>
      </c>
      <c r="S39" s="31">
        <f>'2025'!J112-S162</f>
        <v>178.83999999999992</v>
      </c>
      <c r="T39" s="31">
        <f>'2025'!K112-T162</f>
        <v>178.83999999999992</v>
      </c>
      <c r="U39" s="31">
        <f>'2025'!L112-U162</f>
        <v>178.83999999999992</v>
      </c>
      <c r="V39" s="31">
        <f>'2025'!M112-V162</f>
        <v>178.83999999999992</v>
      </c>
      <c r="W39" s="28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</row>
    <row r="40" spans="11:41" ht="12" customHeight="1">
      <c r="K40" s="28"/>
      <c r="L40" s="28"/>
      <c r="M40" s="117"/>
      <c r="N40" s="28"/>
      <c r="O40" s="181" t="e">
        <f>#REF!</f>
        <v>#REF!</v>
      </c>
      <c r="P40" s="28"/>
      <c r="Q40" s="31">
        <f>'2025'!H150-Q199</f>
        <v>178.83999999999969</v>
      </c>
      <c r="R40" s="31">
        <f>'2025'!I150-R199</f>
        <v>178.83999999999969</v>
      </c>
      <c r="S40" s="31">
        <f>'2025'!J150-S199</f>
        <v>178.83999999999992</v>
      </c>
      <c r="T40" s="31">
        <f>'2025'!K150-T199</f>
        <v>178.83999999999992</v>
      </c>
      <c r="U40" s="31">
        <f>'2025'!L150-U199</f>
        <v>194.51082956253163</v>
      </c>
      <c r="V40" s="31">
        <f>'2025'!M150-V199</f>
        <v>178.83999999999992</v>
      </c>
      <c r="W40" s="28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</row>
    <row r="41" spans="11:41" ht="12" customHeight="1">
      <c r="K41" s="28"/>
      <c r="L41" s="28"/>
      <c r="M41" s="117"/>
      <c r="N41" s="28"/>
      <c r="O41" s="181" t="e">
        <f>#REF!</f>
        <v>#REF!</v>
      </c>
      <c r="P41" s="28"/>
      <c r="Q41" s="31">
        <f>'2025'!H188-Q236</f>
        <v>178.84000000000015</v>
      </c>
      <c r="R41" s="31">
        <f>'2025'!I188-R236</f>
        <v>178.84000000000015</v>
      </c>
      <c r="S41" s="31">
        <f>'2025'!J188-S236</f>
        <v>178.84000000000015</v>
      </c>
      <c r="T41" s="31">
        <f>'2025'!K188-T236</f>
        <v>178.84000000000015</v>
      </c>
      <c r="U41" s="31">
        <f>'2025'!L188-U236</f>
        <v>178.84000000000015</v>
      </c>
      <c r="V41" s="31">
        <f>'2025'!M188-V236</f>
        <v>178.84000000000015</v>
      </c>
      <c r="W41" s="28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</row>
    <row r="42" spans="11:41" ht="12" customHeight="1">
      <c r="K42" s="28"/>
      <c r="L42" s="28"/>
      <c r="M42" s="117"/>
      <c r="N42" s="28"/>
      <c r="O42" s="181" t="e">
        <f>#REF!</f>
        <v>#REF!</v>
      </c>
      <c r="P42" s="28"/>
      <c r="Q42" s="31">
        <f>'2025'!H226-Q273</f>
        <v>178.83999999999651</v>
      </c>
      <c r="R42" s="31">
        <f>'2025'!I226-R273</f>
        <v>178.83999999999651</v>
      </c>
      <c r="S42" s="31">
        <f>'2025'!J226-S273</f>
        <v>178.84000000000015</v>
      </c>
      <c r="T42" s="31">
        <f>'2025'!K226-T273</f>
        <v>178.84000000000015</v>
      </c>
      <c r="U42" s="31">
        <f>'2025'!L226-U273</f>
        <v>178.84000000000015</v>
      </c>
      <c r="V42" s="31">
        <f>'2025'!M226-V273</f>
        <v>0</v>
      </c>
      <c r="W42" s="28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</row>
    <row r="43" spans="11:41" ht="12" customHeight="1">
      <c r="K43" s="29"/>
      <c r="L43" s="28"/>
      <c r="M43" s="117"/>
      <c r="N43" s="28"/>
      <c r="O43" s="181" t="e">
        <f>#REF!</f>
        <v>#REF!</v>
      </c>
      <c r="P43" s="28"/>
      <c r="Q43" s="31">
        <f>'2025'!H264-Q310</f>
        <v>178.83999999999651</v>
      </c>
      <c r="R43" s="31">
        <f>'2025'!I264-R310</f>
        <v>178.83999999999651</v>
      </c>
      <c r="S43" s="31">
        <f>'2025'!J264-S310</f>
        <v>178.83999999999651</v>
      </c>
      <c r="T43" s="31">
        <f>'2025'!K264-T310</f>
        <v>178.83999999999651</v>
      </c>
      <c r="U43" s="31">
        <f>'2025'!L264-U310</f>
        <v>178.83999999999651</v>
      </c>
      <c r="V43" s="31">
        <f>'2025'!M264-V310</f>
        <v>0</v>
      </c>
      <c r="W43" s="28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</row>
    <row r="44" spans="11:41" ht="12" customHeight="1">
      <c r="K44" s="29"/>
      <c r="L44" s="28"/>
      <c r="M44" s="117"/>
      <c r="N44" s="28"/>
      <c r="O44" s="181" t="e">
        <f>#REF!</f>
        <v>#REF!</v>
      </c>
      <c r="P44" s="28"/>
      <c r="Q44" s="31">
        <f>'2025'!H302-Q347</f>
        <v>178.83999999999651</v>
      </c>
      <c r="R44" s="31">
        <f>'2025'!I302-R347</f>
        <v>178.83999999999651</v>
      </c>
      <c r="S44" s="31">
        <f>'2025'!J302-S347</f>
        <v>178.83999999999651</v>
      </c>
      <c r="T44" s="31">
        <f>'2025'!K302-T347</f>
        <v>178.84000000000378</v>
      </c>
      <c r="U44" s="31"/>
      <c r="V44" s="31"/>
      <c r="W44" s="28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</row>
    <row r="45" spans="11:41" ht="12" customHeight="1">
      <c r="K45" s="29"/>
      <c r="L45" s="28"/>
      <c r="M45" s="117"/>
      <c r="N45" s="28"/>
      <c r="O45" s="181" t="e">
        <f>#REF!</f>
        <v>#REF!</v>
      </c>
      <c r="P45" s="28"/>
      <c r="Q45" s="31">
        <f>'2025'!H340-Q384</f>
        <v>178.84000000000015</v>
      </c>
      <c r="R45" s="31">
        <f>'2025'!I340-R384</f>
        <v>178.84000000000015</v>
      </c>
      <c r="S45" s="31">
        <f>'2025'!J340-S384</f>
        <v>178.84000000000015</v>
      </c>
      <c r="T45" s="31">
        <f>'2025'!K340-T384</f>
        <v>178.84000000000015</v>
      </c>
      <c r="U45" s="31">
        <f>'2025'!L340-U384</f>
        <v>178.84000000000015</v>
      </c>
      <c r="V45" s="31">
        <f>'2025'!M340-V384</f>
        <v>178.84000000000015</v>
      </c>
      <c r="W45" s="28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</row>
    <row r="46" spans="11:41" ht="12" customHeight="1">
      <c r="K46" s="29"/>
      <c r="L46" s="28"/>
      <c r="M46" s="117"/>
      <c r="N46" s="28"/>
      <c r="O46" s="181" t="e">
        <f>#REF!</f>
        <v>#REF!</v>
      </c>
      <c r="P46" s="28"/>
      <c r="Q46" s="31">
        <f>'2025'!H378-Q421</f>
        <v>178.84000000000015</v>
      </c>
      <c r="R46" s="31">
        <f>'2025'!I378-R421</f>
        <v>178.84000000000015</v>
      </c>
      <c r="S46" s="31">
        <f>'2025'!J378-S421</f>
        <v>178.84000000000196</v>
      </c>
      <c r="T46" s="31">
        <f>'2025'!K378-T421</f>
        <v>178.84000000000015</v>
      </c>
      <c r="U46" s="31">
        <f>'2025'!L378-U421</f>
        <v>178.8400000000006</v>
      </c>
      <c r="V46" s="31">
        <f>'2025'!M378-V421</f>
        <v>178.84000000000015</v>
      </c>
      <c r="W46" s="28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</row>
    <row r="47" spans="11:41" ht="12" customHeight="1">
      <c r="K47" s="29"/>
      <c r="L47" s="28"/>
      <c r="M47" s="117"/>
      <c r="N47" s="28"/>
      <c r="O47" s="28"/>
      <c r="P47" s="28"/>
      <c r="Q47" s="28"/>
      <c r="R47" s="28"/>
      <c r="S47" s="28"/>
      <c r="T47" s="28"/>
      <c r="U47" s="28"/>
      <c r="V47" s="28"/>
      <c r="W47" s="28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</row>
    <row r="48" spans="11:41" ht="12" customHeight="1">
      <c r="K48" s="29"/>
      <c r="L48" s="28"/>
      <c r="M48" s="117"/>
      <c r="N48" s="28"/>
      <c r="O48" s="28"/>
      <c r="P48" s="28"/>
      <c r="Q48" s="31"/>
      <c r="R48" s="31"/>
      <c r="S48" s="31"/>
      <c r="T48" s="31"/>
      <c r="U48" s="31"/>
      <c r="V48" s="28"/>
      <c r="W48" s="28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</row>
    <row r="49" spans="1:41" ht="12" customHeight="1">
      <c r="K49" s="29"/>
      <c r="L49" s="28"/>
      <c r="M49" s="117"/>
      <c r="N49" s="28"/>
      <c r="O49" s="28"/>
      <c r="P49" s="28"/>
      <c r="Q49" s="28"/>
      <c r="R49" s="28"/>
      <c r="S49" s="28"/>
      <c r="T49" s="28"/>
      <c r="U49" s="28"/>
      <c r="V49" s="28"/>
      <c r="W49" s="28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</row>
    <row r="50" spans="1:41" ht="18.75" customHeight="1">
      <c r="A50" s="101" t="s">
        <v>3</v>
      </c>
      <c r="B50" s="101" t="s">
        <v>0</v>
      </c>
      <c r="C50" s="101" t="s">
        <v>2</v>
      </c>
      <c r="D50" s="101" t="s">
        <v>1</v>
      </c>
      <c r="K50" s="118"/>
      <c r="L50" s="119"/>
      <c r="M50" s="120"/>
      <c r="O50" s="121" t="e">
        <f>'2025'!#REF!</f>
        <v>#REF!</v>
      </c>
      <c r="R50" s="28"/>
      <c r="S50" s="28"/>
      <c r="AD50" s="248" t="s">
        <v>220</v>
      </c>
      <c r="AE50" s="249"/>
      <c r="AF50" s="249"/>
      <c r="AG50" s="249"/>
      <c r="AH50" s="249"/>
      <c r="AI50" s="249"/>
      <c r="AJ50" s="249"/>
      <c r="AK50" s="249"/>
      <c r="AL50" s="249"/>
      <c r="AM50" s="249"/>
      <c r="AN50" s="249"/>
      <c r="AO50" s="249"/>
    </row>
    <row r="51" spans="1:41" ht="12.75" customHeight="1">
      <c r="A51" s="85"/>
      <c r="B51" s="85"/>
      <c r="C51" s="85"/>
      <c r="D51" s="85"/>
      <c r="E51" s="85"/>
      <c r="F51" s="30">
        <v>1</v>
      </c>
      <c r="G51" s="30">
        <f t="shared" ref="G51:O51" si="0">+F51+1</f>
        <v>2</v>
      </c>
      <c r="H51" s="30">
        <f t="shared" si="0"/>
        <v>3</v>
      </c>
      <c r="I51" s="30">
        <f t="shared" si="0"/>
        <v>4</v>
      </c>
      <c r="J51" s="30">
        <f t="shared" si="0"/>
        <v>5</v>
      </c>
      <c r="K51" s="30">
        <f t="shared" si="0"/>
        <v>6</v>
      </c>
      <c r="L51" s="30">
        <f t="shared" si="0"/>
        <v>7</v>
      </c>
      <c r="M51" s="30">
        <f t="shared" si="0"/>
        <v>8</v>
      </c>
      <c r="N51" s="30">
        <f t="shared" si="0"/>
        <v>9</v>
      </c>
      <c r="O51" s="30">
        <f t="shared" si="0"/>
        <v>10</v>
      </c>
    </row>
    <row r="52" spans="1:41">
      <c r="J52" s="123"/>
      <c r="L52" s="15"/>
      <c r="Q52" s="15" t="s">
        <v>84</v>
      </c>
      <c r="AD52" s="78"/>
      <c r="AE52" s="78"/>
      <c r="AF52" s="16"/>
      <c r="AG52" s="16"/>
      <c r="AH52" s="16"/>
      <c r="AI52" s="16"/>
      <c r="AJ52" s="16"/>
      <c r="AK52" s="16"/>
      <c r="AL52" s="16"/>
      <c r="AM52" s="16"/>
      <c r="AN52" s="16"/>
    </row>
    <row r="53" spans="1:41">
      <c r="J53" s="124"/>
      <c r="L53" s="15"/>
      <c r="AD53" s="78"/>
      <c r="AE53" s="78"/>
      <c r="AF53" s="16"/>
      <c r="AG53" s="16"/>
      <c r="AH53" s="16"/>
      <c r="AI53" s="16"/>
      <c r="AJ53" s="16"/>
      <c r="AK53" s="16"/>
      <c r="AL53" s="16"/>
      <c r="AM53" s="16"/>
      <c r="AN53" s="16"/>
    </row>
    <row r="54" spans="1:41" ht="12" customHeight="1">
      <c r="A54" s="102"/>
      <c r="B54" s="102"/>
      <c r="C54" s="102"/>
      <c r="D54" s="102"/>
      <c r="E54" s="102"/>
      <c r="F54" s="58"/>
      <c r="G54" s="58"/>
      <c r="H54" s="58">
        <f>1</f>
        <v>1</v>
      </c>
      <c r="I54" s="58" t="str">
        <f>+J56</f>
        <v>Pšenica</v>
      </c>
      <c r="J54" s="57" t="s">
        <v>131</v>
      </c>
      <c r="K54" s="58"/>
      <c r="L54" s="58"/>
      <c r="M54" s="58"/>
      <c r="N54" s="58"/>
      <c r="O54" s="125">
        <f>+O62-O74+O67-'2025'!E26</f>
        <v>2.9806666666666648E-2</v>
      </c>
      <c r="P54" s="58"/>
      <c r="Q54" s="125">
        <f>+Q62-Q74+Q67-'2025'!H26</f>
        <v>2.554857142857142E-2</v>
      </c>
      <c r="R54" s="125">
        <f>+R62-R74+R67-'2025'!I26</f>
        <v>2.7513846153846139E-2</v>
      </c>
      <c r="S54" s="125">
        <f>+S62-S74+S67-'2025'!J26</f>
        <v>2.9806666666666648E-2</v>
      </c>
      <c r="T54" s="125">
        <f>+T62-T74+T67-'2025'!K26</f>
        <v>3.2516363636590995E-2</v>
      </c>
      <c r="U54" s="125">
        <f>+U62-U74+U67-'2025'!L26</f>
        <v>3.5767999999772593E-2</v>
      </c>
      <c r="V54" s="125">
        <f>+V62-V74+V67-'2025'!M26</f>
        <v>2.9806666667576143E-2</v>
      </c>
      <c r="W54" s="58"/>
      <c r="X54" s="58"/>
      <c r="Y54" s="58"/>
      <c r="Z54" s="58"/>
      <c r="AA54" s="58"/>
      <c r="AB54" s="58"/>
      <c r="AC54" s="58"/>
      <c r="AD54" s="126"/>
      <c r="AE54" s="127"/>
      <c r="AF54" s="16"/>
      <c r="AG54" s="16"/>
      <c r="AH54" s="16"/>
      <c r="AI54" s="16"/>
      <c r="AJ54" s="16"/>
      <c r="AK54" s="16"/>
      <c r="AL54" s="16"/>
      <c r="AM54" s="16"/>
      <c r="AN54" s="16"/>
      <c r="AO54" s="16"/>
    </row>
    <row r="55" spans="1:41">
      <c r="H55" s="30">
        <f>H54+1</f>
        <v>2</v>
      </c>
      <c r="I55" s="16" t="str">
        <f>+I54</f>
        <v>Pšenica</v>
      </c>
      <c r="J55" s="32" t="s">
        <v>132</v>
      </c>
      <c r="K55" s="33"/>
      <c r="L55" s="33"/>
      <c r="M55" s="128"/>
      <c r="N55" s="33"/>
      <c r="O55" s="16" t="e">
        <f>#REF!</f>
        <v>#REF!</v>
      </c>
      <c r="Q55" s="129" t="e">
        <f>#REF!</f>
        <v>#REF!</v>
      </c>
      <c r="R55" s="129" t="e">
        <f>#REF!</f>
        <v>#REF!</v>
      </c>
      <c r="S55" s="129" t="e">
        <f>#REF!</f>
        <v>#REF!</v>
      </c>
      <c r="T55" s="129" t="e">
        <f>#REF!</f>
        <v>#REF!</v>
      </c>
      <c r="U55" s="129" t="e">
        <f>#REF!</f>
        <v>#REF!</v>
      </c>
      <c r="V55" s="129" t="e">
        <f>#REF!</f>
        <v>#REF!</v>
      </c>
      <c r="X55" s="33"/>
      <c r="Y55" s="33"/>
      <c r="Z55" s="33"/>
      <c r="AA55" s="33"/>
      <c r="AB55" s="33"/>
      <c r="AD55" s="127"/>
      <c r="AE55" s="127"/>
      <c r="AF55" s="16"/>
      <c r="AG55" s="16"/>
      <c r="AH55" s="16"/>
      <c r="AI55" s="16"/>
      <c r="AJ55" s="16"/>
      <c r="AK55" s="16"/>
      <c r="AL55" s="16"/>
      <c r="AM55" s="16"/>
      <c r="AN55" s="16"/>
    </row>
    <row r="56" spans="1:41">
      <c r="F56" s="16" t="e">
        <f>#REF!</f>
        <v>#REF!</v>
      </c>
      <c r="H56" s="30">
        <f t="shared" ref="H56:H90" si="1">H55+1</f>
        <v>3</v>
      </c>
      <c r="I56" s="16" t="str">
        <f>+I55</f>
        <v>Pšenica</v>
      </c>
      <c r="J56" s="36" t="s">
        <v>83</v>
      </c>
      <c r="K56" s="16" t="s">
        <v>48</v>
      </c>
      <c r="L56" s="78"/>
      <c r="M56" s="130"/>
      <c r="N56" s="124"/>
      <c r="O56" s="78" t="e">
        <f>+O50</f>
        <v>#REF!</v>
      </c>
      <c r="Q56" s="78"/>
      <c r="R56" s="131"/>
      <c r="S56" s="78" t="e">
        <f>+O56</f>
        <v>#REF!</v>
      </c>
      <c r="T56" s="78"/>
      <c r="U56" s="78"/>
      <c r="V56" s="78"/>
      <c r="X56" s="124" t="s">
        <v>77</v>
      </c>
      <c r="Y56" s="78"/>
      <c r="Z56" s="78"/>
      <c r="AA56" s="78"/>
      <c r="AB56" s="78"/>
      <c r="AC56" s="83"/>
      <c r="AD56" s="127"/>
      <c r="AE56" s="127"/>
      <c r="AF56" s="16"/>
      <c r="AG56" s="16"/>
      <c r="AH56" s="16"/>
      <c r="AI56" s="16"/>
      <c r="AJ56" s="16"/>
      <c r="AK56" s="16"/>
      <c r="AL56" s="16"/>
      <c r="AM56" s="16"/>
      <c r="AN56" s="16"/>
    </row>
    <row r="57" spans="1:41">
      <c r="G57" s="86"/>
      <c r="H57" s="30">
        <f t="shared" si="1"/>
        <v>4</v>
      </c>
      <c r="I57" s="16" t="str">
        <f>+I56</f>
        <v>Pšenica</v>
      </c>
      <c r="J57" s="15" t="s">
        <v>68</v>
      </c>
      <c r="L57" s="78"/>
      <c r="M57" s="130"/>
      <c r="N57" s="124"/>
      <c r="Q57" s="78" t="s">
        <v>67</v>
      </c>
      <c r="R57" s="78" t="s">
        <v>66</v>
      </c>
      <c r="S57" s="78" t="s">
        <v>65</v>
      </c>
      <c r="T57" s="78" t="s">
        <v>64</v>
      </c>
      <c r="U57" s="78" t="s">
        <v>81</v>
      </c>
      <c r="V57" s="78" t="s">
        <v>141</v>
      </c>
      <c r="X57" s="78" t="s">
        <v>67</v>
      </c>
      <c r="Y57" s="78" t="s">
        <v>65</v>
      </c>
      <c r="Z57" s="78" t="s">
        <v>64</v>
      </c>
      <c r="AA57" s="78" t="s">
        <v>81</v>
      </c>
      <c r="AB57" s="78" t="s">
        <v>141</v>
      </c>
      <c r="AC57" s="83"/>
      <c r="AD57" s="59"/>
      <c r="AE57" s="59"/>
      <c r="AF57" s="16"/>
      <c r="AG57" s="16"/>
      <c r="AH57" s="16"/>
      <c r="AI57" s="16"/>
      <c r="AJ57" s="16"/>
      <c r="AK57" s="16"/>
      <c r="AL57" s="16"/>
      <c r="AM57" s="16"/>
      <c r="AN57" s="16"/>
    </row>
    <row r="58" spans="1:41">
      <c r="A58" s="45" t="s">
        <v>9</v>
      </c>
      <c r="G58" s="86"/>
      <c r="H58" s="30">
        <f t="shared" si="1"/>
        <v>5</v>
      </c>
      <c r="I58" s="16" t="str">
        <f>+I56</f>
        <v>Pšenica</v>
      </c>
      <c r="J58" s="15" t="s">
        <v>8</v>
      </c>
      <c r="K58" s="16" t="s">
        <v>7</v>
      </c>
      <c r="L58" s="132"/>
      <c r="M58" s="133" t="e">
        <f>O58-#REF!</f>
        <v>#REF!</v>
      </c>
      <c r="N58" s="134"/>
      <c r="O58" s="37">
        <v>6000</v>
      </c>
      <c r="P58" s="46"/>
      <c r="Q58" s="37">
        <v>7000</v>
      </c>
      <c r="R58" s="37">
        <v>6500</v>
      </c>
      <c r="S58" s="37">
        <v>6000</v>
      </c>
      <c r="T58" s="37">
        <v>5500</v>
      </c>
      <c r="U58" s="37">
        <v>5000</v>
      </c>
      <c r="V58" s="37">
        <v>6000</v>
      </c>
      <c r="X58" s="186">
        <f>Q58/$S58*100</f>
        <v>116.66666666666667</v>
      </c>
      <c r="Y58" s="186">
        <f t="shared" ref="Y58:Y59" si="2">R58/$S58*100</f>
        <v>108.33333333333333</v>
      </c>
      <c r="Z58" s="186">
        <f>T58/$S58*100</f>
        <v>91.666666666666657</v>
      </c>
      <c r="AA58" s="186">
        <f t="shared" ref="AA58:AB59" si="3">U58/$S58*100</f>
        <v>83.333333333333343</v>
      </c>
      <c r="AB58" s="186">
        <f t="shared" si="3"/>
        <v>100</v>
      </c>
      <c r="AC58" s="83"/>
      <c r="AD58" s="83"/>
      <c r="AE58" s="83"/>
      <c r="AF58" s="16"/>
      <c r="AG58" s="16"/>
      <c r="AH58" s="16"/>
      <c r="AI58" s="16"/>
      <c r="AJ58" s="16"/>
      <c r="AK58" s="16"/>
      <c r="AL58" s="16"/>
      <c r="AM58" s="16"/>
      <c r="AN58" s="16"/>
    </row>
    <row r="59" spans="1:41">
      <c r="A59" s="45" t="s">
        <v>79</v>
      </c>
      <c r="G59" s="86"/>
      <c r="H59" s="30">
        <f t="shared" si="1"/>
        <v>6</v>
      </c>
      <c r="I59" s="16" t="str">
        <f>+I56</f>
        <v>Pšenica</v>
      </c>
      <c r="J59" s="15" t="s">
        <v>4</v>
      </c>
      <c r="K59" s="16" t="s">
        <v>7</v>
      </c>
      <c r="L59" s="136"/>
      <c r="M59" s="137"/>
      <c r="O59" s="138">
        <v>3000</v>
      </c>
      <c r="Q59" s="139">
        <v>3500</v>
      </c>
      <c r="R59" s="139">
        <v>3250</v>
      </c>
      <c r="S59" s="139">
        <v>3000</v>
      </c>
      <c r="T59" s="139">
        <v>2750</v>
      </c>
      <c r="U59" s="139">
        <v>2500</v>
      </c>
      <c r="V59" s="139">
        <v>3000</v>
      </c>
      <c r="X59" s="187">
        <f t="shared" ref="X59" si="4">Q59/$S59*100</f>
        <v>116.66666666666667</v>
      </c>
      <c r="Y59" s="187">
        <f t="shared" si="2"/>
        <v>108.33333333333333</v>
      </c>
      <c r="Z59" s="187">
        <f t="shared" ref="Z59" si="5">T59/$S59*100</f>
        <v>91.666666666666657</v>
      </c>
      <c r="AA59" s="187">
        <f t="shared" si="3"/>
        <v>83.333333333333343</v>
      </c>
      <c r="AB59" s="187">
        <f t="shared" si="3"/>
        <v>100</v>
      </c>
      <c r="AC59" s="83"/>
      <c r="AD59" s="38"/>
      <c r="AE59" s="38"/>
      <c r="AF59" s="15"/>
      <c r="AG59" s="15"/>
      <c r="AH59" s="15"/>
      <c r="AI59" s="15"/>
      <c r="AJ59" s="15"/>
      <c r="AK59" s="15"/>
      <c r="AL59" s="15"/>
      <c r="AM59" s="15"/>
      <c r="AN59" s="15"/>
    </row>
    <row r="60" spans="1:41">
      <c r="A60" s="45" t="s">
        <v>75</v>
      </c>
      <c r="G60" s="86"/>
      <c r="H60" s="30">
        <f t="shared" si="1"/>
        <v>7</v>
      </c>
      <c r="I60" s="16" t="str">
        <f>+I57</f>
        <v>Pšenica</v>
      </c>
      <c r="J60" s="15" t="s">
        <v>151</v>
      </c>
      <c r="K60" s="16" t="s">
        <v>73</v>
      </c>
      <c r="L60" s="78"/>
      <c r="M60" s="130"/>
      <c r="N60" s="124"/>
      <c r="O60" s="138">
        <v>1</v>
      </c>
      <c r="Q60" s="139">
        <v>1</v>
      </c>
      <c r="R60" s="139">
        <v>1</v>
      </c>
      <c r="S60" s="139">
        <v>1</v>
      </c>
      <c r="T60" s="139">
        <v>1</v>
      </c>
      <c r="U60" s="139">
        <v>1</v>
      </c>
      <c r="V60" s="139">
        <v>5</v>
      </c>
      <c r="X60" s="187">
        <f t="shared" ref="X60:X75" si="6">Q60/$S60*100</f>
        <v>100</v>
      </c>
      <c r="Y60" s="187">
        <f t="shared" ref="Y60:Y75" si="7">R60/$S60*100</f>
        <v>100</v>
      </c>
      <c r="Z60" s="187">
        <f t="shared" ref="Z60:Z75" si="8">T60/$S60*100</f>
        <v>100</v>
      </c>
      <c r="AA60" s="187">
        <f t="shared" ref="AA60:AA75" si="9">U60/$S60*100</f>
        <v>100</v>
      </c>
      <c r="AB60" s="187">
        <f t="shared" ref="AB60:AB75" si="10">V60/$S60*100</f>
        <v>500</v>
      </c>
      <c r="AC60" s="83"/>
      <c r="AD60" s="39"/>
      <c r="AE60" s="39"/>
      <c r="AF60" s="16"/>
      <c r="AG60" s="16"/>
      <c r="AH60" s="16"/>
      <c r="AI60" s="16"/>
      <c r="AJ60" s="16"/>
      <c r="AK60" s="16"/>
      <c r="AL60" s="16"/>
      <c r="AM60" s="16"/>
      <c r="AN60" s="16"/>
    </row>
    <row r="61" spans="1:41">
      <c r="A61" s="87" t="s">
        <v>12</v>
      </c>
      <c r="G61" s="86"/>
      <c r="H61" s="30">
        <f t="shared" si="1"/>
        <v>8</v>
      </c>
      <c r="I61" s="16" t="str">
        <f>+I58</f>
        <v>Pšenica</v>
      </c>
      <c r="J61" s="82" t="s">
        <v>12</v>
      </c>
      <c r="K61" s="140" t="s">
        <v>20</v>
      </c>
      <c r="L61" s="141"/>
      <c r="M61" s="141"/>
      <c r="N61" s="140"/>
      <c r="O61" s="142">
        <v>1473.6146697815605</v>
      </c>
      <c r="P61" s="140"/>
      <c r="Q61" s="143">
        <v>1661.7641926378576</v>
      </c>
      <c r="R61" s="143">
        <v>1576.962596620092</v>
      </c>
      <c r="S61" s="143">
        <v>1473.6146697815605</v>
      </c>
      <c r="T61" s="143">
        <v>1404.5989642364468</v>
      </c>
      <c r="U61" s="143">
        <v>1333.915007564133</v>
      </c>
      <c r="V61" s="143">
        <v>1446.6926568132999</v>
      </c>
      <c r="X61" s="186">
        <f t="shared" si="6"/>
        <v>112.76789154685784</v>
      </c>
      <c r="Y61" s="186">
        <f t="shared" si="7"/>
        <v>107.01322597812162</v>
      </c>
      <c r="Z61" s="186">
        <f t="shared" si="8"/>
        <v>95.316570406065239</v>
      </c>
      <c r="AA61" s="186">
        <f t="shared" si="9"/>
        <v>90.519932714965734</v>
      </c>
      <c r="AB61" s="186">
        <f t="shared" si="10"/>
        <v>98.173062909841192</v>
      </c>
      <c r="AC61" s="136"/>
      <c r="AD61" s="39"/>
      <c r="AE61" s="39"/>
      <c r="AF61" s="16"/>
      <c r="AG61" s="16"/>
      <c r="AH61" s="16"/>
      <c r="AI61" s="16"/>
      <c r="AJ61" s="16"/>
      <c r="AK61" s="16"/>
      <c r="AL61" s="16"/>
      <c r="AM61" s="16"/>
      <c r="AN61" s="16"/>
    </row>
    <row r="62" spans="1:41" s="15" customFormat="1">
      <c r="A62" s="45" t="s">
        <v>5</v>
      </c>
      <c r="B62" s="45"/>
      <c r="C62" s="45"/>
      <c r="D62" s="45"/>
      <c r="E62" s="45"/>
      <c r="F62" s="16"/>
      <c r="G62" s="86"/>
      <c r="H62" s="30">
        <f t="shared" si="1"/>
        <v>9</v>
      </c>
      <c r="I62" s="16" t="str">
        <f t="shared" ref="I62:I67" si="11">+I60</f>
        <v>Pšenica</v>
      </c>
      <c r="J62" s="15" t="s">
        <v>37</v>
      </c>
      <c r="K62" s="16" t="s">
        <v>20</v>
      </c>
      <c r="L62" s="144"/>
      <c r="M62" s="145"/>
      <c r="N62" s="144"/>
      <c r="O62" s="138">
        <v>2048.9777213350767</v>
      </c>
      <c r="P62" s="59"/>
      <c r="Q62" s="138">
        <v>2285.821480381504</v>
      </c>
      <c r="R62" s="138">
        <v>2186.9603673221691</v>
      </c>
      <c r="S62" s="138">
        <v>2048.9777213350767</v>
      </c>
      <c r="T62" s="138">
        <v>1959.6854379518318</v>
      </c>
      <c r="U62" s="138">
        <v>1861.0775027024933</v>
      </c>
      <c r="V62" s="138">
        <v>1954.3878404276916</v>
      </c>
      <c r="W62" s="16"/>
      <c r="X62" s="187">
        <f t="shared" si="6"/>
        <v>111.55911831447851</v>
      </c>
      <c r="Y62" s="187">
        <f t="shared" si="7"/>
        <v>106.73421894978856</v>
      </c>
      <c r="Z62" s="187">
        <f t="shared" si="8"/>
        <v>95.642105697222334</v>
      </c>
      <c r="AA62" s="187">
        <f t="shared" si="9"/>
        <v>90.829562631352033</v>
      </c>
      <c r="AB62" s="187">
        <f t="shared" si="10"/>
        <v>95.383557374857546</v>
      </c>
      <c r="AC62" s="144"/>
      <c r="AD62" s="39"/>
      <c r="AE62" s="39"/>
      <c r="AF62" s="16"/>
      <c r="AG62" s="16"/>
      <c r="AH62" s="16"/>
      <c r="AI62" s="16"/>
      <c r="AJ62" s="16"/>
      <c r="AK62" s="16"/>
      <c r="AL62" s="16"/>
      <c r="AM62" s="16"/>
      <c r="AN62" s="16"/>
      <c r="AO62" s="146"/>
    </row>
    <row r="63" spans="1:41">
      <c r="A63" s="45" t="s">
        <v>4</v>
      </c>
      <c r="G63" s="86"/>
      <c r="H63" s="30">
        <f t="shared" si="1"/>
        <v>10</v>
      </c>
      <c r="I63" s="16" t="str">
        <f t="shared" si="11"/>
        <v>Pšenica</v>
      </c>
      <c r="J63" s="16" t="s">
        <v>4</v>
      </c>
      <c r="K63" s="16" t="s">
        <v>20</v>
      </c>
      <c r="L63" s="144"/>
      <c r="M63" s="145"/>
      <c r="N63" s="59"/>
      <c r="O63" s="138">
        <v>345.43010584783872</v>
      </c>
      <c r="Q63" s="139">
        <v>398.44186644119145</v>
      </c>
      <c r="R63" s="139">
        <v>371.93598614451514</v>
      </c>
      <c r="S63" s="139">
        <v>345.43010584783872</v>
      </c>
      <c r="T63" s="139">
        <v>309.80437812192167</v>
      </c>
      <c r="U63" s="139">
        <v>283.29849782524531</v>
      </c>
      <c r="V63" s="139">
        <v>345.43010584783866</v>
      </c>
      <c r="X63" s="187">
        <f t="shared" si="6"/>
        <v>115.34659535920831</v>
      </c>
      <c r="Y63" s="187">
        <f t="shared" si="7"/>
        <v>107.67329767960416</v>
      </c>
      <c r="Z63" s="187">
        <f t="shared" si="8"/>
        <v>89.686559705479141</v>
      </c>
      <c r="AA63" s="187">
        <f t="shared" si="9"/>
        <v>82.013262025874994</v>
      </c>
      <c r="AB63" s="187">
        <f t="shared" si="10"/>
        <v>99.999999999999986</v>
      </c>
      <c r="AC63" s="59"/>
      <c r="AD63" s="39"/>
      <c r="AE63" s="39"/>
      <c r="AF63" s="16"/>
      <c r="AG63" s="16"/>
      <c r="AH63" s="16"/>
      <c r="AI63" s="16"/>
      <c r="AJ63" s="16"/>
      <c r="AK63" s="16"/>
      <c r="AL63" s="16"/>
      <c r="AM63" s="16"/>
      <c r="AN63" s="16"/>
    </row>
    <row r="64" spans="1:41">
      <c r="G64" s="86"/>
      <c r="H64" s="30">
        <f t="shared" si="1"/>
        <v>11</v>
      </c>
      <c r="I64" s="16" t="str">
        <f t="shared" si="11"/>
        <v>Pšenica</v>
      </c>
      <c r="J64" s="34" t="s">
        <v>36</v>
      </c>
      <c r="K64" s="34" t="s">
        <v>20</v>
      </c>
      <c r="L64" s="94"/>
      <c r="M64" s="147"/>
      <c r="N64" s="94"/>
      <c r="O64" s="148">
        <f>+O62-O63</f>
        <v>1703.5476154872381</v>
      </c>
      <c r="Q64" s="149">
        <f t="shared" ref="Q64:V64" si="12">+Q62-Q63</f>
        <v>1887.3796139403125</v>
      </c>
      <c r="R64" s="149">
        <f t="shared" si="12"/>
        <v>1815.024381177654</v>
      </c>
      <c r="S64" s="149">
        <f t="shared" si="12"/>
        <v>1703.5476154872381</v>
      </c>
      <c r="T64" s="149">
        <f t="shared" si="12"/>
        <v>1649.8810598299101</v>
      </c>
      <c r="U64" s="149">
        <f t="shared" si="12"/>
        <v>1577.7790048772481</v>
      </c>
      <c r="V64" s="149">
        <f t="shared" si="12"/>
        <v>1608.957734579853</v>
      </c>
      <c r="X64" s="187">
        <f t="shared" si="6"/>
        <v>110.79112769034612</v>
      </c>
      <c r="Y64" s="187">
        <f t="shared" si="7"/>
        <v>106.54380098783045</v>
      </c>
      <c r="Z64" s="187">
        <f t="shared" si="8"/>
        <v>96.849717896380682</v>
      </c>
      <c r="AA64" s="187">
        <f t="shared" si="9"/>
        <v>92.617252992132052</v>
      </c>
      <c r="AB64" s="187">
        <f t="shared" si="10"/>
        <v>94.447476545565706</v>
      </c>
      <c r="AC64" s="59"/>
      <c r="AD64" s="39"/>
      <c r="AE64" s="39"/>
      <c r="AF64" s="16"/>
      <c r="AG64" s="16"/>
      <c r="AH64" s="16"/>
      <c r="AI64" s="16"/>
      <c r="AJ64" s="16"/>
      <c r="AK64" s="16"/>
      <c r="AL64" s="16"/>
      <c r="AM64" s="16"/>
      <c r="AN64" s="16"/>
    </row>
    <row r="65" spans="1:41">
      <c r="A65" s="45" t="s">
        <v>3</v>
      </c>
      <c r="B65" s="45" t="s">
        <v>0</v>
      </c>
      <c r="C65" s="45" t="s">
        <v>2</v>
      </c>
      <c r="D65" s="45" t="s">
        <v>1</v>
      </c>
      <c r="E65" s="45" t="s">
        <v>0</v>
      </c>
      <c r="G65" s="86"/>
      <c r="H65" s="30">
        <f t="shared" si="1"/>
        <v>12</v>
      </c>
      <c r="I65" s="16" t="str">
        <f t="shared" si="11"/>
        <v>Pšenica</v>
      </c>
      <c r="J65" s="16" t="s">
        <v>35</v>
      </c>
      <c r="K65" s="16" t="s">
        <v>20</v>
      </c>
      <c r="L65" s="59"/>
      <c r="M65" s="147"/>
      <c r="N65" s="59"/>
      <c r="O65" s="139">
        <v>23.94</v>
      </c>
      <c r="Q65" s="138">
        <v>23.94</v>
      </c>
      <c r="R65" s="138">
        <v>23.94</v>
      </c>
      <c r="S65" s="138">
        <v>23.94</v>
      </c>
      <c r="T65" s="138">
        <v>23.94</v>
      </c>
      <c r="U65" s="138">
        <v>23.94</v>
      </c>
      <c r="V65" s="138">
        <v>23.94</v>
      </c>
      <c r="X65" s="187">
        <f t="shared" si="6"/>
        <v>100</v>
      </c>
      <c r="Y65" s="187">
        <f t="shared" si="7"/>
        <v>100</v>
      </c>
      <c r="Z65" s="187">
        <f t="shared" si="8"/>
        <v>100</v>
      </c>
      <c r="AA65" s="187">
        <f t="shared" si="9"/>
        <v>100</v>
      </c>
      <c r="AB65" s="187">
        <f t="shared" si="10"/>
        <v>100</v>
      </c>
      <c r="AC65" s="59"/>
      <c r="AD65" s="39"/>
      <c r="AE65" s="39"/>
      <c r="AF65" s="16"/>
      <c r="AG65" s="16"/>
      <c r="AH65" s="16"/>
      <c r="AI65" s="16"/>
      <c r="AJ65" s="16"/>
      <c r="AK65" s="16"/>
      <c r="AL65" s="16"/>
      <c r="AM65" s="16"/>
      <c r="AN65" s="16"/>
    </row>
    <row r="66" spans="1:41">
      <c r="G66" s="86"/>
      <c r="H66" s="30">
        <f t="shared" si="1"/>
        <v>13</v>
      </c>
      <c r="I66" s="16" t="str">
        <f t="shared" si="11"/>
        <v>Pšenica</v>
      </c>
      <c r="J66" s="34" t="s">
        <v>34</v>
      </c>
      <c r="K66" s="34" t="s">
        <v>20</v>
      </c>
      <c r="L66" s="94"/>
      <c r="M66" s="147"/>
      <c r="N66" s="94"/>
      <c r="O66" s="150">
        <f>+O64-O65</f>
        <v>1679.607615487238</v>
      </c>
      <c r="Q66" s="151">
        <f t="shared" ref="Q66:V66" si="13">+Q64-Q65</f>
        <v>1863.4396139403125</v>
      </c>
      <c r="R66" s="151">
        <f t="shared" si="13"/>
        <v>1791.084381177654</v>
      </c>
      <c r="S66" s="151">
        <f t="shared" si="13"/>
        <v>1679.607615487238</v>
      </c>
      <c r="T66" s="151">
        <f t="shared" si="13"/>
        <v>1625.94105982991</v>
      </c>
      <c r="U66" s="151">
        <f t="shared" si="13"/>
        <v>1553.839004877248</v>
      </c>
      <c r="V66" s="151">
        <f t="shared" si="13"/>
        <v>1585.0177345798529</v>
      </c>
      <c r="X66" s="187">
        <f t="shared" si="6"/>
        <v>110.94493718401881</v>
      </c>
      <c r="Y66" s="187">
        <f t="shared" si="7"/>
        <v>106.63707193647593</v>
      </c>
      <c r="Z66" s="187">
        <f t="shared" si="8"/>
        <v>96.804815888992039</v>
      </c>
      <c r="AA66" s="187">
        <f t="shared" si="9"/>
        <v>92.51202426981699</v>
      </c>
      <c r="AB66" s="187">
        <f t="shared" si="10"/>
        <v>94.368334601772716</v>
      </c>
      <c r="AC66" s="59"/>
      <c r="AD66" s="39"/>
      <c r="AE66" s="39"/>
      <c r="AF66" s="16"/>
      <c r="AG66" s="16"/>
      <c r="AH66" s="16"/>
      <c r="AI66" s="16"/>
      <c r="AJ66" s="16"/>
      <c r="AK66" s="16"/>
      <c r="AL66" s="16"/>
      <c r="AM66" s="16"/>
      <c r="AN66" s="16"/>
    </row>
    <row r="67" spans="1:41">
      <c r="G67" s="86"/>
      <c r="H67" s="30">
        <f t="shared" si="1"/>
        <v>14</v>
      </c>
      <c r="I67" s="16" t="str">
        <f t="shared" si="11"/>
        <v>Pšenica</v>
      </c>
      <c r="J67" s="81" t="s">
        <v>33</v>
      </c>
      <c r="K67" s="152" t="s">
        <v>31</v>
      </c>
      <c r="L67" s="153"/>
      <c r="M67" s="154"/>
      <c r="N67" s="155"/>
      <c r="O67" s="156">
        <f>+O66/O58</f>
        <v>0.27993460258120634</v>
      </c>
      <c r="Q67" s="157">
        <f t="shared" ref="Q67:V67" si="14">+Q66/Q58</f>
        <v>0.26620565913433036</v>
      </c>
      <c r="R67" s="157">
        <f t="shared" si="14"/>
        <v>0.2755514432581006</v>
      </c>
      <c r="S67" s="157">
        <f t="shared" si="14"/>
        <v>0.27993460258120634</v>
      </c>
      <c r="T67" s="157">
        <f t="shared" si="14"/>
        <v>0.29562564724180185</v>
      </c>
      <c r="U67" s="157">
        <f t="shared" si="14"/>
        <v>0.31076780097544959</v>
      </c>
      <c r="V67" s="157">
        <f t="shared" si="14"/>
        <v>0.26416962242997549</v>
      </c>
      <c r="X67" s="156">
        <f t="shared" si="6"/>
        <v>95.0956604434447</v>
      </c>
      <c r="Y67" s="156">
        <f t="shared" si="7"/>
        <v>98.43422024905469</v>
      </c>
      <c r="Z67" s="156">
        <f t="shared" si="8"/>
        <v>105.60525369708222</v>
      </c>
      <c r="AA67" s="156">
        <f t="shared" si="9"/>
        <v>111.01442912378039</v>
      </c>
      <c r="AB67" s="156">
        <f t="shared" si="10"/>
        <v>94.368334601772716</v>
      </c>
      <c r="AC67" s="59"/>
      <c r="AD67" s="38"/>
      <c r="AE67" s="38"/>
      <c r="AF67" s="15"/>
      <c r="AG67" s="15"/>
      <c r="AH67" s="15"/>
      <c r="AI67" s="15"/>
      <c r="AJ67" s="15"/>
      <c r="AK67" s="15"/>
      <c r="AL67" s="15"/>
      <c r="AM67" s="15"/>
      <c r="AN67" s="15"/>
    </row>
    <row r="68" spans="1:41">
      <c r="A68" s="45" t="s">
        <v>152</v>
      </c>
      <c r="G68" s="86"/>
      <c r="H68" s="30">
        <f t="shared" si="1"/>
        <v>15</v>
      </c>
      <c r="J68" s="16" t="str">
        <f t="shared" ref="J68:J74" si="15">+A68</f>
        <v>davek_a</v>
      </c>
      <c r="L68" s="59"/>
      <c r="M68" s="147"/>
      <c r="N68" s="59"/>
      <c r="O68" s="59">
        <v>23.613607871850878</v>
      </c>
      <c r="Q68" s="31">
        <v>21.09075086996349</v>
      </c>
      <c r="R68" s="31">
        <v>21.897979001249901</v>
      </c>
      <c r="S68" s="31">
        <v>23.613607871850878</v>
      </c>
      <c r="T68" s="31">
        <v>24.685025768049815</v>
      </c>
      <c r="U68" s="31">
        <v>26.142167655881831</v>
      </c>
      <c r="V68" s="31">
        <v>26.214345721716295</v>
      </c>
      <c r="X68" s="187">
        <f t="shared" si="6"/>
        <v>89.316088352196203</v>
      </c>
      <c r="Y68" s="187">
        <f t="shared" si="7"/>
        <v>92.734575419768319</v>
      </c>
      <c r="Z68" s="187">
        <f t="shared" si="8"/>
        <v>104.53729011684041</v>
      </c>
      <c r="AA68" s="187">
        <f t="shared" si="9"/>
        <v>110.70806205368211</v>
      </c>
      <c r="AB68" s="187">
        <f t="shared" si="10"/>
        <v>111.01372506894927</v>
      </c>
      <c r="AC68" s="59"/>
      <c r="AD68" s="39"/>
      <c r="AE68" s="39"/>
      <c r="AF68" s="16"/>
      <c r="AG68" s="16"/>
      <c r="AH68" s="16"/>
      <c r="AI68" s="59"/>
      <c r="AJ68" s="59"/>
      <c r="AK68" s="59"/>
      <c r="AL68" s="59"/>
      <c r="AM68" s="16"/>
      <c r="AN68" s="16"/>
    </row>
    <row r="69" spans="1:41">
      <c r="A69" s="16" t="s">
        <v>97</v>
      </c>
      <c r="G69" s="86"/>
      <c r="H69" s="30">
        <f t="shared" si="1"/>
        <v>16</v>
      </c>
      <c r="J69" s="16" t="str">
        <f t="shared" si="15"/>
        <v>Pokoj obvezno</v>
      </c>
      <c r="L69" s="59"/>
      <c r="M69" s="147"/>
      <c r="N69" s="59"/>
      <c r="O69" s="59">
        <v>33.002540147362609</v>
      </c>
      <c r="Q69" s="31">
        <v>36.439927327902694</v>
      </c>
      <c r="R69" s="31">
        <v>35.362106148452035</v>
      </c>
      <c r="S69" s="31">
        <v>33.002540147362609</v>
      </c>
      <c r="T69" s="31">
        <v>31.549605515321687</v>
      </c>
      <c r="U69" s="31">
        <v>29.560654846673497</v>
      </c>
      <c r="V69" s="31">
        <v>29.308131331742295</v>
      </c>
      <c r="X69" s="187">
        <f t="shared" si="6"/>
        <v>110.41552306335059</v>
      </c>
      <c r="Y69" s="187">
        <f t="shared" si="7"/>
        <v>107.14964966500614</v>
      </c>
      <c r="Z69" s="187">
        <f t="shared" si="8"/>
        <v>95.597506659931952</v>
      </c>
      <c r="AA69" s="187">
        <f t="shared" si="9"/>
        <v>89.570847318659602</v>
      </c>
      <c r="AB69" s="187">
        <f t="shared" si="10"/>
        <v>88.805683443989224</v>
      </c>
      <c r="AC69" s="59"/>
      <c r="AD69" s="38"/>
      <c r="AE69" s="38"/>
      <c r="AF69" s="15"/>
      <c r="AG69" s="15"/>
      <c r="AH69" s="15"/>
      <c r="AI69" s="15"/>
      <c r="AJ69" s="15"/>
      <c r="AK69" s="15"/>
      <c r="AL69" s="15"/>
      <c r="AM69" s="15"/>
      <c r="AN69" s="15"/>
    </row>
    <row r="70" spans="1:41" s="15" customFormat="1">
      <c r="A70" s="16" t="s">
        <v>96</v>
      </c>
      <c r="B70" s="45"/>
      <c r="C70" s="45"/>
      <c r="D70" s="45"/>
      <c r="E70" s="45"/>
      <c r="F70" s="16"/>
      <c r="G70" s="86"/>
      <c r="H70" s="30">
        <f t="shared" si="1"/>
        <v>17</v>
      </c>
      <c r="I70" s="16"/>
      <c r="J70" s="16" t="str">
        <f t="shared" si="15"/>
        <v>Zdrav obvezno</v>
      </c>
      <c r="K70" s="16"/>
      <c r="L70" s="144"/>
      <c r="M70" s="145"/>
      <c r="N70" s="144"/>
      <c r="O70" s="59">
        <v>15.096000622245219</v>
      </c>
      <c r="P70" s="16"/>
      <c r="Q70" s="31">
        <v>16.668328048698715</v>
      </c>
      <c r="R70" s="31">
        <v>16.175311780162897</v>
      </c>
      <c r="S70" s="31">
        <v>15.096000622245219</v>
      </c>
      <c r="T70" s="31">
        <v>14.431400200234242</v>
      </c>
      <c r="U70" s="31">
        <v>13.521615668575164</v>
      </c>
      <c r="V70" s="31">
        <v>13.406106525293731</v>
      </c>
      <c r="W70" s="16"/>
      <c r="X70" s="187">
        <f t="shared" si="6"/>
        <v>110.41552306335056</v>
      </c>
      <c r="Y70" s="187">
        <f t="shared" si="7"/>
        <v>107.14964966500614</v>
      </c>
      <c r="Z70" s="187">
        <f t="shared" si="8"/>
        <v>95.597506659931952</v>
      </c>
      <c r="AA70" s="187">
        <f t="shared" si="9"/>
        <v>89.570847318659574</v>
      </c>
      <c r="AB70" s="187">
        <f t="shared" si="10"/>
        <v>88.80568344398921</v>
      </c>
      <c r="AC70" s="144"/>
      <c r="AD70" s="39"/>
      <c r="AE70" s="39"/>
      <c r="AF70" s="244" t="s">
        <v>153</v>
      </c>
      <c r="AG70" s="245"/>
      <c r="AH70" s="245"/>
      <c r="AI70" s="245"/>
      <c r="AJ70" s="245"/>
      <c r="AK70" s="245"/>
      <c r="AL70" s="245"/>
      <c r="AM70" s="245"/>
      <c r="AN70" s="245"/>
      <c r="AO70" s="146"/>
    </row>
    <row r="71" spans="1:41">
      <c r="A71" s="16" t="s">
        <v>95</v>
      </c>
      <c r="G71" s="86"/>
      <c r="H71" s="30">
        <f t="shared" si="1"/>
        <v>18</v>
      </c>
      <c r="J71" s="16" t="str">
        <f t="shared" si="15"/>
        <v>Pokoj dodatno</v>
      </c>
      <c r="L71" s="59"/>
      <c r="M71" s="147"/>
      <c r="N71" s="59"/>
      <c r="O71" s="59">
        <v>25.174978285169544</v>
      </c>
      <c r="Q71" s="31">
        <v>27.79708395465488</v>
      </c>
      <c r="R71" s="31">
        <v>26.974901035800546</v>
      </c>
      <c r="S71" s="31">
        <v>25.174978285169544</v>
      </c>
      <c r="T71" s="31">
        <v>24.066651542801385</v>
      </c>
      <c r="U71" s="31">
        <v>22.549441362314919</v>
      </c>
      <c r="V71" s="31">
        <v>22.356811523020685</v>
      </c>
      <c r="X71" s="187">
        <f t="shared" si="6"/>
        <v>110.41552306335059</v>
      </c>
      <c r="Y71" s="187">
        <f t="shared" si="7"/>
        <v>107.14964966500618</v>
      </c>
      <c r="Z71" s="187">
        <f t="shared" si="8"/>
        <v>95.59750665993198</v>
      </c>
      <c r="AA71" s="187">
        <f t="shared" si="9"/>
        <v>89.570847318659602</v>
      </c>
      <c r="AB71" s="187">
        <f t="shared" si="10"/>
        <v>88.805683443989196</v>
      </c>
      <c r="AC71" s="59"/>
      <c r="AD71" s="39"/>
      <c r="AE71" s="39"/>
      <c r="AF71" s="84" t="str">
        <f>"letina "&amp;M52&amp;", upoštevani stroški zmanjšani za subvencije"</f>
        <v>letina , upoštevani stroški zmanjšani za subvencije</v>
      </c>
      <c r="AG71" s="16"/>
      <c r="AH71" s="16"/>
      <c r="AI71" s="16"/>
      <c r="AJ71" s="16"/>
      <c r="AK71" s="16"/>
      <c r="AL71" s="16"/>
      <c r="AM71" s="16"/>
      <c r="AN71" s="16"/>
    </row>
    <row r="72" spans="1:41" s="15" customFormat="1">
      <c r="A72" s="16" t="s">
        <v>94</v>
      </c>
      <c r="B72" s="45"/>
      <c r="C72" s="45"/>
      <c r="D72" s="45"/>
      <c r="E72" s="45"/>
      <c r="F72" s="16"/>
      <c r="G72" s="86"/>
      <c r="H72" s="30">
        <f t="shared" si="1"/>
        <v>19</v>
      </c>
      <c r="I72" s="16"/>
      <c r="J72" s="16" t="str">
        <f t="shared" si="15"/>
        <v>Zdrav dodatno</v>
      </c>
      <c r="K72" s="16"/>
      <c r="L72" s="144"/>
      <c r="M72" s="145"/>
      <c r="N72" s="144"/>
      <c r="O72" s="59">
        <v>11.515522325280779</v>
      </c>
      <c r="P72" s="158"/>
      <c r="Q72" s="31">
        <v>12.714924208935681</v>
      </c>
      <c r="R72" s="31">
        <v>12.338841828633923</v>
      </c>
      <c r="S72" s="31">
        <v>11.515522325280779</v>
      </c>
      <c r="T72" s="31">
        <v>11.008552221836243</v>
      </c>
      <c r="U72" s="31">
        <v>10.314550919923404</v>
      </c>
      <c r="V72" s="31">
        <v>10.226438303110756</v>
      </c>
      <c r="W72" s="16"/>
      <c r="X72" s="187">
        <f t="shared" si="6"/>
        <v>110.41552306335056</v>
      </c>
      <c r="Y72" s="187">
        <f t="shared" si="7"/>
        <v>107.14964966500614</v>
      </c>
      <c r="Z72" s="187">
        <f t="shared" si="8"/>
        <v>95.597506659931952</v>
      </c>
      <c r="AA72" s="187">
        <f t="shared" si="9"/>
        <v>89.570847318659574</v>
      </c>
      <c r="AB72" s="187">
        <f t="shared" si="10"/>
        <v>88.805683443989224</v>
      </c>
      <c r="AC72" s="144"/>
      <c r="AD72" s="39"/>
      <c r="AE72" s="39"/>
      <c r="AF72" s="16"/>
      <c r="AG72" s="19"/>
      <c r="AH72" s="19"/>
      <c r="AI72" s="19"/>
      <c r="AJ72" s="19"/>
      <c r="AK72" s="19"/>
      <c r="AL72" s="19"/>
      <c r="AM72" s="19"/>
      <c r="AN72" s="19"/>
      <c r="AO72" s="146"/>
    </row>
    <row r="73" spans="1:41">
      <c r="A73" s="16" t="s">
        <v>93</v>
      </c>
      <c r="H73" s="30">
        <f t="shared" si="1"/>
        <v>20</v>
      </c>
      <c r="J73" s="16" t="str">
        <f t="shared" si="15"/>
        <v>Regresi</v>
      </c>
      <c r="L73" s="59"/>
      <c r="M73" s="147"/>
      <c r="N73" s="59"/>
      <c r="O73" s="59">
        <v>86.666489021026038</v>
      </c>
      <c r="P73" s="31"/>
      <c r="Q73" s="31">
        <v>95.693257173207201</v>
      </c>
      <c r="R73" s="31">
        <v>92.862839362990414</v>
      </c>
      <c r="S73" s="31">
        <v>86.666489021026038</v>
      </c>
      <c r="T73" s="31">
        <v>82.851002613804582</v>
      </c>
      <c r="U73" s="31">
        <v>77.627908557466114</v>
      </c>
      <c r="V73" s="31">
        <v>76.964767892032071</v>
      </c>
      <c r="X73" s="187">
        <f t="shared" si="6"/>
        <v>110.41552306335059</v>
      </c>
      <c r="Y73" s="187">
        <f t="shared" si="7"/>
        <v>107.14964966500615</v>
      </c>
      <c r="Z73" s="187">
        <f t="shared" si="8"/>
        <v>95.59750665993198</v>
      </c>
      <c r="AA73" s="187">
        <f t="shared" si="9"/>
        <v>89.570847318659602</v>
      </c>
      <c r="AB73" s="187">
        <f t="shared" si="10"/>
        <v>88.805683443989238</v>
      </c>
      <c r="AC73" s="59"/>
      <c r="AD73" s="39"/>
      <c r="AE73" s="39"/>
      <c r="AF73" s="16"/>
      <c r="AG73" s="16"/>
      <c r="AH73" s="16"/>
      <c r="AI73" s="16"/>
      <c r="AJ73" s="16"/>
      <c r="AK73" s="16"/>
      <c r="AL73" s="16"/>
      <c r="AM73" s="16"/>
      <c r="AN73" s="16"/>
    </row>
    <row r="74" spans="1:41">
      <c r="A74" s="45" t="s">
        <v>13</v>
      </c>
      <c r="H74" s="30">
        <f t="shared" si="1"/>
        <v>21</v>
      </c>
      <c r="J74" s="16" t="str">
        <f t="shared" si="15"/>
        <v>SUM element</v>
      </c>
      <c r="L74" s="59"/>
      <c r="M74" s="147"/>
      <c r="N74" s="59"/>
      <c r="O74" s="138">
        <v>2048.9777213350767</v>
      </c>
      <c r="P74" s="151"/>
      <c r="Q74" s="139">
        <v>2285.821480381504</v>
      </c>
      <c r="R74" s="139">
        <v>2186.9603673221691</v>
      </c>
      <c r="S74" s="139">
        <v>2048.9777213350767</v>
      </c>
      <c r="T74" s="139">
        <v>1959.6854379518315</v>
      </c>
      <c r="U74" s="139">
        <v>1861.0775027024936</v>
      </c>
      <c r="V74" s="139">
        <v>1954.3878404276907</v>
      </c>
      <c r="X74" s="186">
        <f t="shared" si="6"/>
        <v>111.55911831447851</v>
      </c>
      <c r="Y74" s="186">
        <f t="shared" si="7"/>
        <v>106.73421894978856</v>
      </c>
      <c r="Z74" s="186">
        <f t="shared" si="8"/>
        <v>95.64210569722232</v>
      </c>
      <c r="AA74" s="186">
        <f t="shared" si="9"/>
        <v>90.829562631352047</v>
      </c>
      <c r="AB74" s="186">
        <f t="shared" si="10"/>
        <v>95.383557374857503</v>
      </c>
      <c r="AC74" s="59"/>
      <c r="AD74" s="39"/>
      <c r="AE74" s="159"/>
      <c r="AF74" s="19"/>
      <c r="AG74" s="19"/>
      <c r="AH74" s="19"/>
      <c r="AI74" s="19"/>
      <c r="AJ74" s="19"/>
      <c r="AK74" s="19"/>
      <c r="AL74" s="19"/>
      <c r="AM74" s="19"/>
      <c r="AN74" s="19"/>
    </row>
    <row r="75" spans="1:41">
      <c r="A75" s="45" t="s">
        <v>3</v>
      </c>
      <c r="B75" s="108" t="s">
        <v>0</v>
      </c>
      <c r="C75" s="45" t="s">
        <v>2</v>
      </c>
      <c r="D75" s="45" t="s">
        <v>1</v>
      </c>
      <c r="E75" s="45" t="s">
        <v>0</v>
      </c>
      <c r="H75" s="30">
        <f t="shared" si="1"/>
        <v>22</v>
      </c>
      <c r="J75" s="160" t="s">
        <v>35</v>
      </c>
      <c r="L75" s="59"/>
      <c r="M75" s="147"/>
      <c r="N75" s="59"/>
      <c r="O75" s="138">
        <v>23.94</v>
      </c>
      <c r="Q75" s="161">
        <v>23.94</v>
      </c>
      <c r="R75" s="161">
        <v>23.94</v>
      </c>
      <c r="S75" s="161">
        <v>23.94</v>
      </c>
      <c r="T75" s="161">
        <v>23.94</v>
      </c>
      <c r="U75" s="161">
        <v>23.94</v>
      </c>
      <c r="V75" s="161">
        <v>23.94</v>
      </c>
      <c r="X75" s="187">
        <f t="shared" si="6"/>
        <v>100</v>
      </c>
      <c r="Y75" s="187">
        <f t="shared" si="7"/>
        <v>100</v>
      </c>
      <c r="Z75" s="187">
        <f t="shared" si="8"/>
        <v>100</v>
      </c>
      <c r="AA75" s="187">
        <f t="shared" si="9"/>
        <v>100</v>
      </c>
      <c r="AB75" s="187">
        <f t="shared" si="10"/>
        <v>100</v>
      </c>
      <c r="AC75" s="59"/>
      <c r="AD75" s="39"/>
      <c r="AE75" s="159"/>
      <c r="AF75" s="19"/>
      <c r="AG75" s="19"/>
      <c r="AH75" s="19"/>
      <c r="AI75" s="19"/>
      <c r="AJ75" s="19"/>
      <c r="AK75" s="19"/>
      <c r="AL75" s="19"/>
      <c r="AM75" s="19"/>
      <c r="AN75" s="19"/>
    </row>
    <row r="76" spans="1:41" ht="13.5" customHeight="1">
      <c r="A76" s="87" t="s">
        <v>14</v>
      </c>
      <c r="H76" s="30">
        <f t="shared" si="1"/>
        <v>23</v>
      </c>
      <c r="J76" s="162" t="s">
        <v>168</v>
      </c>
      <c r="K76" s="16" t="s">
        <v>178</v>
      </c>
      <c r="L76" s="59"/>
      <c r="M76" s="147"/>
      <c r="N76" s="59"/>
      <c r="O76" s="163">
        <v>1158</v>
      </c>
      <c r="P76" s="164"/>
      <c r="Q76" s="163">
        <v>1351</v>
      </c>
      <c r="R76" s="163">
        <v>1254.5</v>
      </c>
      <c r="S76" s="163">
        <v>1158</v>
      </c>
      <c r="T76" s="163">
        <v>1061.5</v>
      </c>
      <c r="U76" s="163">
        <v>965</v>
      </c>
      <c r="V76" s="163">
        <v>1158</v>
      </c>
      <c r="X76" s="135"/>
      <c r="Y76" s="135"/>
      <c r="Z76" s="135"/>
      <c r="AA76" s="135"/>
      <c r="AB76" s="135"/>
      <c r="AC76" s="59"/>
      <c r="AD76" s="38"/>
      <c r="AE76" s="38"/>
      <c r="AF76" s="15"/>
      <c r="AG76" s="15"/>
      <c r="AH76" s="15"/>
      <c r="AI76" s="15"/>
      <c r="AJ76" s="15"/>
      <c r="AK76" s="15"/>
      <c r="AL76" s="15"/>
      <c r="AM76" s="15"/>
      <c r="AN76" s="15"/>
    </row>
    <row r="77" spans="1:41" s="19" customFormat="1">
      <c r="A77" s="45"/>
      <c r="B77" s="45"/>
      <c r="C77" s="45"/>
      <c r="D77" s="45"/>
      <c r="E77" s="45"/>
      <c r="F77" s="16"/>
      <c r="G77" s="47"/>
      <c r="H77" s="30">
        <f t="shared" si="1"/>
        <v>24</v>
      </c>
      <c r="I77" s="16"/>
      <c r="K77" s="42"/>
      <c r="L77" s="165"/>
      <c r="M77" s="166"/>
      <c r="N77" s="159"/>
      <c r="O77" s="167">
        <f>+O62-O75-O76</f>
        <v>867.03772133507664</v>
      </c>
      <c r="P77" s="16" t="s">
        <v>92</v>
      </c>
      <c r="Q77" s="167">
        <f>+Q62-Q75-Q63</f>
        <v>1863.4396139403125</v>
      </c>
      <c r="R77" s="167">
        <f t="shared" ref="R77:V77" si="16">+R62-R75-R63</f>
        <v>1791.084381177654</v>
      </c>
      <c r="S77" s="167">
        <f t="shared" si="16"/>
        <v>1679.607615487238</v>
      </c>
      <c r="T77" s="167">
        <f t="shared" si="16"/>
        <v>1625.94105982991</v>
      </c>
      <c r="U77" s="167">
        <f t="shared" si="16"/>
        <v>1553.839004877248</v>
      </c>
      <c r="V77" s="167">
        <f t="shared" si="16"/>
        <v>1585.0177345798529</v>
      </c>
      <c r="W77" s="167"/>
      <c r="X77" s="159"/>
      <c r="Y77" s="159"/>
      <c r="Z77" s="159"/>
      <c r="AA77" s="159"/>
      <c r="AB77" s="159"/>
      <c r="AC77" s="144"/>
      <c r="AD77" s="39"/>
      <c r="AE77" s="39"/>
      <c r="AF77" s="16"/>
      <c r="AG77" s="16"/>
      <c r="AH77" s="16"/>
      <c r="AI77" s="16"/>
      <c r="AJ77" s="16"/>
      <c r="AK77" s="16"/>
      <c r="AL77" s="16"/>
      <c r="AM77" s="16"/>
      <c r="AN77" s="16"/>
      <c r="AO77" s="168"/>
    </row>
    <row r="78" spans="1:41" s="19" customFormat="1">
      <c r="A78" s="45"/>
      <c r="B78" s="45"/>
      <c r="C78" s="45"/>
      <c r="D78" s="45"/>
      <c r="E78" s="45"/>
      <c r="F78" s="16"/>
      <c r="G78" s="42"/>
      <c r="H78" s="30">
        <f t="shared" si="1"/>
        <v>25</v>
      </c>
      <c r="I78" s="16"/>
      <c r="K78" s="42"/>
      <c r="L78" s="165"/>
      <c r="M78" s="166"/>
      <c r="N78" s="159"/>
      <c r="O78" s="167">
        <f>O77-O69-O70</f>
        <v>818.93918056546875</v>
      </c>
      <c r="P78" s="16" t="s">
        <v>91</v>
      </c>
      <c r="Q78" s="167">
        <f t="shared" ref="Q78:V78" si="17">Q77-Q69-Q70</f>
        <v>1810.3313585637111</v>
      </c>
      <c r="R78" s="167">
        <f t="shared" si="17"/>
        <v>1739.546963249039</v>
      </c>
      <c r="S78" s="167">
        <f t="shared" si="17"/>
        <v>1631.5090747176303</v>
      </c>
      <c r="T78" s="167">
        <f t="shared" si="17"/>
        <v>1579.9600541143541</v>
      </c>
      <c r="U78" s="167">
        <f t="shared" si="17"/>
        <v>1510.7567343619994</v>
      </c>
      <c r="V78" s="167">
        <f t="shared" si="17"/>
        <v>1542.3034967228168</v>
      </c>
      <c r="W78" s="167"/>
      <c r="X78" s="159"/>
      <c r="Y78" s="159"/>
      <c r="Z78" s="159"/>
      <c r="AA78" s="159"/>
      <c r="AB78" s="159"/>
      <c r="AC78" s="144"/>
      <c r="AD78" s="39"/>
      <c r="AE78" s="39"/>
      <c r="AF78" s="16"/>
      <c r="AG78" s="16"/>
      <c r="AH78" s="16"/>
      <c r="AI78" s="16"/>
      <c r="AJ78" s="16"/>
      <c r="AK78" s="16"/>
      <c r="AL78" s="16"/>
      <c r="AM78" s="16"/>
      <c r="AN78" s="16"/>
      <c r="AO78" s="168"/>
    </row>
    <row r="79" spans="1:41" s="15" customFormat="1">
      <c r="A79" s="45"/>
      <c r="B79" s="45"/>
      <c r="C79" s="45"/>
      <c r="D79" s="45"/>
      <c r="E79" s="45"/>
      <c r="F79" s="16"/>
      <c r="H79" s="30">
        <f t="shared" si="1"/>
        <v>26</v>
      </c>
      <c r="I79" s="16"/>
      <c r="K79" s="16"/>
      <c r="L79" s="144"/>
      <c r="M79" s="145"/>
      <c r="N79" s="159"/>
      <c r="O79" s="167">
        <f>O78-O71-O72-O73</f>
        <v>695.58219093399236</v>
      </c>
      <c r="P79" s="16" t="s">
        <v>90</v>
      </c>
      <c r="Q79" s="167">
        <f t="shared" ref="Q79:V79" si="18">Q78-Q71-Q72-Q73</f>
        <v>1674.1260932269133</v>
      </c>
      <c r="R79" s="167">
        <f t="shared" si="18"/>
        <v>1607.3703810216141</v>
      </c>
      <c r="S79" s="167">
        <f t="shared" si="18"/>
        <v>1508.1520850861539</v>
      </c>
      <c r="T79" s="167">
        <f t="shared" si="18"/>
        <v>1462.0338477359119</v>
      </c>
      <c r="U79" s="167">
        <f t="shared" si="18"/>
        <v>1400.264833522295</v>
      </c>
      <c r="V79" s="167">
        <f t="shared" si="18"/>
        <v>1432.7554790046531</v>
      </c>
      <c r="W79" s="167"/>
      <c r="X79" s="144"/>
      <c r="Y79" s="144"/>
      <c r="Z79" s="144"/>
      <c r="AA79" s="144"/>
      <c r="AB79" s="144"/>
      <c r="AC79" s="144"/>
      <c r="AD79" s="39"/>
      <c r="AE79" s="39"/>
      <c r="AF79" s="16"/>
      <c r="AG79" s="16"/>
      <c r="AH79" s="16"/>
      <c r="AI79" s="16"/>
      <c r="AJ79" s="16"/>
      <c r="AK79" s="16"/>
      <c r="AL79" s="16"/>
      <c r="AM79" s="16"/>
      <c r="AN79" s="16"/>
      <c r="AO79" s="146"/>
    </row>
    <row r="80" spans="1:41" ht="13.5" customHeight="1">
      <c r="H80" s="30">
        <f t="shared" si="1"/>
        <v>27</v>
      </c>
      <c r="L80" s="59"/>
      <c r="M80" s="147"/>
      <c r="N80" s="59"/>
      <c r="O80" s="169"/>
      <c r="P80" s="164"/>
      <c r="Q80" s="169"/>
      <c r="R80" s="169"/>
      <c r="S80" s="169"/>
      <c r="T80" s="169"/>
      <c r="U80" s="169"/>
      <c r="V80" s="169"/>
      <c r="W80" s="169"/>
      <c r="X80" s="59"/>
      <c r="Y80" s="59"/>
      <c r="Z80" s="59"/>
      <c r="AA80" s="59"/>
      <c r="AB80" s="59"/>
      <c r="AC80" s="144"/>
      <c r="AD80" s="39"/>
      <c r="AE80" s="39"/>
      <c r="AF80" s="16"/>
      <c r="AG80" s="16"/>
      <c r="AH80" s="16"/>
      <c r="AI80" s="16"/>
      <c r="AJ80" s="16"/>
      <c r="AK80" s="16"/>
      <c r="AL80" s="16"/>
      <c r="AM80" s="16"/>
      <c r="AN80" s="16"/>
    </row>
    <row r="81" spans="1:41" ht="12.75" customHeight="1">
      <c r="H81" s="30">
        <f t="shared" si="1"/>
        <v>28</v>
      </c>
      <c r="J81" s="15"/>
      <c r="L81" s="59"/>
      <c r="M81" s="147"/>
      <c r="N81" s="59"/>
      <c r="O81" s="170" t="str">
        <f>+O58&amp;";"&amp;O60</f>
        <v>6000;1</v>
      </c>
      <c r="P81" s="171"/>
      <c r="Q81" s="172" t="str">
        <f>Q58&amp;";"&amp;Q60</f>
        <v>7000;1</v>
      </c>
      <c r="R81" s="172" t="str">
        <f t="shared" ref="R81:V81" si="19">+R58&amp;";"&amp;R60</f>
        <v>6500;1</v>
      </c>
      <c r="S81" s="172" t="str">
        <f t="shared" si="19"/>
        <v>6000;1</v>
      </c>
      <c r="T81" s="172" t="str">
        <f t="shared" si="19"/>
        <v>5500;1</v>
      </c>
      <c r="U81" s="172" t="str">
        <f t="shared" si="19"/>
        <v>5000;1</v>
      </c>
      <c r="V81" s="172" t="str">
        <f t="shared" si="19"/>
        <v>6000;5</v>
      </c>
      <c r="W81" s="170"/>
      <c r="X81" s="59"/>
      <c r="Y81" s="59"/>
      <c r="Z81" s="59"/>
      <c r="AA81" s="59"/>
      <c r="AB81" s="59"/>
      <c r="AC81" s="144"/>
      <c r="AD81" s="39"/>
      <c r="AE81" s="39"/>
      <c r="AF81" s="16"/>
      <c r="AG81" s="16"/>
      <c r="AH81" s="16"/>
      <c r="AI81" s="16"/>
      <c r="AJ81" s="16"/>
      <c r="AK81" s="16"/>
      <c r="AL81" s="16"/>
      <c r="AM81" s="16"/>
      <c r="AN81" s="16"/>
    </row>
    <row r="82" spans="1:41" ht="25.5" customHeight="1">
      <c r="H82" s="30">
        <f t="shared" si="1"/>
        <v>29</v>
      </c>
      <c r="L82" s="59"/>
      <c r="M82" s="147"/>
      <c r="N82" s="59"/>
      <c r="O82" s="173">
        <f>+O77/O58*1000</f>
        <v>144.50628688917945</v>
      </c>
      <c r="P82" s="160" t="s">
        <v>89</v>
      </c>
      <c r="Q82" s="174">
        <f t="shared" ref="Q82:V82" si="20">+Q77/Q58*1000</f>
        <v>266.20565913433035</v>
      </c>
      <c r="R82" s="174">
        <f t="shared" si="20"/>
        <v>275.55144325810062</v>
      </c>
      <c r="S82" s="174">
        <f t="shared" si="20"/>
        <v>279.93460258120632</v>
      </c>
      <c r="T82" s="174">
        <f t="shared" si="20"/>
        <v>295.62564724180186</v>
      </c>
      <c r="U82" s="174">
        <f t="shared" si="20"/>
        <v>310.76780097544957</v>
      </c>
      <c r="V82" s="174">
        <f t="shared" si="20"/>
        <v>264.1696224299755</v>
      </c>
      <c r="W82" s="173"/>
      <c r="X82" s="59"/>
      <c r="Y82" s="59"/>
      <c r="Z82" s="59"/>
      <c r="AA82" s="59"/>
      <c r="AB82" s="59"/>
      <c r="AC82" s="59"/>
      <c r="AD82" s="39"/>
      <c r="AE82" s="39"/>
      <c r="AF82" s="16"/>
      <c r="AG82" s="16"/>
      <c r="AH82" s="16"/>
      <c r="AI82" s="16"/>
      <c r="AJ82" s="16"/>
      <c r="AK82" s="16"/>
      <c r="AL82" s="16"/>
      <c r="AM82" s="16"/>
      <c r="AN82" s="16"/>
    </row>
    <row r="83" spans="1:41">
      <c r="H83" s="30">
        <f t="shared" si="1"/>
        <v>30</v>
      </c>
      <c r="L83" s="59"/>
      <c r="M83" s="147"/>
      <c r="N83" s="59"/>
      <c r="O83" s="173">
        <f>+O82*O78/O77</f>
        <v>136.48986342757814</v>
      </c>
      <c r="P83" s="160" t="s">
        <v>88</v>
      </c>
      <c r="Q83" s="174">
        <f t="shared" ref="Q83:V83" si="21">+Q82*Q78/Q77</f>
        <v>258.61876550910159</v>
      </c>
      <c r="R83" s="174">
        <f t="shared" si="21"/>
        <v>267.62260973062138</v>
      </c>
      <c r="S83" s="174">
        <f t="shared" si="21"/>
        <v>271.91817911960504</v>
      </c>
      <c r="T83" s="174">
        <f t="shared" si="21"/>
        <v>287.26546438442801</v>
      </c>
      <c r="U83" s="174">
        <f t="shared" si="21"/>
        <v>302.15134687239987</v>
      </c>
      <c r="V83" s="174">
        <f t="shared" si="21"/>
        <v>257.05058278713614</v>
      </c>
      <c r="W83" s="173"/>
      <c r="X83" s="59"/>
      <c r="Y83" s="59"/>
      <c r="Z83" s="59"/>
      <c r="AA83" s="59"/>
      <c r="AB83" s="59"/>
      <c r="AC83" s="59"/>
      <c r="AD83" s="38"/>
      <c r="AE83" s="38"/>
      <c r="AF83" s="15"/>
      <c r="AG83" s="15"/>
      <c r="AH83" s="15"/>
      <c r="AI83" s="15"/>
      <c r="AJ83" s="15"/>
      <c r="AK83" s="15"/>
      <c r="AL83" s="15"/>
      <c r="AM83" s="15"/>
      <c r="AN83" s="15"/>
    </row>
    <row r="84" spans="1:41">
      <c r="H84" s="30">
        <f t="shared" si="1"/>
        <v>31</v>
      </c>
      <c r="L84" s="59"/>
      <c r="M84" s="147"/>
      <c r="N84" s="59"/>
      <c r="O84" s="173">
        <f>+O82*O79/O77</f>
        <v>115.9303651556654</v>
      </c>
      <c r="P84" s="160" t="s">
        <v>87</v>
      </c>
      <c r="Q84" s="174">
        <f t="shared" ref="Q84:V84" si="22">+Q82*Q79/Q77</f>
        <v>239.16087046098761</v>
      </c>
      <c r="R84" s="174">
        <f t="shared" si="22"/>
        <v>247.28775092640217</v>
      </c>
      <c r="S84" s="174">
        <f t="shared" si="22"/>
        <v>251.35868084769228</v>
      </c>
      <c r="T84" s="174">
        <f t="shared" si="22"/>
        <v>265.82433595198398</v>
      </c>
      <c r="U84" s="174">
        <f t="shared" si="22"/>
        <v>280.05296670445898</v>
      </c>
      <c r="V84" s="174">
        <f t="shared" si="22"/>
        <v>238.79257983410889</v>
      </c>
      <c r="W84" s="173"/>
      <c r="X84" s="59"/>
      <c r="Y84" s="59"/>
      <c r="Z84" s="59"/>
      <c r="AA84" s="59"/>
      <c r="AB84" s="59"/>
      <c r="AC84" s="59"/>
      <c r="AD84" s="39"/>
      <c r="AE84" s="39"/>
      <c r="AF84" s="16"/>
      <c r="AG84" s="16"/>
      <c r="AH84" s="16"/>
      <c r="AI84" s="16"/>
      <c r="AJ84" s="16"/>
      <c r="AK84" s="16"/>
      <c r="AL84" s="16"/>
      <c r="AM84" s="16"/>
      <c r="AN84" s="16"/>
    </row>
    <row r="85" spans="1:41">
      <c r="H85" s="30">
        <f t="shared" si="1"/>
        <v>32</v>
      </c>
      <c r="L85" s="59"/>
      <c r="M85" s="147"/>
      <c r="N85" s="59"/>
      <c r="O85" s="173">
        <f>+O82-O84</f>
        <v>28.575921733514051</v>
      </c>
      <c r="P85" s="160" t="s">
        <v>86</v>
      </c>
      <c r="Q85" s="174">
        <f t="shared" ref="Q85:V85" si="23">+Q82-Q84</f>
        <v>27.044788673342737</v>
      </c>
      <c r="R85" s="174">
        <f t="shared" si="23"/>
        <v>28.263692331698451</v>
      </c>
      <c r="S85" s="174">
        <f t="shared" si="23"/>
        <v>28.575921733514036</v>
      </c>
      <c r="T85" s="174">
        <f t="shared" si="23"/>
        <v>29.801311289817875</v>
      </c>
      <c r="U85" s="174">
        <f t="shared" si="23"/>
        <v>30.714834270990593</v>
      </c>
      <c r="V85" s="174">
        <f t="shared" si="23"/>
        <v>25.377042595866612</v>
      </c>
      <c r="W85" s="173"/>
      <c r="X85" s="59"/>
      <c r="Y85" s="59"/>
      <c r="Z85" s="59"/>
      <c r="AA85" s="59"/>
      <c r="AB85" s="59"/>
      <c r="AC85" s="59"/>
      <c r="AD85" s="38"/>
      <c r="AE85" s="38"/>
      <c r="AF85" s="15"/>
      <c r="AG85" s="15"/>
      <c r="AH85" s="15"/>
      <c r="AI85" s="15"/>
      <c r="AJ85" s="15"/>
      <c r="AK85" s="15"/>
      <c r="AL85" s="15"/>
      <c r="AM85" s="15"/>
      <c r="AN85" s="15"/>
    </row>
    <row r="86" spans="1:41" s="15" customFormat="1">
      <c r="A86" s="45"/>
      <c r="B86" s="45"/>
      <c r="C86" s="45"/>
      <c r="D86" s="45"/>
      <c r="E86" s="45"/>
      <c r="F86" s="16"/>
      <c r="H86" s="30">
        <f t="shared" si="1"/>
        <v>33</v>
      </c>
      <c r="I86" s="16"/>
      <c r="W86" s="175"/>
      <c r="X86" s="144"/>
      <c r="Y86" s="144"/>
      <c r="Z86" s="144"/>
      <c r="AA86" s="144"/>
      <c r="AB86" s="144"/>
      <c r="AC86" s="144"/>
      <c r="AD86" s="39"/>
      <c r="AE86" s="39"/>
      <c r="AF86" s="244" t="s">
        <v>154</v>
      </c>
      <c r="AG86" s="245"/>
      <c r="AH86" s="245"/>
      <c r="AI86" s="245"/>
      <c r="AJ86" s="245"/>
      <c r="AK86" s="245"/>
      <c r="AL86" s="245"/>
      <c r="AM86" s="245"/>
      <c r="AN86" s="245"/>
      <c r="AO86" s="146"/>
    </row>
    <row r="87" spans="1:41">
      <c r="A87" s="45" t="s">
        <v>15</v>
      </c>
      <c r="F87" s="88">
        <v>1000</v>
      </c>
      <c r="H87" s="30">
        <f t="shared" si="1"/>
        <v>34</v>
      </c>
      <c r="J87" s="176" t="s">
        <v>85</v>
      </c>
      <c r="L87" s="59"/>
      <c r="M87" s="147"/>
      <c r="N87" s="35"/>
      <c r="O87" s="177">
        <v>193</v>
      </c>
      <c r="P87" s="176" t="str">
        <f>J87</f>
        <v>Odkupna cena; vir podatkov SURS; preračuni KIS</v>
      </c>
      <c r="Q87" s="177">
        <v>193</v>
      </c>
      <c r="R87" s="177">
        <v>193</v>
      </c>
      <c r="S87" s="177">
        <v>193</v>
      </c>
      <c r="T87" s="177">
        <v>193</v>
      </c>
      <c r="U87" s="177">
        <v>193</v>
      </c>
      <c r="V87" s="177">
        <v>193</v>
      </c>
      <c r="W87" s="175"/>
      <c r="X87" s="59"/>
      <c r="Y87" s="59"/>
      <c r="Z87" s="59"/>
      <c r="AA87" s="59"/>
      <c r="AB87" s="59"/>
      <c r="AC87" s="59"/>
      <c r="AD87" s="39"/>
      <c r="AE87" s="39"/>
      <c r="AF87" s="84" t="str">
        <f>"letina "&amp;M52</f>
        <v xml:space="preserve">letina </v>
      </c>
      <c r="AG87" s="16"/>
      <c r="AH87" s="16"/>
      <c r="AI87" s="16"/>
      <c r="AJ87" s="16"/>
      <c r="AK87" s="16"/>
      <c r="AL87" s="16"/>
      <c r="AM87" s="16"/>
      <c r="AN87" s="16"/>
    </row>
    <row r="88" spans="1:41" s="15" customFormat="1">
      <c r="A88" s="45"/>
      <c r="B88" s="45"/>
      <c r="C88" s="45"/>
      <c r="D88" s="45"/>
      <c r="E88" s="45"/>
      <c r="F88" s="16"/>
      <c r="H88" s="30">
        <f t="shared" si="1"/>
        <v>35</v>
      </c>
      <c r="I88" s="16"/>
      <c r="J88" s="178" t="s">
        <v>150</v>
      </c>
      <c r="K88" s="16"/>
      <c r="L88" s="144"/>
      <c r="M88" s="145"/>
      <c r="N88" s="144"/>
      <c r="O88" s="179">
        <f>O76+O75+O63-O61</f>
        <v>53.755436066278207</v>
      </c>
      <c r="P88" s="180"/>
      <c r="Q88" s="179">
        <f t="shared" ref="Q88:V88" si="24">Q76+Q75+Q63-Q61</f>
        <v>111.6176738033339</v>
      </c>
      <c r="R88" s="179">
        <f t="shared" si="24"/>
        <v>73.41338952442311</v>
      </c>
      <c r="S88" s="179">
        <f t="shared" si="24"/>
        <v>53.755436066278207</v>
      </c>
      <c r="T88" s="179">
        <f t="shared" si="24"/>
        <v>-9.354586114525091</v>
      </c>
      <c r="U88" s="179">
        <f t="shared" si="24"/>
        <v>-61.676509738887717</v>
      </c>
      <c r="V88" s="179">
        <f t="shared" si="24"/>
        <v>80.677449034538768</v>
      </c>
      <c r="W88" s="181"/>
      <c r="X88" s="144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  <c r="AK88" s="144"/>
      <c r="AL88" s="144"/>
      <c r="AM88" s="144"/>
      <c r="AN88" s="58"/>
      <c r="AO88" s="146"/>
    </row>
    <row r="89" spans="1:41">
      <c r="A89" s="87" t="s">
        <v>11</v>
      </c>
      <c r="H89" s="30">
        <f t="shared" ref="H89" si="25">H88+1</f>
        <v>36</v>
      </c>
      <c r="J89" s="162" t="s">
        <v>11</v>
      </c>
      <c r="L89" s="59"/>
      <c r="M89" s="147"/>
      <c r="N89" s="59"/>
      <c r="O89" s="182">
        <v>138.89487242190035</v>
      </c>
      <c r="P89" s="183"/>
      <c r="Q89" s="182">
        <v>148.67748191063555</v>
      </c>
      <c r="R89" s="182">
        <v>146.65338107373307</v>
      </c>
      <c r="S89" s="182">
        <v>138.89487242190035</v>
      </c>
      <c r="T89" s="182">
        <v>135.00313562540194</v>
      </c>
      <c r="U89" s="182">
        <v>129.08205998272689</v>
      </c>
      <c r="V89" s="182">
        <v>115.8686179014033</v>
      </c>
      <c r="W89" s="28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8"/>
    </row>
    <row r="90" spans="1:41">
      <c r="G90" s="59"/>
      <c r="H90" s="30">
        <f t="shared" si="1"/>
        <v>37</v>
      </c>
      <c r="J90" s="16" t="s">
        <v>21</v>
      </c>
      <c r="K90" s="42"/>
      <c r="L90" s="59"/>
      <c r="M90" s="147"/>
      <c r="N90" s="59"/>
      <c r="O90" s="47">
        <f>+O88-O89</f>
        <v>-85.139436355622138</v>
      </c>
      <c r="Q90" s="47">
        <f>+Q88-Q89</f>
        <v>-37.059808107301649</v>
      </c>
      <c r="R90" s="47">
        <f t="shared" ref="R90:V90" si="26">+R88-R89</f>
        <v>-73.239991549309963</v>
      </c>
      <c r="S90" s="47">
        <f t="shared" si="26"/>
        <v>-85.139436355622138</v>
      </c>
      <c r="T90" s="47">
        <f t="shared" si="26"/>
        <v>-144.35772173992703</v>
      </c>
      <c r="U90" s="47">
        <f t="shared" si="26"/>
        <v>-190.75856972161461</v>
      </c>
      <c r="V90" s="47">
        <f t="shared" si="26"/>
        <v>-35.19116886686453</v>
      </c>
      <c r="W90" s="28"/>
      <c r="X90" s="59"/>
      <c r="Y90" s="59"/>
      <c r="Z90" s="59"/>
      <c r="AA90" s="59"/>
      <c r="AB90" s="59"/>
      <c r="AC90" s="59"/>
      <c r="AD90" s="78"/>
      <c r="AE90" s="78"/>
      <c r="AF90" s="16"/>
      <c r="AG90" s="16"/>
      <c r="AH90" s="16"/>
      <c r="AI90" s="16"/>
      <c r="AJ90" s="16"/>
      <c r="AK90" s="16"/>
      <c r="AL90" s="16"/>
      <c r="AM90" s="16"/>
      <c r="AN90" s="16"/>
    </row>
    <row r="91" spans="1:41" ht="12" customHeight="1">
      <c r="A91" s="102"/>
      <c r="B91" s="102"/>
      <c r="C91" s="102"/>
      <c r="D91" s="102"/>
      <c r="E91" s="102"/>
      <c r="F91" s="58"/>
      <c r="G91" s="58"/>
      <c r="H91" s="58">
        <f>1</f>
        <v>1</v>
      </c>
      <c r="I91" s="58" t="str">
        <f>+J93</f>
        <v>Ječmen tržni</v>
      </c>
      <c r="J91" s="57" t="s">
        <v>131</v>
      </c>
      <c r="K91" s="58"/>
      <c r="L91" s="58"/>
      <c r="M91" s="58"/>
      <c r="N91" s="58"/>
      <c r="O91" s="125">
        <f>O99-O111+O104-'2025'!E64</f>
        <v>3.2516363636590995E-2</v>
      </c>
      <c r="P91" s="58"/>
      <c r="Q91" s="125">
        <f>Q99-Q111+Q104-'2025'!H64</f>
        <v>2.7513846153391419E-2</v>
      </c>
      <c r="R91" s="125">
        <f>R99-R111+R104-'2025'!I64</f>
        <v>2.9806666666666648E-2</v>
      </c>
      <c r="S91" s="125">
        <f>S99-S111+S104-'2025'!J64</f>
        <v>3.2516363636590995E-2</v>
      </c>
      <c r="T91" s="125">
        <f>T99-T111+T104-'2025'!K64</f>
        <v>3.5767999999772593E-2</v>
      </c>
      <c r="U91" s="125">
        <f>U99-U111+U104-'2025'!L64</f>
        <v>3.9742222222449608E-2</v>
      </c>
      <c r="V91" s="125">
        <f>V99-V111+V104-'2025'!M64</f>
        <v>3.2516363636818341E-2</v>
      </c>
      <c r="W91" s="58"/>
      <c r="X91" s="58"/>
      <c r="Y91" s="58"/>
      <c r="Z91" s="58"/>
      <c r="AA91" s="58"/>
      <c r="AB91" s="58"/>
      <c r="AC91" s="58"/>
      <c r="AD91" s="126"/>
      <c r="AE91" s="127"/>
      <c r="AF91" s="16"/>
      <c r="AG91" s="16"/>
      <c r="AH91" s="16"/>
      <c r="AI91" s="16"/>
      <c r="AJ91" s="16"/>
      <c r="AK91" s="16"/>
      <c r="AL91" s="16"/>
      <c r="AM91" s="16"/>
      <c r="AN91" s="16"/>
      <c r="AO91" s="16"/>
    </row>
    <row r="92" spans="1:41">
      <c r="G92" s="26"/>
      <c r="H92" s="30">
        <f>H91+1</f>
        <v>2</v>
      </c>
      <c r="I92" s="16" t="str">
        <f>+I91</f>
        <v>Ječmen tržni</v>
      </c>
      <c r="J92" s="32" t="s">
        <v>132</v>
      </c>
      <c r="K92" s="33"/>
      <c r="L92" s="33"/>
      <c r="M92" s="128"/>
      <c r="N92" s="33"/>
      <c r="O92" s="184" t="e">
        <f>#REF!</f>
        <v>#REF!</v>
      </c>
      <c r="Q92" s="129" t="e">
        <f>#REF!</f>
        <v>#REF!</v>
      </c>
      <c r="R92" s="129" t="e">
        <f>#REF!</f>
        <v>#REF!</v>
      </c>
      <c r="S92" s="129" t="e">
        <f>#REF!</f>
        <v>#REF!</v>
      </c>
      <c r="T92" s="129" t="e">
        <f>#REF!</f>
        <v>#REF!</v>
      </c>
      <c r="U92" s="129" t="e">
        <f>#REF!</f>
        <v>#REF!</v>
      </c>
      <c r="V92" s="129" t="e">
        <f>#REF!</f>
        <v>#REF!</v>
      </c>
      <c r="W92" s="33"/>
      <c r="X92" s="33"/>
      <c r="Y92" s="33"/>
      <c r="Z92" s="33"/>
      <c r="AA92" s="33"/>
      <c r="AB92" s="33"/>
      <c r="AD92" s="127"/>
      <c r="AE92" s="127"/>
      <c r="AF92" s="16"/>
      <c r="AG92" s="16"/>
      <c r="AH92" s="16"/>
      <c r="AI92" s="16"/>
      <c r="AJ92" s="16"/>
      <c r="AK92" s="16"/>
      <c r="AL92" s="16"/>
      <c r="AM92" s="16"/>
      <c r="AN92" s="16"/>
    </row>
    <row r="93" spans="1:41">
      <c r="F93" s="16" t="e">
        <f>#REF!</f>
        <v>#REF!</v>
      </c>
      <c r="G93" s="26"/>
      <c r="H93" s="30">
        <f t="shared" ref="H93:H127" si="27">H92+1</f>
        <v>3</v>
      </c>
      <c r="I93" s="16" t="str">
        <f>+I92</f>
        <v>Ječmen tržni</v>
      </c>
      <c r="J93" s="36" t="s">
        <v>223</v>
      </c>
      <c r="K93" s="16" t="str">
        <f>+K$56</f>
        <v>Enota</v>
      </c>
      <c r="L93" s="78"/>
      <c r="M93" s="130"/>
      <c r="N93" s="124"/>
      <c r="O93" s="83"/>
      <c r="P93" s="83"/>
      <c r="R93" s="83"/>
      <c r="S93" s="78" t="e">
        <f>+$S$56</f>
        <v>#REF!</v>
      </c>
      <c r="U93" s="83"/>
      <c r="V93" s="83"/>
      <c r="W93" s="83"/>
      <c r="X93" s="124" t="s">
        <v>77</v>
      </c>
      <c r="Y93" s="78"/>
      <c r="Z93" s="78"/>
      <c r="AD93" s="127"/>
      <c r="AE93" s="127"/>
      <c r="AF93" s="16"/>
      <c r="AG93" s="16"/>
      <c r="AH93" s="16"/>
      <c r="AI93" s="16"/>
      <c r="AJ93" s="16"/>
      <c r="AK93" s="16"/>
      <c r="AL93" s="16"/>
      <c r="AM93" s="16"/>
      <c r="AN93" s="16"/>
    </row>
    <row r="94" spans="1:41">
      <c r="G94" s="29"/>
      <c r="H94" s="30">
        <f t="shared" si="27"/>
        <v>4</v>
      </c>
      <c r="I94" s="16" t="str">
        <f>+I93</f>
        <v>Ječmen tržni</v>
      </c>
      <c r="J94" s="15" t="str">
        <f>+J57</f>
        <v>Model</v>
      </c>
      <c r="L94" s="78"/>
      <c r="M94" s="130"/>
      <c r="N94" s="124"/>
      <c r="O94" s="83"/>
      <c r="P94" s="83"/>
      <c r="Q94" s="78" t="s">
        <v>67</v>
      </c>
      <c r="R94" s="78" t="s">
        <v>66</v>
      </c>
      <c r="S94" s="78" t="s">
        <v>65</v>
      </c>
      <c r="T94" s="78" t="s">
        <v>64</v>
      </c>
      <c r="U94" s="78" t="s">
        <v>81</v>
      </c>
      <c r="V94" s="78" t="s">
        <v>141</v>
      </c>
      <c r="W94" s="83"/>
      <c r="X94" s="78" t="str">
        <f>+Q94</f>
        <v>M 1</v>
      </c>
      <c r="Y94" s="78" t="str">
        <f>+R94</f>
        <v>M 2</v>
      </c>
      <c r="Z94" s="78" t="str">
        <f>+T94</f>
        <v>M 4</v>
      </c>
      <c r="AA94" s="78" t="str">
        <f t="shared" ref="AA94:AB94" si="28">+U94</f>
        <v>M5</v>
      </c>
      <c r="AB94" s="78" t="str">
        <f t="shared" si="28"/>
        <v>M6</v>
      </c>
      <c r="AD94" s="127"/>
      <c r="AE94" s="127"/>
      <c r="AF94" s="16"/>
      <c r="AG94" s="16"/>
      <c r="AH94" s="16"/>
      <c r="AI94" s="16"/>
      <c r="AJ94" s="16"/>
      <c r="AK94" s="16"/>
      <c r="AL94" s="16"/>
      <c r="AM94" s="16"/>
      <c r="AN94" s="16"/>
    </row>
    <row r="95" spans="1:41">
      <c r="A95" s="45" t="s">
        <v>9</v>
      </c>
      <c r="G95" s="29"/>
      <c r="H95" s="30">
        <f t="shared" si="27"/>
        <v>5</v>
      </c>
      <c r="I95" s="16" t="str">
        <f>+I94</f>
        <v>Ječmen tržni</v>
      </c>
      <c r="J95" s="15" t="str">
        <f t="shared" ref="J95:J111" si="29">+J58</f>
        <v>Intenzivnost pridelave</v>
      </c>
      <c r="K95" s="16" t="s">
        <v>7</v>
      </c>
      <c r="L95" s="132"/>
      <c r="M95" s="185"/>
      <c r="N95" s="134"/>
      <c r="O95" s="139">
        <v>5500</v>
      </c>
      <c r="Q95" s="139">
        <v>6500</v>
      </c>
      <c r="R95" s="139">
        <v>6000</v>
      </c>
      <c r="S95" s="139">
        <v>5500</v>
      </c>
      <c r="T95" s="139">
        <v>5000</v>
      </c>
      <c r="U95" s="139">
        <v>4500</v>
      </c>
      <c r="V95" s="139">
        <v>5500</v>
      </c>
      <c r="W95" s="78"/>
      <c r="X95" s="186">
        <f>Q95/$S95*100</f>
        <v>118.18181818181819</v>
      </c>
      <c r="Y95" s="186">
        <f t="shared" ref="Y95" si="30">R95/$S95*100</f>
        <v>109.09090909090908</v>
      </c>
      <c r="Z95" s="186">
        <f t="shared" ref="Z95:AB96" si="31">T95/$S95*100</f>
        <v>90.909090909090907</v>
      </c>
      <c r="AA95" s="186">
        <f t="shared" si="31"/>
        <v>81.818181818181827</v>
      </c>
      <c r="AB95" s="186">
        <f t="shared" si="31"/>
        <v>100</v>
      </c>
      <c r="AD95" s="59"/>
      <c r="AE95" s="59"/>
      <c r="AF95" s="16"/>
      <c r="AG95" s="16"/>
      <c r="AH95" s="16"/>
      <c r="AI95" s="16"/>
      <c r="AJ95" s="16"/>
      <c r="AK95" s="16"/>
      <c r="AL95" s="16"/>
      <c r="AM95" s="16"/>
      <c r="AN95" s="16"/>
    </row>
    <row r="96" spans="1:41">
      <c r="A96" s="45" t="s">
        <v>79</v>
      </c>
      <c r="G96" s="29"/>
      <c r="H96" s="30">
        <f t="shared" si="27"/>
        <v>6</v>
      </c>
      <c r="J96" s="15" t="str">
        <f t="shared" si="29"/>
        <v>Stranski pridelki</v>
      </c>
      <c r="K96" s="16" t="s">
        <v>7</v>
      </c>
      <c r="L96" s="132"/>
      <c r="M96" s="185"/>
      <c r="N96" s="134"/>
      <c r="O96" s="139">
        <v>2750</v>
      </c>
      <c r="Q96" s="139">
        <v>3250</v>
      </c>
      <c r="R96" s="139">
        <v>3000</v>
      </c>
      <c r="S96" s="139">
        <v>2750</v>
      </c>
      <c r="T96" s="139">
        <v>2500</v>
      </c>
      <c r="U96" s="139">
        <v>2250</v>
      </c>
      <c r="V96" s="139">
        <v>2750</v>
      </c>
      <c r="W96" s="78"/>
      <c r="X96" s="187">
        <f>Q96/$S96*100</f>
        <v>118.18181818181819</v>
      </c>
      <c r="Y96" s="187">
        <f t="shared" ref="Y96" si="32">R96/$S96*100</f>
        <v>109.09090909090908</v>
      </c>
      <c r="Z96" s="187">
        <f t="shared" si="31"/>
        <v>90.909090909090907</v>
      </c>
      <c r="AA96" s="187">
        <f t="shared" si="31"/>
        <v>81.818181818181827</v>
      </c>
      <c r="AB96" s="187">
        <f t="shared" si="31"/>
        <v>100</v>
      </c>
      <c r="AD96" s="83"/>
      <c r="AE96" s="83"/>
      <c r="AF96" s="16"/>
      <c r="AG96" s="16"/>
      <c r="AH96" s="16"/>
      <c r="AI96" s="16"/>
      <c r="AJ96" s="16"/>
      <c r="AK96" s="16"/>
      <c r="AL96" s="16"/>
      <c r="AM96" s="16"/>
      <c r="AN96" s="16"/>
    </row>
    <row r="97" spans="1:41">
      <c r="A97" s="45" t="s">
        <v>75</v>
      </c>
      <c r="G97" s="29"/>
      <c r="H97" s="30">
        <f t="shared" si="27"/>
        <v>7</v>
      </c>
      <c r="I97" s="16" t="str">
        <f>+I95</f>
        <v>Ječmen tržni</v>
      </c>
      <c r="J97" s="15" t="str">
        <f t="shared" si="29"/>
        <v>Velikost parcele</v>
      </c>
      <c r="K97" s="16" t="s">
        <v>73</v>
      </c>
      <c r="L97" s="78"/>
      <c r="M97" s="130"/>
      <c r="N97" s="124"/>
      <c r="O97" s="139">
        <v>1</v>
      </c>
      <c r="Q97" s="139">
        <v>1</v>
      </c>
      <c r="R97" s="139">
        <v>1</v>
      </c>
      <c r="S97" s="139">
        <v>1</v>
      </c>
      <c r="T97" s="139">
        <v>1</v>
      </c>
      <c r="U97" s="139">
        <v>1</v>
      </c>
      <c r="V97" s="139">
        <v>5</v>
      </c>
      <c r="W97" s="132"/>
      <c r="X97" s="187">
        <f t="shared" ref="X97:X113" si="33">Q97/$S97*100</f>
        <v>100</v>
      </c>
      <c r="Y97" s="187">
        <f t="shared" ref="Y97:Y113" si="34">R97/$S97*100</f>
        <v>100</v>
      </c>
      <c r="Z97" s="187">
        <f t="shared" ref="Z97:AB113" si="35">T97/$S97*100</f>
        <v>100</v>
      </c>
      <c r="AA97" s="187">
        <f t="shared" si="35"/>
        <v>100</v>
      </c>
      <c r="AB97" s="187">
        <f t="shared" si="35"/>
        <v>500</v>
      </c>
      <c r="AD97" s="38"/>
      <c r="AE97" s="38"/>
      <c r="AF97" s="15"/>
      <c r="AG97" s="15"/>
      <c r="AH97" s="15"/>
      <c r="AI97" s="15"/>
      <c r="AJ97" s="15"/>
      <c r="AK97" s="15"/>
      <c r="AL97" s="15"/>
      <c r="AM97" s="15"/>
      <c r="AN97" s="15"/>
    </row>
    <row r="98" spans="1:41">
      <c r="A98" s="87" t="s">
        <v>12</v>
      </c>
      <c r="H98" s="30">
        <f t="shared" si="27"/>
        <v>8</v>
      </c>
      <c r="I98" s="16" t="str">
        <f>+I93</f>
        <v>Ječmen tržni</v>
      </c>
      <c r="J98" s="15" t="str">
        <f t="shared" si="29"/>
        <v>Kupljen material in storitve</v>
      </c>
      <c r="L98" s="59"/>
      <c r="M98" s="147"/>
      <c r="N98" s="59"/>
      <c r="O98" s="139">
        <v>1369.3031325374686</v>
      </c>
      <c r="P98" s="59"/>
      <c r="Q98" s="139">
        <v>1516.0018199886263</v>
      </c>
      <c r="R98" s="139">
        <v>1445.3706948540689</v>
      </c>
      <c r="S98" s="139">
        <v>1369.3031325374686</v>
      </c>
      <c r="T98" s="139">
        <v>1301.3216956027647</v>
      </c>
      <c r="U98" s="139">
        <v>1220.5045101586682</v>
      </c>
      <c r="V98" s="139">
        <v>1325.2034904529339</v>
      </c>
      <c r="W98" s="136"/>
      <c r="X98" s="186">
        <f t="shared" si="33"/>
        <v>110.71338288544692</v>
      </c>
      <c r="Y98" s="186">
        <f t="shared" si="34"/>
        <v>105.55520253398083</v>
      </c>
      <c r="Z98" s="186">
        <f t="shared" si="35"/>
        <v>95.035325975722643</v>
      </c>
      <c r="AA98" s="186">
        <f t="shared" si="35"/>
        <v>89.133259185417884</v>
      </c>
      <c r="AB98" s="186">
        <f t="shared" si="35"/>
        <v>96.779409829961224</v>
      </c>
      <c r="AD98" s="39"/>
      <c r="AE98" s="39"/>
      <c r="AF98" s="16"/>
      <c r="AG98" s="16"/>
      <c r="AH98" s="16"/>
      <c r="AI98" s="16"/>
      <c r="AJ98" s="16"/>
      <c r="AK98" s="16"/>
      <c r="AL98" s="16"/>
      <c r="AM98" s="16"/>
      <c r="AN98" s="16"/>
    </row>
    <row r="99" spans="1:41" s="15" customFormat="1">
      <c r="A99" s="45" t="s">
        <v>5</v>
      </c>
      <c r="B99" s="45"/>
      <c r="C99" s="45"/>
      <c r="D99" s="45"/>
      <c r="E99" s="45"/>
      <c r="F99" s="16"/>
      <c r="G99" s="16"/>
      <c r="H99" s="30">
        <f t="shared" si="27"/>
        <v>9</v>
      </c>
      <c r="I99" s="16" t="str">
        <f t="shared" ref="I99:I104" si="36">+I98</f>
        <v>Ječmen tržni</v>
      </c>
      <c r="J99" s="15" t="str">
        <f t="shared" si="29"/>
        <v>Stroški skupaj</v>
      </c>
      <c r="K99" s="16" t="str">
        <f>+K$62</f>
        <v>EUR/ha</v>
      </c>
      <c r="L99" s="59"/>
      <c r="M99" s="147"/>
      <c r="N99" s="144"/>
      <c r="O99" s="139">
        <v>1953.0120181997047</v>
      </c>
      <c r="P99" s="144"/>
      <c r="Q99" s="139">
        <v>2168.399094367182</v>
      </c>
      <c r="R99" s="139">
        <v>2063.3938754870933</v>
      </c>
      <c r="S99" s="139">
        <v>1953.0120181997047</v>
      </c>
      <c r="T99" s="139">
        <v>1870.9455683318076</v>
      </c>
      <c r="U99" s="139">
        <v>1750.8000607196961</v>
      </c>
      <c r="V99" s="139">
        <v>1751.7170235125031</v>
      </c>
      <c r="W99" s="181"/>
      <c r="X99" s="187">
        <f t="shared" si="33"/>
        <v>111.02845625937428</v>
      </c>
      <c r="Y99" s="187">
        <f t="shared" si="34"/>
        <v>105.65187803550431</v>
      </c>
      <c r="Z99" s="187">
        <f t="shared" si="35"/>
        <v>95.797954692386057</v>
      </c>
      <c r="AA99" s="187">
        <f t="shared" si="35"/>
        <v>89.646148841090678</v>
      </c>
      <c r="AB99" s="187">
        <f t="shared" si="35"/>
        <v>89.693100052054149</v>
      </c>
      <c r="AD99" s="39"/>
      <c r="AE99" s="39"/>
      <c r="AF99" s="16"/>
      <c r="AG99" s="16"/>
      <c r="AH99" s="16"/>
      <c r="AI99" s="16"/>
      <c r="AJ99" s="16"/>
      <c r="AK99" s="16"/>
      <c r="AL99" s="16"/>
      <c r="AM99" s="16"/>
      <c r="AN99" s="16"/>
      <c r="AO99" s="146"/>
    </row>
    <row r="100" spans="1:41">
      <c r="A100" s="45" t="s">
        <v>4</v>
      </c>
      <c r="H100" s="30">
        <f t="shared" si="27"/>
        <v>10</v>
      </c>
      <c r="I100" s="16" t="str">
        <f t="shared" si="36"/>
        <v>Ječmen tržni</v>
      </c>
      <c r="J100" s="15" t="str">
        <f t="shared" si="29"/>
        <v>Stranski pridelki</v>
      </c>
      <c r="K100" s="16" t="str">
        <f>+K$63</f>
        <v>EUR/ha</v>
      </c>
      <c r="L100" s="59"/>
      <c r="M100" s="147"/>
      <c r="N100" s="59"/>
      <c r="O100" s="139">
        <v>309.80437812192167</v>
      </c>
      <c r="P100" s="59"/>
      <c r="Q100" s="139">
        <v>371.93598614451514</v>
      </c>
      <c r="R100" s="139">
        <v>345.43010584783872</v>
      </c>
      <c r="S100" s="139">
        <v>309.80437812192167</v>
      </c>
      <c r="T100" s="139">
        <v>283.29849782524531</v>
      </c>
      <c r="U100" s="139">
        <v>256.79261752856894</v>
      </c>
      <c r="V100" s="139">
        <v>318.88873724168741</v>
      </c>
      <c r="W100" s="28"/>
      <c r="X100" s="187">
        <f t="shared" si="33"/>
        <v>120.055109743524</v>
      </c>
      <c r="Y100" s="187">
        <f t="shared" si="34"/>
        <v>111.49942681310227</v>
      </c>
      <c r="Z100" s="187">
        <f t="shared" si="35"/>
        <v>91.44431706957829</v>
      </c>
      <c r="AA100" s="187">
        <f t="shared" si="35"/>
        <v>82.888634139156594</v>
      </c>
      <c r="AB100" s="187">
        <f t="shared" si="35"/>
        <v>102.93228881232616</v>
      </c>
      <c r="AD100" s="39"/>
      <c r="AE100" s="39"/>
      <c r="AF100" s="16"/>
      <c r="AG100" s="16"/>
      <c r="AH100" s="16"/>
      <c r="AI100" s="16"/>
      <c r="AJ100" s="16"/>
      <c r="AK100" s="16"/>
      <c r="AL100" s="16"/>
      <c r="AM100" s="16"/>
      <c r="AN100" s="16"/>
    </row>
    <row r="101" spans="1:41">
      <c r="H101" s="30">
        <f t="shared" si="27"/>
        <v>11</v>
      </c>
      <c r="I101" s="16" t="str">
        <f t="shared" si="36"/>
        <v>Ječmen tržni</v>
      </c>
      <c r="J101" s="15" t="str">
        <f t="shared" si="29"/>
        <v>Stroški glavnega pridelka</v>
      </c>
      <c r="K101" s="16" t="str">
        <f>+K$64</f>
        <v>EUR/ha</v>
      </c>
      <c r="L101" s="94"/>
      <c r="M101" s="147"/>
      <c r="N101" s="94"/>
      <c r="O101" s="149">
        <f>+O99-O100</f>
        <v>1643.207640077783</v>
      </c>
      <c r="P101" s="59"/>
      <c r="Q101" s="149">
        <f>+Q99-Q100</f>
        <v>1796.463108222667</v>
      </c>
      <c r="R101" s="149">
        <f t="shared" ref="R101:V101" si="37">+R99-R100</f>
        <v>1717.9637696392547</v>
      </c>
      <c r="S101" s="149">
        <f t="shared" si="37"/>
        <v>1643.207640077783</v>
      </c>
      <c r="T101" s="149">
        <f t="shared" si="37"/>
        <v>1587.6470705065624</v>
      </c>
      <c r="U101" s="149">
        <f t="shared" si="37"/>
        <v>1494.0074431911271</v>
      </c>
      <c r="V101" s="149">
        <f t="shared" si="37"/>
        <v>1432.8282862708156</v>
      </c>
      <c r="W101" s="28"/>
      <c r="X101" s="187">
        <f t="shared" si="33"/>
        <v>109.32660391827471</v>
      </c>
      <c r="Y101" s="187">
        <f t="shared" si="34"/>
        <v>104.54940250630365</v>
      </c>
      <c r="Z101" s="187">
        <f t="shared" si="35"/>
        <v>96.618773658538331</v>
      </c>
      <c r="AA101" s="187">
        <f t="shared" si="35"/>
        <v>90.920186028371106</v>
      </c>
      <c r="AB101" s="187">
        <f t="shared" si="35"/>
        <v>87.197031666855636</v>
      </c>
      <c r="AD101" s="39"/>
      <c r="AE101" s="39"/>
      <c r="AF101" s="16"/>
      <c r="AG101" s="16"/>
      <c r="AH101" s="16"/>
      <c r="AI101" s="16"/>
      <c r="AJ101" s="16"/>
      <c r="AK101" s="16"/>
      <c r="AL101" s="16"/>
      <c r="AM101" s="16"/>
      <c r="AN101" s="16"/>
    </row>
    <row r="102" spans="1:41">
      <c r="A102" s="45" t="s">
        <v>3</v>
      </c>
      <c r="B102" s="108" t="s">
        <v>0</v>
      </c>
      <c r="C102" s="45" t="s">
        <v>2</v>
      </c>
      <c r="D102" s="45" t="s">
        <v>1</v>
      </c>
      <c r="E102" s="45" t="s">
        <v>0</v>
      </c>
      <c r="H102" s="30">
        <f t="shared" si="27"/>
        <v>12</v>
      </c>
      <c r="I102" s="16" t="str">
        <f t="shared" si="36"/>
        <v>Ječmen tržni</v>
      </c>
      <c r="J102" s="15" t="str">
        <f t="shared" si="29"/>
        <v>Subvencije</v>
      </c>
      <c r="K102" s="16" t="str">
        <f>+K$65</f>
        <v>EUR/ha</v>
      </c>
      <c r="L102" s="59"/>
      <c r="M102" s="147"/>
      <c r="N102" s="59"/>
      <c r="O102" s="139">
        <v>23.94</v>
      </c>
      <c r="P102" s="59"/>
      <c r="Q102" s="139">
        <v>23.94</v>
      </c>
      <c r="R102" s="139">
        <v>23.94</v>
      </c>
      <c r="S102" s="139">
        <v>23.94</v>
      </c>
      <c r="T102" s="139">
        <v>23.94</v>
      </c>
      <c r="U102" s="139">
        <v>23.94</v>
      </c>
      <c r="V102" s="139">
        <v>23.94</v>
      </c>
      <c r="W102" s="28"/>
      <c r="X102" s="187">
        <f t="shared" si="33"/>
        <v>100</v>
      </c>
      <c r="Y102" s="187">
        <f t="shared" si="34"/>
        <v>100</v>
      </c>
      <c r="Z102" s="187">
        <f t="shared" si="35"/>
        <v>100</v>
      </c>
      <c r="AA102" s="187">
        <f t="shared" si="35"/>
        <v>100</v>
      </c>
      <c r="AB102" s="187">
        <f t="shared" si="35"/>
        <v>100</v>
      </c>
      <c r="AD102" s="39"/>
      <c r="AE102" s="39"/>
      <c r="AF102" s="16"/>
      <c r="AG102" s="16"/>
      <c r="AH102" s="16"/>
      <c r="AI102" s="16"/>
      <c r="AJ102" s="16"/>
      <c r="AK102" s="16"/>
      <c r="AL102" s="16"/>
      <c r="AM102" s="16"/>
      <c r="AN102" s="16"/>
    </row>
    <row r="103" spans="1:41">
      <c r="C103" s="45" t="s">
        <v>6</v>
      </c>
      <c r="H103" s="30">
        <f t="shared" si="27"/>
        <v>13</v>
      </c>
      <c r="I103" s="16" t="str">
        <f t="shared" si="36"/>
        <v>Ječmen tržni</v>
      </c>
      <c r="J103" s="15" t="str">
        <f t="shared" si="29"/>
        <v>Stroški, zmanjšani za subvencije</v>
      </c>
      <c r="K103" s="16" t="str">
        <f>+K$66</f>
        <v>EUR/ha</v>
      </c>
      <c r="L103" s="94"/>
      <c r="M103" s="147"/>
      <c r="N103" s="94"/>
      <c r="O103" s="151">
        <f>+O101-O102</f>
        <v>1619.267640077783</v>
      </c>
      <c r="P103" s="59"/>
      <c r="Q103" s="151">
        <f>+Q101-Q102</f>
        <v>1772.5231082226669</v>
      </c>
      <c r="R103" s="151">
        <f t="shared" ref="R103:V103" si="38">+R101-R102</f>
        <v>1694.0237696392546</v>
      </c>
      <c r="S103" s="151">
        <f t="shared" si="38"/>
        <v>1619.267640077783</v>
      </c>
      <c r="T103" s="151">
        <f t="shared" si="38"/>
        <v>1563.7070705065623</v>
      </c>
      <c r="U103" s="151">
        <f t="shared" si="38"/>
        <v>1470.067443191127</v>
      </c>
      <c r="V103" s="151">
        <f t="shared" si="38"/>
        <v>1408.8882862708156</v>
      </c>
      <c r="W103" s="28"/>
      <c r="X103" s="187">
        <f t="shared" si="33"/>
        <v>109.46449273435258</v>
      </c>
      <c r="Y103" s="187">
        <f t="shared" si="34"/>
        <v>104.61666297227312</v>
      </c>
      <c r="Z103" s="187">
        <f t="shared" si="35"/>
        <v>96.568784048043369</v>
      </c>
      <c r="AA103" s="187">
        <f t="shared" si="35"/>
        <v>90.785945868745401</v>
      </c>
      <c r="AB103" s="187">
        <f t="shared" si="35"/>
        <v>87.007746675104201</v>
      </c>
      <c r="AD103" s="39"/>
      <c r="AE103" s="39"/>
      <c r="AF103" s="16"/>
      <c r="AG103" s="16"/>
      <c r="AH103" s="16"/>
      <c r="AI103" s="16"/>
      <c r="AJ103" s="16"/>
      <c r="AK103" s="16"/>
      <c r="AL103" s="16"/>
      <c r="AM103" s="16"/>
      <c r="AN103" s="16"/>
    </row>
    <row r="104" spans="1:41">
      <c r="G104" s="47"/>
      <c r="H104" s="30">
        <f t="shared" si="27"/>
        <v>14</v>
      </c>
      <c r="I104" s="16" t="str">
        <f t="shared" si="36"/>
        <v>Ječmen tržni</v>
      </c>
      <c r="J104" s="15" t="str">
        <f t="shared" si="29"/>
        <v>Stroški, zmanjšani za subvencije/kg</v>
      </c>
      <c r="K104" s="16" t="str">
        <f>+K$67</f>
        <v>EUR/kg</v>
      </c>
      <c r="L104" s="188"/>
      <c r="M104" s="166"/>
      <c r="N104" s="94"/>
      <c r="O104" s="157">
        <f>+O103/O95</f>
        <v>0.29441229819596054</v>
      </c>
      <c r="Q104" s="157">
        <f>+Q103/Q95</f>
        <v>0.27269586280348723</v>
      </c>
      <c r="R104" s="157">
        <f t="shared" ref="R104:V104" si="39">+R103/R95</f>
        <v>0.28233729493987575</v>
      </c>
      <c r="S104" s="157">
        <f t="shared" si="39"/>
        <v>0.29441229819596054</v>
      </c>
      <c r="T104" s="157">
        <f t="shared" si="39"/>
        <v>0.31274141410131245</v>
      </c>
      <c r="U104" s="157">
        <f t="shared" si="39"/>
        <v>0.32668165404247268</v>
      </c>
      <c r="V104" s="157">
        <f t="shared" si="39"/>
        <v>0.25616150659469372</v>
      </c>
      <c r="W104" s="165"/>
      <c r="X104" s="156">
        <f t="shared" si="33"/>
        <v>92.623801544452164</v>
      </c>
      <c r="Y104" s="156">
        <f t="shared" si="34"/>
        <v>95.89860772458367</v>
      </c>
      <c r="Z104" s="156">
        <f t="shared" si="35"/>
        <v>106.2256624528477</v>
      </c>
      <c r="AA104" s="156">
        <f t="shared" si="35"/>
        <v>110.96060050624436</v>
      </c>
      <c r="AB104" s="156">
        <f t="shared" si="35"/>
        <v>87.007746675104201</v>
      </c>
      <c r="AD104" s="39"/>
      <c r="AE104" s="39"/>
      <c r="AF104" s="16"/>
      <c r="AG104" s="16"/>
      <c r="AH104" s="16"/>
      <c r="AI104" s="16"/>
      <c r="AJ104" s="16"/>
      <c r="AK104" s="16"/>
      <c r="AL104" s="16"/>
      <c r="AM104" s="16"/>
      <c r="AN104" s="16"/>
    </row>
    <row r="105" spans="1:41">
      <c r="A105" s="45" t="s">
        <v>152</v>
      </c>
      <c r="H105" s="30">
        <f t="shared" si="27"/>
        <v>15</v>
      </c>
      <c r="J105" s="15" t="str">
        <f t="shared" si="29"/>
        <v>davek_a</v>
      </c>
      <c r="L105" s="59"/>
      <c r="M105" s="147"/>
      <c r="N105" s="59"/>
      <c r="O105" s="31">
        <v>23.588088978578323</v>
      </c>
      <c r="Q105" s="31">
        <v>20.139124090192951</v>
      </c>
      <c r="R105" s="31">
        <v>21.857939318063842</v>
      </c>
      <c r="S105" s="31">
        <v>23.588088978578323</v>
      </c>
      <c r="T105" s="31">
        <v>24.404135117634674</v>
      </c>
      <c r="U105" s="31">
        <v>26.276940316341083</v>
      </c>
      <c r="V105" s="31">
        <v>32.190192048962203</v>
      </c>
      <c r="W105" s="28"/>
      <c r="X105" s="187">
        <f t="shared" si="33"/>
        <v>85.378362395030933</v>
      </c>
      <c r="Y105" s="187">
        <f t="shared" si="34"/>
        <v>92.665155443131795</v>
      </c>
      <c r="Z105" s="187">
        <f t="shared" si="35"/>
        <v>103.45956868230168</v>
      </c>
      <c r="AA105" s="187">
        <f t="shared" si="35"/>
        <v>111.3991910926089</v>
      </c>
      <c r="AB105" s="187">
        <f t="shared" si="35"/>
        <v>136.46799483500311</v>
      </c>
      <c r="AD105" s="38"/>
      <c r="AE105" s="38"/>
      <c r="AF105" s="15"/>
      <c r="AG105" s="15"/>
      <c r="AH105" s="15"/>
      <c r="AI105" s="15"/>
      <c r="AJ105" s="15"/>
      <c r="AK105" s="15"/>
      <c r="AL105" s="15"/>
      <c r="AM105" s="15"/>
      <c r="AN105" s="16"/>
    </row>
    <row r="106" spans="1:41">
      <c r="A106" s="16" t="s">
        <v>97</v>
      </c>
      <c r="H106" s="30">
        <f t="shared" si="27"/>
        <v>16</v>
      </c>
      <c r="J106" s="15" t="str">
        <f t="shared" si="29"/>
        <v>Pokoj obvezno</v>
      </c>
      <c r="L106" s="59"/>
      <c r="M106" s="147"/>
      <c r="N106" s="59"/>
      <c r="O106" s="31">
        <v>33.103956140677575</v>
      </c>
      <c r="P106" s="59"/>
      <c r="Q106" s="31">
        <v>37.844415466690933</v>
      </c>
      <c r="R106" s="31">
        <v>35.480382435872556</v>
      </c>
      <c r="S106" s="31">
        <v>33.103956140677575</v>
      </c>
      <c r="T106" s="31">
        <v>32.013772787270369</v>
      </c>
      <c r="U106" s="31">
        <v>29.423135623502162</v>
      </c>
      <c r="V106" s="31">
        <v>21.128388541425156</v>
      </c>
      <c r="W106" s="28"/>
      <c r="X106" s="187">
        <f t="shared" si="33"/>
        <v>114.3199178547375</v>
      </c>
      <c r="Y106" s="187">
        <f t="shared" si="34"/>
        <v>107.17867763325988</v>
      </c>
      <c r="Z106" s="187">
        <f t="shared" si="35"/>
        <v>96.70678831021165</v>
      </c>
      <c r="AA106" s="187">
        <f t="shared" si="35"/>
        <v>88.881025272225742</v>
      </c>
      <c r="AB106" s="187">
        <f t="shared" si="35"/>
        <v>63.824361208184889</v>
      </c>
      <c r="AD106" s="39"/>
      <c r="AE106" s="39"/>
      <c r="AF106" s="16"/>
      <c r="AG106" s="16"/>
      <c r="AH106" s="16"/>
      <c r="AI106" s="16"/>
      <c r="AJ106" s="16"/>
      <c r="AK106" s="16"/>
      <c r="AL106" s="16"/>
      <c r="AM106" s="16"/>
      <c r="AN106" s="16"/>
    </row>
    <row r="107" spans="1:41" s="15" customFormat="1">
      <c r="A107" s="16" t="s">
        <v>96</v>
      </c>
      <c r="B107" s="45"/>
      <c r="C107" s="45"/>
      <c r="D107" s="45"/>
      <c r="E107" s="45"/>
      <c r="F107" s="16"/>
      <c r="G107" s="16"/>
      <c r="H107" s="30">
        <f t="shared" si="27"/>
        <v>17</v>
      </c>
      <c r="I107" s="16"/>
      <c r="J107" s="15" t="str">
        <f t="shared" si="29"/>
        <v>Zdrav obvezno</v>
      </c>
      <c r="K107" s="16"/>
      <c r="L107" s="144"/>
      <c r="M107" s="145"/>
      <c r="N107" s="144"/>
      <c r="O107" s="31">
        <v>15.142390260477674</v>
      </c>
      <c r="P107" s="144"/>
      <c r="Q107" s="31">
        <v>17.310768107021854</v>
      </c>
      <c r="R107" s="31">
        <v>16.229413643247511</v>
      </c>
      <c r="S107" s="31">
        <v>15.142390260477674</v>
      </c>
      <c r="T107" s="31">
        <v>14.643719294306251</v>
      </c>
      <c r="U107" s="31">
        <v>13.458711714234211</v>
      </c>
      <c r="V107" s="31">
        <v>9.6645338554002773</v>
      </c>
      <c r="W107" s="181"/>
      <c r="X107" s="187">
        <f t="shared" si="33"/>
        <v>114.31991785473754</v>
      </c>
      <c r="Y107" s="187">
        <f t="shared" si="34"/>
        <v>107.17867763325989</v>
      </c>
      <c r="Z107" s="187">
        <f t="shared" si="35"/>
        <v>96.70678831021165</v>
      </c>
      <c r="AA107" s="187">
        <f t="shared" si="35"/>
        <v>88.881025272225742</v>
      </c>
      <c r="AB107" s="187">
        <f t="shared" si="35"/>
        <v>63.824361208184875</v>
      </c>
      <c r="AD107" s="38"/>
      <c r="AE107" s="38"/>
      <c r="AF107" s="16"/>
      <c r="AG107" s="16"/>
      <c r="AH107" s="16"/>
      <c r="AI107" s="16"/>
      <c r="AJ107" s="16"/>
      <c r="AK107" s="16"/>
      <c r="AL107" s="16"/>
      <c r="AM107" s="16"/>
      <c r="AN107" s="16"/>
      <c r="AO107" s="146"/>
    </row>
    <row r="108" spans="1:41">
      <c r="A108" s="16" t="s">
        <v>95</v>
      </c>
      <c r="H108" s="30">
        <f t="shared" si="27"/>
        <v>18</v>
      </c>
      <c r="J108" s="15" t="str">
        <f t="shared" si="29"/>
        <v>Pokoj dodatno</v>
      </c>
      <c r="L108" s="59"/>
      <c r="M108" s="147"/>
      <c r="N108" s="59"/>
      <c r="O108" s="31">
        <v>25.252340373604945</v>
      </c>
      <c r="P108" s="59"/>
      <c r="Q108" s="31">
        <v>28.868454771503892</v>
      </c>
      <c r="R108" s="31">
        <v>27.065124483879586</v>
      </c>
      <c r="S108" s="31">
        <v>25.252340373604945</v>
      </c>
      <c r="T108" s="31">
        <v>24.420727348476245</v>
      </c>
      <c r="U108" s="31">
        <v>22.444539029292272</v>
      </c>
      <c r="V108" s="31">
        <v>16.117144933569922</v>
      </c>
      <c r="W108" s="28"/>
      <c r="X108" s="187">
        <f t="shared" si="33"/>
        <v>114.31991785473753</v>
      </c>
      <c r="Y108" s="187">
        <f t="shared" si="34"/>
        <v>107.17867763325992</v>
      </c>
      <c r="Z108" s="187">
        <f t="shared" si="35"/>
        <v>96.70678831021165</v>
      </c>
      <c r="AA108" s="187">
        <f t="shared" si="35"/>
        <v>88.881025272225727</v>
      </c>
      <c r="AB108" s="187">
        <f t="shared" si="35"/>
        <v>63.824361208184875</v>
      </c>
      <c r="AD108" s="39"/>
      <c r="AE108" s="39"/>
      <c r="AF108" s="244" t="s">
        <v>159</v>
      </c>
      <c r="AG108" s="245"/>
      <c r="AH108" s="245"/>
      <c r="AI108" s="245"/>
      <c r="AJ108" s="245"/>
      <c r="AK108" s="245"/>
      <c r="AL108" s="245"/>
      <c r="AM108" s="245"/>
      <c r="AN108" s="245"/>
      <c r="AO108" s="146"/>
    </row>
    <row r="109" spans="1:41" s="15" customFormat="1">
      <c r="A109" s="16" t="s">
        <v>94</v>
      </c>
      <c r="B109" s="45"/>
      <c r="C109" s="45"/>
      <c r="D109" s="45"/>
      <c r="E109" s="45"/>
      <c r="F109" s="16"/>
      <c r="G109" s="16"/>
      <c r="H109" s="30">
        <f t="shared" si="27"/>
        <v>19</v>
      </c>
      <c r="I109" s="16"/>
      <c r="J109" s="15" t="str">
        <f t="shared" si="29"/>
        <v>Zdrav dodatno</v>
      </c>
      <c r="K109" s="16"/>
      <c r="L109" s="144"/>
      <c r="M109" s="145"/>
      <c r="N109" s="144"/>
      <c r="O109" s="31">
        <v>11.550909241861872</v>
      </c>
      <c r="P109" s="144"/>
      <c r="Q109" s="31">
        <v>13.204989956771778</v>
      </c>
      <c r="R109" s="31">
        <v>12.380111780045564</v>
      </c>
      <c r="S109" s="31">
        <v>11.550909241861872</v>
      </c>
      <c r="T109" s="31">
        <v>11.170513348432035</v>
      </c>
      <c r="U109" s="31">
        <v>10.266566562431111</v>
      </c>
      <c r="V109" s="31">
        <v>7.372294037355533</v>
      </c>
      <c r="W109" s="181"/>
      <c r="X109" s="187">
        <f t="shared" si="33"/>
        <v>114.31991785473754</v>
      </c>
      <c r="Y109" s="187">
        <f t="shared" si="34"/>
        <v>107.17867763325992</v>
      </c>
      <c r="Z109" s="187">
        <f t="shared" si="35"/>
        <v>96.70678831021165</v>
      </c>
      <c r="AA109" s="187">
        <f t="shared" si="35"/>
        <v>88.881025272225756</v>
      </c>
      <c r="AB109" s="187">
        <f t="shared" si="35"/>
        <v>63.824361208184897</v>
      </c>
      <c r="AD109" s="39"/>
      <c r="AE109" s="39"/>
      <c r="AF109" s="84" t="str">
        <f>"letina "&amp;M90&amp;", upoštevani stroški zmanjšani za subvencije"</f>
        <v>letina , upoštevani stroški zmanjšani za subvencije</v>
      </c>
      <c r="AG109" s="16"/>
      <c r="AH109" s="16"/>
      <c r="AI109" s="16"/>
      <c r="AJ109" s="16"/>
      <c r="AK109" s="16"/>
      <c r="AL109" s="16"/>
      <c r="AM109" s="16"/>
      <c r="AN109" s="16"/>
      <c r="AO109" s="146"/>
    </row>
    <row r="110" spans="1:41">
      <c r="A110" s="16" t="s">
        <v>93</v>
      </c>
      <c r="H110" s="30">
        <f t="shared" si="27"/>
        <v>20</v>
      </c>
      <c r="J110" s="15" t="str">
        <f t="shared" si="29"/>
        <v>Regresi</v>
      </c>
      <c r="L110" s="59"/>
      <c r="M110" s="147"/>
      <c r="N110" s="59"/>
      <c r="O110" s="31">
        <v>86.932813007965891</v>
      </c>
      <c r="P110" s="59"/>
      <c r="Q110" s="31">
        <v>99.381520419519177</v>
      </c>
      <c r="R110" s="31">
        <v>93.173439411332382</v>
      </c>
      <c r="S110" s="31">
        <v>86.932813007965891</v>
      </c>
      <c r="T110" s="31">
        <v>84.069931447725679</v>
      </c>
      <c r="U110" s="31">
        <v>77.266775499466902</v>
      </c>
      <c r="V110" s="31">
        <v>55.484312582640079</v>
      </c>
      <c r="W110" s="181"/>
      <c r="X110" s="187">
        <f t="shared" si="33"/>
        <v>114.31991785473753</v>
      </c>
      <c r="Y110" s="187">
        <f t="shared" si="34"/>
        <v>107.17867763325989</v>
      </c>
      <c r="Z110" s="187">
        <f t="shared" si="35"/>
        <v>96.706788310211607</v>
      </c>
      <c r="AA110" s="187">
        <f t="shared" si="35"/>
        <v>88.881025272225727</v>
      </c>
      <c r="AB110" s="187">
        <f t="shared" si="35"/>
        <v>63.824361208184875</v>
      </c>
      <c r="AD110" s="39"/>
      <c r="AE110" s="39"/>
      <c r="AF110" s="16"/>
      <c r="AG110" s="16"/>
      <c r="AH110" s="16"/>
      <c r="AI110" s="16"/>
      <c r="AJ110" s="16"/>
      <c r="AK110" s="16"/>
      <c r="AL110" s="16"/>
      <c r="AM110" s="16"/>
      <c r="AN110" s="16"/>
      <c r="AO110" s="146"/>
    </row>
    <row r="111" spans="1:41">
      <c r="A111" s="45" t="s">
        <v>13</v>
      </c>
      <c r="H111" s="30">
        <f t="shared" si="27"/>
        <v>21</v>
      </c>
      <c r="J111" s="15" t="str">
        <f t="shared" si="29"/>
        <v>SUM element</v>
      </c>
      <c r="L111" s="59"/>
      <c r="M111" s="147"/>
      <c r="N111" s="59"/>
      <c r="O111" s="139">
        <v>1953.0120181997045</v>
      </c>
      <c r="P111" s="150"/>
      <c r="Q111" s="139">
        <v>2168.3990943671824</v>
      </c>
      <c r="R111" s="139">
        <v>2063.3938754870933</v>
      </c>
      <c r="S111" s="139">
        <v>1953.0120181997045</v>
      </c>
      <c r="T111" s="139">
        <v>1870.9455683318079</v>
      </c>
      <c r="U111" s="139">
        <v>1750.8000607196959</v>
      </c>
      <c r="V111" s="139">
        <v>1751.7170235125027</v>
      </c>
      <c r="W111" s="181"/>
      <c r="X111" s="186">
        <f t="shared" si="33"/>
        <v>111.02845625937432</v>
      </c>
      <c r="Y111" s="186">
        <f t="shared" si="34"/>
        <v>105.65187803550432</v>
      </c>
      <c r="Z111" s="186">
        <f t="shared" si="35"/>
        <v>95.797954692386071</v>
      </c>
      <c r="AA111" s="186">
        <f t="shared" si="35"/>
        <v>89.646148841090664</v>
      </c>
      <c r="AB111" s="186">
        <f t="shared" si="35"/>
        <v>89.693100052054149</v>
      </c>
      <c r="AD111" s="39"/>
      <c r="AE111" s="39"/>
      <c r="AF111" s="16"/>
      <c r="AG111" s="16"/>
      <c r="AH111" s="16"/>
      <c r="AI111" s="16"/>
      <c r="AJ111" s="16"/>
      <c r="AK111" s="16"/>
      <c r="AL111" s="16"/>
      <c r="AM111" s="16"/>
      <c r="AN111" s="16"/>
      <c r="AO111" s="146"/>
    </row>
    <row r="112" spans="1:41" ht="15" customHeight="1">
      <c r="A112" s="45" t="s">
        <v>3</v>
      </c>
      <c r="B112" s="45" t="s">
        <v>0</v>
      </c>
      <c r="C112" s="45" t="s">
        <v>2</v>
      </c>
      <c r="D112" s="45" t="s">
        <v>1</v>
      </c>
      <c r="E112" s="45" t="s">
        <v>0</v>
      </c>
      <c r="H112" s="30">
        <f t="shared" si="27"/>
        <v>22</v>
      </c>
      <c r="J112" s="82" t="str">
        <f>+J75</f>
        <v>Subvencije</v>
      </c>
      <c r="L112" s="59"/>
      <c r="M112" s="147"/>
      <c r="N112" s="59"/>
      <c r="O112" s="189">
        <v>23.94</v>
      </c>
      <c r="P112" s="190"/>
      <c r="Q112" s="189">
        <v>23.94</v>
      </c>
      <c r="R112" s="189">
        <v>23.94</v>
      </c>
      <c r="S112" s="189">
        <v>23.94</v>
      </c>
      <c r="T112" s="189">
        <v>23.94</v>
      </c>
      <c r="U112" s="189">
        <v>23.94</v>
      </c>
      <c r="V112" s="189">
        <v>23.94</v>
      </c>
      <c r="W112" s="181"/>
      <c r="X112" s="187">
        <f t="shared" si="33"/>
        <v>100</v>
      </c>
      <c r="Y112" s="187">
        <f t="shared" si="34"/>
        <v>100</v>
      </c>
      <c r="Z112" s="187">
        <f t="shared" si="35"/>
        <v>100</v>
      </c>
      <c r="AA112" s="187">
        <f t="shared" si="35"/>
        <v>100</v>
      </c>
      <c r="AB112" s="187">
        <f t="shared" si="35"/>
        <v>100</v>
      </c>
      <c r="AD112" s="39"/>
      <c r="AE112" s="159"/>
      <c r="AF112" s="16"/>
      <c r="AG112" s="16"/>
      <c r="AH112" s="16"/>
      <c r="AI112" s="16"/>
      <c r="AJ112" s="16"/>
      <c r="AK112" s="16"/>
      <c r="AL112" s="16"/>
      <c r="AM112" s="16"/>
      <c r="AN112" s="16"/>
      <c r="AO112" s="146"/>
    </row>
    <row r="113" spans="1:41" ht="15" customHeight="1">
      <c r="A113" s="87" t="s">
        <v>14</v>
      </c>
      <c r="H113" s="30">
        <f t="shared" si="27"/>
        <v>23</v>
      </c>
      <c r="J113" s="82" t="str">
        <f>+J76</f>
        <v>Vrednost pridelave_tržna</v>
      </c>
      <c r="K113" s="16" t="s">
        <v>178</v>
      </c>
      <c r="L113" s="59"/>
      <c r="M113" s="147"/>
      <c r="N113" s="59"/>
      <c r="O113" s="189">
        <v>858</v>
      </c>
      <c r="P113" s="190"/>
      <c r="Q113" s="189">
        <v>1014</v>
      </c>
      <c r="R113" s="189">
        <v>936</v>
      </c>
      <c r="S113" s="189">
        <v>858</v>
      </c>
      <c r="T113" s="189">
        <v>780</v>
      </c>
      <c r="U113" s="189">
        <v>702</v>
      </c>
      <c r="V113" s="189">
        <v>858</v>
      </c>
      <c r="W113" s="181"/>
      <c r="X113" s="186">
        <f t="shared" si="33"/>
        <v>118.18181818181819</v>
      </c>
      <c r="Y113" s="186">
        <f t="shared" si="34"/>
        <v>109.09090909090908</v>
      </c>
      <c r="Z113" s="186">
        <f t="shared" si="35"/>
        <v>90.909090909090907</v>
      </c>
      <c r="AA113" s="186">
        <f t="shared" si="35"/>
        <v>81.818181818181827</v>
      </c>
      <c r="AB113" s="186">
        <f t="shared" si="35"/>
        <v>100</v>
      </c>
      <c r="AD113" s="39"/>
      <c r="AE113" s="159"/>
      <c r="AF113" s="16"/>
      <c r="AG113" s="16"/>
      <c r="AH113" s="16"/>
      <c r="AI113" s="16"/>
      <c r="AJ113" s="16"/>
      <c r="AK113" s="16"/>
      <c r="AL113" s="16"/>
      <c r="AM113" s="16"/>
      <c r="AN113" s="16"/>
      <c r="AO113" s="146"/>
    </row>
    <row r="114" spans="1:41" s="19" customFormat="1">
      <c r="A114" s="45"/>
      <c r="B114" s="45"/>
      <c r="C114" s="45"/>
      <c r="D114" s="45"/>
      <c r="E114" s="45"/>
      <c r="F114" s="16"/>
      <c r="G114" s="47"/>
      <c r="H114" s="30">
        <f t="shared" si="27"/>
        <v>24</v>
      </c>
      <c r="I114" s="16"/>
      <c r="K114" s="42"/>
      <c r="L114" s="165"/>
      <c r="M114" s="166"/>
      <c r="N114" s="159"/>
      <c r="O114" s="167">
        <f>+O99-O112-O100</f>
        <v>1619.267640077783</v>
      </c>
      <c r="P114" s="59" t="s">
        <v>92</v>
      </c>
      <c r="Q114" s="167">
        <f>+Q99-Q112-Q100</f>
        <v>1772.5231082226669</v>
      </c>
      <c r="R114" s="167">
        <f t="shared" ref="R114:V114" si="40">+R99-R112-R100</f>
        <v>1694.0237696392546</v>
      </c>
      <c r="S114" s="167">
        <f t="shared" si="40"/>
        <v>1619.267640077783</v>
      </c>
      <c r="T114" s="167">
        <f t="shared" si="40"/>
        <v>1563.7070705065623</v>
      </c>
      <c r="U114" s="167">
        <f t="shared" si="40"/>
        <v>1470.067443191127</v>
      </c>
      <c r="V114" s="167">
        <f t="shared" si="40"/>
        <v>1408.8882862708156</v>
      </c>
      <c r="W114" s="191"/>
      <c r="X114" s="159"/>
      <c r="Y114" s="159"/>
      <c r="Z114" s="159"/>
      <c r="AA114" s="159"/>
      <c r="AB114" s="159"/>
      <c r="AD114" s="38"/>
      <c r="AE114" s="38"/>
      <c r="AF114" s="16"/>
      <c r="AG114" s="16"/>
      <c r="AH114" s="16"/>
      <c r="AI114" s="16"/>
      <c r="AJ114" s="16"/>
      <c r="AK114" s="16"/>
      <c r="AL114" s="16"/>
      <c r="AM114" s="16"/>
      <c r="AN114" s="16"/>
      <c r="AO114" s="146"/>
    </row>
    <row r="115" spans="1:41" s="19" customFormat="1">
      <c r="A115" s="45"/>
      <c r="B115" s="45"/>
      <c r="C115" s="45"/>
      <c r="D115" s="45"/>
      <c r="E115" s="45"/>
      <c r="F115" s="16"/>
      <c r="G115" s="42"/>
      <c r="H115" s="30">
        <f t="shared" si="27"/>
        <v>25</v>
      </c>
      <c r="I115" s="16"/>
      <c r="K115" s="42"/>
      <c r="L115" s="165"/>
      <c r="M115" s="166"/>
      <c r="N115" s="159"/>
      <c r="O115" s="167">
        <f>O114-O106-O107</f>
        <v>1571.0212936766277</v>
      </c>
      <c r="P115" s="59" t="s">
        <v>91</v>
      </c>
      <c r="Q115" s="167">
        <f>Q114-Q106-Q107</f>
        <v>1717.3679246489542</v>
      </c>
      <c r="R115" s="167">
        <f t="shared" ref="R115:V115" si="41">R114-R106-R107</f>
        <v>1642.3139735601346</v>
      </c>
      <c r="S115" s="167">
        <f t="shared" si="41"/>
        <v>1571.0212936766277</v>
      </c>
      <c r="T115" s="167">
        <f t="shared" si="41"/>
        <v>1517.0495784249856</v>
      </c>
      <c r="U115" s="167">
        <f t="shared" si="41"/>
        <v>1427.1855958533906</v>
      </c>
      <c r="V115" s="167">
        <f t="shared" si="41"/>
        <v>1378.09536387399</v>
      </c>
      <c r="W115" s="191"/>
      <c r="X115" s="159"/>
      <c r="Y115" s="159"/>
      <c r="Z115" s="159"/>
      <c r="AA115" s="159"/>
      <c r="AB115" s="159"/>
      <c r="AD115" s="39"/>
      <c r="AE115" s="39"/>
      <c r="AF115" s="16"/>
      <c r="AG115" s="16"/>
      <c r="AH115" s="16"/>
      <c r="AI115" s="16"/>
      <c r="AJ115" s="16"/>
      <c r="AK115" s="16"/>
      <c r="AL115" s="16"/>
      <c r="AM115" s="16"/>
      <c r="AN115" s="16"/>
      <c r="AO115" s="146"/>
    </row>
    <row r="116" spans="1:41" s="15" customFormat="1">
      <c r="A116" s="45"/>
      <c r="B116" s="45"/>
      <c r="C116" s="45"/>
      <c r="D116" s="45"/>
      <c r="E116" s="45"/>
      <c r="F116" s="16"/>
      <c r="H116" s="30">
        <f t="shared" si="27"/>
        <v>26</v>
      </c>
      <c r="I116" s="16"/>
      <c r="K116" s="16"/>
      <c r="L116" s="144"/>
      <c r="M116" s="145"/>
      <c r="N116" s="159"/>
      <c r="O116" s="167">
        <f>O115-O108-O109-O110</f>
        <v>1447.2852310531948</v>
      </c>
      <c r="P116" s="59" t="s">
        <v>90</v>
      </c>
      <c r="Q116" s="167">
        <f>Q115-Q108-Q109-Q110</f>
        <v>1575.9129595011595</v>
      </c>
      <c r="R116" s="167">
        <f t="shared" ref="R116:V116" si="42">R115-R108-R109-R110</f>
        <v>1509.6952978848772</v>
      </c>
      <c r="S116" s="167">
        <f t="shared" si="42"/>
        <v>1447.2852310531948</v>
      </c>
      <c r="T116" s="167">
        <f t="shared" si="42"/>
        <v>1397.3884062803518</v>
      </c>
      <c r="U116" s="167">
        <f t="shared" si="42"/>
        <v>1317.2077147622006</v>
      </c>
      <c r="V116" s="167">
        <f t="shared" si="42"/>
        <v>1299.1216123204244</v>
      </c>
      <c r="W116" s="191"/>
      <c r="X116" s="144"/>
      <c r="Y116" s="144"/>
      <c r="Z116" s="144"/>
      <c r="AA116" s="144"/>
      <c r="AB116" s="144"/>
      <c r="AD116" s="39"/>
      <c r="AE116" s="39"/>
      <c r="AF116" s="16"/>
      <c r="AG116" s="16"/>
      <c r="AH116" s="16"/>
      <c r="AI116" s="16"/>
      <c r="AJ116" s="16"/>
      <c r="AK116" s="16"/>
      <c r="AL116" s="16"/>
      <c r="AM116" s="16"/>
      <c r="AN116" s="16"/>
      <c r="AO116" s="146"/>
    </row>
    <row r="117" spans="1:41">
      <c r="H117" s="30">
        <f t="shared" si="27"/>
        <v>27</v>
      </c>
      <c r="L117" s="59"/>
      <c r="M117" s="147"/>
      <c r="N117" s="59"/>
      <c r="O117" s="169"/>
      <c r="P117" s="164"/>
      <c r="Q117" s="169"/>
      <c r="R117" s="169"/>
      <c r="S117" s="169"/>
      <c r="T117" s="169"/>
      <c r="U117" s="169"/>
      <c r="V117" s="169"/>
      <c r="W117" s="28"/>
      <c r="X117" s="59"/>
      <c r="Y117" s="59"/>
      <c r="Z117" s="59"/>
      <c r="AA117" s="59"/>
      <c r="AB117" s="59"/>
      <c r="AD117" s="39"/>
      <c r="AE117" s="39"/>
      <c r="AF117" s="16"/>
      <c r="AG117" s="16"/>
      <c r="AH117" s="16"/>
      <c r="AI117" s="16"/>
      <c r="AJ117" s="16"/>
      <c r="AK117" s="16"/>
      <c r="AL117" s="16"/>
      <c r="AM117" s="16"/>
      <c r="AN117" s="16"/>
      <c r="AO117" s="146"/>
    </row>
    <row r="118" spans="1:41">
      <c r="H118" s="30">
        <f t="shared" si="27"/>
        <v>28</v>
      </c>
      <c r="J118" s="15"/>
      <c r="L118" s="59"/>
      <c r="M118" s="147"/>
      <c r="N118" s="59"/>
      <c r="O118" s="172" t="str">
        <f>+O95&amp;";"&amp;O97</f>
        <v>5500;1</v>
      </c>
      <c r="P118" s="192"/>
      <c r="Q118" s="172" t="str">
        <f>+Q95&amp;";"&amp;Q97</f>
        <v>6500;1</v>
      </c>
      <c r="R118" s="172" t="str">
        <f t="shared" ref="R118:V118" si="43">+R95&amp;";"&amp;R97</f>
        <v>6000;1</v>
      </c>
      <c r="S118" s="172" t="str">
        <f t="shared" si="43"/>
        <v>5500;1</v>
      </c>
      <c r="T118" s="172" t="str">
        <f t="shared" si="43"/>
        <v>5000;1</v>
      </c>
      <c r="U118" s="172" t="str">
        <f t="shared" si="43"/>
        <v>4500;1</v>
      </c>
      <c r="V118" s="172" t="str">
        <f t="shared" si="43"/>
        <v>5500;5</v>
      </c>
      <c r="W118" s="28"/>
      <c r="X118" s="59"/>
      <c r="Y118" s="59"/>
      <c r="Z118" s="59"/>
      <c r="AA118" s="59"/>
      <c r="AB118" s="59"/>
      <c r="AD118" s="39"/>
      <c r="AE118" s="39"/>
      <c r="AF118" s="16"/>
      <c r="AG118" s="16"/>
      <c r="AH118" s="16"/>
      <c r="AI118" s="16"/>
      <c r="AJ118" s="16"/>
      <c r="AK118" s="16"/>
      <c r="AL118" s="16"/>
      <c r="AM118" s="16"/>
      <c r="AN118" s="16"/>
      <c r="AO118" s="146"/>
    </row>
    <row r="119" spans="1:41" ht="13.5" customHeight="1">
      <c r="H119" s="30">
        <f t="shared" si="27"/>
        <v>29</v>
      </c>
      <c r="L119" s="59"/>
      <c r="M119" s="147"/>
      <c r="N119" s="59"/>
      <c r="O119" s="174">
        <f>+O114/O95*1000</f>
        <v>294.41229819596055</v>
      </c>
      <c r="P119" s="160" t="s">
        <v>89</v>
      </c>
      <c r="Q119" s="174">
        <f>+Q114/Q95*1000</f>
        <v>272.69586280348722</v>
      </c>
      <c r="R119" s="174">
        <f t="shared" ref="R119:V119" si="44">+R114/R95*1000</f>
        <v>282.33729493987573</v>
      </c>
      <c r="S119" s="174">
        <f t="shared" si="44"/>
        <v>294.41229819596055</v>
      </c>
      <c r="T119" s="174">
        <f t="shared" si="44"/>
        <v>312.74141410131244</v>
      </c>
      <c r="U119" s="174">
        <f t="shared" si="44"/>
        <v>326.6816540424727</v>
      </c>
      <c r="V119" s="174">
        <f t="shared" si="44"/>
        <v>256.16150659469372</v>
      </c>
      <c r="W119" s="28"/>
      <c r="X119" s="59"/>
      <c r="Y119" s="59"/>
      <c r="Z119" s="59"/>
      <c r="AA119" s="59"/>
      <c r="AB119" s="59"/>
      <c r="AD119" s="39"/>
      <c r="AE119" s="39"/>
      <c r="AF119" s="16"/>
      <c r="AG119" s="16"/>
      <c r="AH119" s="16"/>
      <c r="AI119" s="16"/>
      <c r="AJ119" s="16"/>
      <c r="AK119" s="16"/>
      <c r="AL119" s="16"/>
      <c r="AM119" s="16"/>
      <c r="AN119" s="16"/>
      <c r="AO119" s="146"/>
    </row>
    <row r="120" spans="1:41">
      <c r="H120" s="30">
        <f t="shared" si="27"/>
        <v>30</v>
      </c>
      <c r="L120" s="59"/>
      <c r="M120" s="147"/>
      <c r="N120" s="59"/>
      <c r="O120" s="174">
        <f>+O119*O115/O114</f>
        <v>285.64023521393227</v>
      </c>
      <c r="P120" s="160" t="s">
        <v>88</v>
      </c>
      <c r="Q120" s="174">
        <f>+Q119*Q115/Q114</f>
        <v>264.21044994599293</v>
      </c>
      <c r="R120" s="174">
        <f t="shared" ref="R120:V120" si="45">+R119*R115/R114</f>
        <v>273.71899559335577</v>
      </c>
      <c r="S120" s="174">
        <f t="shared" si="45"/>
        <v>285.64023521393227</v>
      </c>
      <c r="T120" s="174">
        <f t="shared" si="45"/>
        <v>303.40991568499709</v>
      </c>
      <c r="U120" s="174">
        <f t="shared" si="45"/>
        <v>317.15235463408686</v>
      </c>
      <c r="V120" s="174">
        <f t="shared" si="45"/>
        <v>250.5627934316345</v>
      </c>
      <c r="W120" s="28"/>
      <c r="X120" s="59"/>
      <c r="Y120" s="59"/>
      <c r="Z120" s="59"/>
      <c r="AA120" s="59"/>
      <c r="AB120" s="59"/>
      <c r="AD120" s="39"/>
      <c r="AE120" s="39"/>
      <c r="AF120" s="16"/>
      <c r="AG120" s="16"/>
      <c r="AH120" s="16"/>
      <c r="AI120" s="16"/>
      <c r="AJ120" s="16"/>
      <c r="AK120" s="16"/>
      <c r="AL120" s="16"/>
      <c r="AM120" s="16"/>
      <c r="AN120" s="16"/>
      <c r="AO120" s="146"/>
    </row>
    <row r="121" spans="1:41">
      <c r="H121" s="30">
        <f t="shared" si="27"/>
        <v>31</v>
      </c>
      <c r="L121" s="59"/>
      <c r="M121" s="147"/>
      <c r="N121" s="59"/>
      <c r="O121" s="174">
        <f>+O119*O116/O114</f>
        <v>263.14276928239906</v>
      </c>
      <c r="P121" s="160" t="s">
        <v>87</v>
      </c>
      <c r="Q121" s="174">
        <f>+Q119*Q116/Q114</f>
        <v>242.44814761556299</v>
      </c>
      <c r="R121" s="174">
        <f t="shared" ref="R121:V121" si="46">+R119*R116/R114</f>
        <v>251.61588298081284</v>
      </c>
      <c r="S121" s="174">
        <f t="shared" si="46"/>
        <v>263.14276928239906</v>
      </c>
      <c r="T121" s="174">
        <f t="shared" si="46"/>
        <v>279.47768125607035</v>
      </c>
      <c r="U121" s="174">
        <f t="shared" si="46"/>
        <v>292.71282550271127</v>
      </c>
      <c r="V121" s="174">
        <f t="shared" si="46"/>
        <v>236.20392951280442</v>
      </c>
      <c r="W121" s="28"/>
      <c r="X121" s="59"/>
      <c r="Y121" s="59"/>
      <c r="Z121" s="59"/>
      <c r="AA121" s="59"/>
      <c r="AB121" s="59"/>
      <c r="AD121" s="38"/>
      <c r="AE121" s="38"/>
      <c r="AF121" s="16"/>
      <c r="AG121" s="16"/>
      <c r="AH121" s="16"/>
      <c r="AI121" s="16"/>
      <c r="AJ121" s="16"/>
      <c r="AK121" s="16"/>
      <c r="AL121" s="16"/>
      <c r="AM121" s="16"/>
      <c r="AN121" s="16"/>
      <c r="AO121" s="146"/>
    </row>
    <row r="122" spans="1:41">
      <c r="H122" s="30">
        <f t="shared" si="27"/>
        <v>32</v>
      </c>
      <c r="L122" s="59"/>
      <c r="M122" s="147"/>
      <c r="N122" s="59"/>
      <c r="O122" s="174">
        <f>+O119-O121</f>
        <v>31.269528913561487</v>
      </c>
      <c r="P122" s="160" t="s">
        <v>86</v>
      </c>
      <c r="Q122" s="174">
        <f>+Q119-Q121</f>
        <v>30.247715187924229</v>
      </c>
      <c r="R122" s="174">
        <f t="shared" ref="R122:V122" si="47">+R119-R121</f>
        <v>30.721411959062891</v>
      </c>
      <c r="S122" s="174">
        <f t="shared" si="47"/>
        <v>31.269528913561487</v>
      </c>
      <c r="T122" s="174">
        <f t="shared" si="47"/>
        <v>33.263732845242089</v>
      </c>
      <c r="U122" s="174">
        <f t="shared" si="47"/>
        <v>33.968828539761432</v>
      </c>
      <c r="V122" s="174">
        <f t="shared" si="47"/>
        <v>19.957577081889298</v>
      </c>
      <c r="W122" s="28"/>
      <c r="X122" s="59"/>
      <c r="Y122" s="59"/>
      <c r="Z122" s="59"/>
      <c r="AA122" s="59"/>
      <c r="AB122" s="59"/>
      <c r="AD122" s="39"/>
      <c r="AE122" s="39"/>
      <c r="AF122" s="16"/>
      <c r="AG122" s="16"/>
      <c r="AH122" s="16"/>
      <c r="AI122" s="16"/>
      <c r="AJ122" s="16"/>
      <c r="AK122" s="16"/>
      <c r="AL122" s="16"/>
      <c r="AM122" s="16"/>
      <c r="AN122" s="16"/>
      <c r="AO122" s="146"/>
    </row>
    <row r="123" spans="1:41" s="15" customFormat="1">
      <c r="A123" s="45"/>
      <c r="B123" s="45"/>
      <c r="C123" s="45"/>
      <c r="D123" s="45"/>
      <c r="E123" s="45"/>
      <c r="F123" s="16"/>
      <c r="H123" s="30">
        <f t="shared" si="27"/>
        <v>33</v>
      </c>
      <c r="I123" s="16"/>
      <c r="W123" s="181"/>
      <c r="X123" s="144"/>
      <c r="Y123" s="144"/>
      <c r="Z123" s="144"/>
      <c r="AA123" s="144"/>
      <c r="AB123" s="144"/>
      <c r="AD123" s="38"/>
      <c r="AE123" s="38"/>
      <c r="AN123" s="16"/>
      <c r="AO123" s="146"/>
    </row>
    <row r="124" spans="1:41">
      <c r="A124" s="45" t="s">
        <v>15</v>
      </c>
      <c r="F124" s="35">
        <v>1000</v>
      </c>
      <c r="H124" s="30">
        <f t="shared" si="27"/>
        <v>34</v>
      </c>
      <c r="J124" s="176" t="s">
        <v>85</v>
      </c>
      <c r="L124" s="59"/>
      <c r="M124" s="147"/>
      <c r="N124" s="193"/>
      <c r="O124" s="177">
        <v>156</v>
      </c>
      <c r="P124" s="176" t="str">
        <f>J124</f>
        <v>Odkupna cena; vir podatkov SURS; preračuni KIS</v>
      </c>
      <c r="Q124" s="177">
        <v>156</v>
      </c>
      <c r="R124" s="177">
        <v>156</v>
      </c>
      <c r="S124" s="177">
        <v>156</v>
      </c>
      <c r="T124" s="177">
        <v>156</v>
      </c>
      <c r="U124" s="177">
        <v>156</v>
      </c>
      <c r="V124" s="177">
        <v>156</v>
      </c>
      <c r="W124" s="181"/>
      <c r="X124" s="59"/>
      <c r="Y124" s="59"/>
      <c r="Z124" s="59"/>
      <c r="AA124" s="59"/>
      <c r="AB124" s="59"/>
      <c r="AD124" s="39"/>
      <c r="AE124" s="39"/>
      <c r="AF124" s="244" t="s">
        <v>158</v>
      </c>
      <c r="AG124" s="245"/>
      <c r="AH124" s="245"/>
      <c r="AI124" s="245"/>
      <c r="AJ124" s="245"/>
      <c r="AK124" s="245"/>
      <c r="AL124" s="245"/>
      <c r="AM124" s="245"/>
      <c r="AN124" s="245"/>
      <c r="AO124" s="146"/>
    </row>
    <row r="125" spans="1:41" s="15" customFormat="1">
      <c r="A125" s="45"/>
      <c r="B125" s="45"/>
      <c r="C125" s="45"/>
      <c r="D125" s="45"/>
      <c r="E125" s="45"/>
      <c r="F125" s="16"/>
      <c r="H125" s="30">
        <f t="shared" si="27"/>
        <v>35</v>
      </c>
      <c r="I125" s="16"/>
      <c r="J125" s="82" t="str">
        <f>+J88</f>
        <v>Bruto dodana vrednost</v>
      </c>
      <c r="K125" s="16"/>
      <c r="L125" s="144"/>
      <c r="M125" s="145"/>
      <c r="N125" s="144"/>
      <c r="O125" s="179">
        <f>O113+O112+O100-O98</f>
        <v>-177.5587544155469</v>
      </c>
      <c r="P125" s="175"/>
      <c r="Q125" s="179">
        <f t="shared" ref="Q125:V125" si="48">Q113+Q112+Q100-Q98</f>
        <v>-106.12583384411118</v>
      </c>
      <c r="R125" s="179">
        <f t="shared" si="48"/>
        <v>-140.00058900623026</v>
      </c>
      <c r="S125" s="179">
        <f t="shared" si="48"/>
        <v>-177.5587544155469</v>
      </c>
      <c r="T125" s="179">
        <f t="shared" si="48"/>
        <v>-214.08319777751944</v>
      </c>
      <c r="U125" s="179">
        <f t="shared" si="48"/>
        <v>-237.77189263009916</v>
      </c>
      <c r="V125" s="179">
        <f t="shared" si="48"/>
        <v>-124.37475321124634</v>
      </c>
      <c r="W125" s="181"/>
      <c r="X125" s="144"/>
      <c r="Y125" s="144"/>
      <c r="Z125" s="144"/>
      <c r="AA125" s="144"/>
      <c r="AB125" s="144"/>
      <c r="AD125" s="39"/>
      <c r="AE125" s="39"/>
      <c r="AF125" s="84" t="str">
        <f>"letina "&amp;M90</f>
        <v xml:space="preserve">letina </v>
      </c>
      <c r="AG125" s="16"/>
      <c r="AH125" s="16"/>
      <c r="AI125" s="16"/>
      <c r="AJ125" s="16"/>
      <c r="AK125" s="16"/>
      <c r="AL125" s="16"/>
      <c r="AM125" s="16"/>
      <c r="AN125" s="16"/>
      <c r="AO125" s="146"/>
    </row>
    <row r="126" spans="1:41">
      <c r="A126" s="87" t="s">
        <v>11</v>
      </c>
      <c r="H126" s="30">
        <f t="shared" si="27"/>
        <v>36</v>
      </c>
      <c r="J126" s="162" t="s">
        <v>11</v>
      </c>
      <c r="K126" s="42"/>
      <c r="L126" s="59"/>
      <c r="M126" s="147"/>
      <c r="N126" s="59"/>
      <c r="O126" s="139">
        <v>141.30243036565949</v>
      </c>
      <c r="P126" s="171"/>
      <c r="Q126" s="139">
        <v>156.66263049039762</v>
      </c>
      <c r="R126" s="139">
        <v>149.01451598970715</v>
      </c>
      <c r="S126" s="139">
        <v>141.30243036565949</v>
      </c>
      <c r="T126" s="139">
        <v>139.35495550698033</v>
      </c>
      <c r="U126" s="139">
        <v>129.93693680991734</v>
      </c>
      <c r="V126" s="139">
        <v>115.83858673484863</v>
      </c>
      <c r="W126" s="28"/>
      <c r="X126" s="59"/>
      <c r="Y126" s="59"/>
      <c r="Z126" s="59"/>
      <c r="AA126" s="59"/>
      <c r="AB126" s="59"/>
      <c r="AD126" s="58"/>
      <c r="AE126" s="58"/>
      <c r="AF126" s="58"/>
      <c r="AG126" s="58"/>
      <c r="AH126" s="58"/>
      <c r="AI126" s="58"/>
      <c r="AJ126" s="58"/>
      <c r="AK126" s="58"/>
      <c r="AL126" s="58"/>
      <c r="AM126" s="58"/>
      <c r="AN126" s="58"/>
      <c r="AO126" s="146"/>
    </row>
    <row r="127" spans="1:41">
      <c r="G127" s="59"/>
      <c r="H127" s="30">
        <f t="shared" si="27"/>
        <v>37</v>
      </c>
      <c r="J127" s="16" t="s">
        <v>21</v>
      </c>
      <c r="K127" s="42"/>
      <c r="L127" s="59"/>
      <c r="M127" s="147"/>
      <c r="N127" s="59"/>
      <c r="O127" s="59">
        <f>+O125-O126</f>
        <v>-318.86118478120636</v>
      </c>
      <c r="Q127" s="59">
        <f>+Q125-Q126</f>
        <v>-262.78846433450883</v>
      </c>
      <c r="R127" s="59">
        <f t="shared" ref="R127" si="49">+R125-R126</f>
        <v>-289.01510499593741</v>
      </c>
      <c r="S127" s="59">
        <f t="shared" ref="S127" si="50">+S125-S126</f>
        <v>-318.86118478120636</v>
      </c>
      <c r="T127" s="59">
        <f t="shared" ref="T127" si="51">+T125-T126</f>
        <v>-353.43815328449978</v>
      </c>
      <c r="U127" s="59">
        <f t="shared" ref="U127" si="52">+U125-U126</f>
        <v>-367.70882944001653</v>
      </c>
      <c r="V127" s="59">
        <f t="shared" ref="V127" si="53">+V125-V126</f>
        <v>-240.21333994609498</v>
      </c>
      <c r="W127" s="28"/>
      <c r="X127" s="59"/>
      <c r="Y127" s="59"/>
      <c r="Z127" s="59"/>
      <c r="AA127" s="59"/>
      <c r="AB127" s="59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146"/>
    </row>
    <row r="128" spans="1:41" ht="12" customHeight="1">
      <c r="A128" s="102"/>
      <c r="B128" s="102"/>
      <c r="C128" s="102"/>
      <c r="D128" s="102"/>
      <c r="E128" s="102"/>
      <c r="F128" s="58"/>
      <c r="G128" s="58"/>
      <c r="H128" s="58">
        <f>1</f>
        <v>1</v>
      </c>
      <c r="I128" s="58" t="str">
        <f>+J130</f>
        <v>Oljna ogrščica</v>
      </c>
      <c r="J128" s="57" t="s">
        <v>131</v>
      </c>
      <c r="K128" s="58"/>
      <c r="L128" s="58"/>
      <c r="M128" s="58"/>
      <c r="N128" s="58"/>
      <c r="O128" s="125">
        <f>O136-O148+O141-'2025'!E102</f>
        <v>5.1097142856915412E-2</v>
      </c>
      <c r="P128" s="58"/>
      <c r="Q128" s="125">
        <f>Q136-Q148+Q141-'2025'!H102</f>
        <v>4.4709999999090477E-2</v>
      </c>
      <c r="R128" s="125">
        <f>R136-R148+R141-'2025'!I102</f>
        <v>5.1097142856915412E-2</v>
      </c>
      <c r="S128" s="125">
        <f>S136-S148+S141-'2025'!J102</f>
        <v>5.9613333333333296E-2</v>
      </c>
      <c r="T128" s="125">
        <f>T136-T148+T141-'2025'!K102</f>
        <v>7.1535999999772559E-2</v>
      </c>
      <c r="U128" s="125">
        <f>U136-U148+U141-'2025'!L102</f>
        <v>5.9613333333105978E-2</v>
      </c>
      <c r="V128" s="125">
        <f>V136-V148+V141-'2025'!M102</f>
        <v>5.1097142857142841E-2</v>
      </c>
      <c r="W128" s="58"/>
      <c r="X128" s="58"/>
      <c r="Y128" s="58"/>
      <c r="Z128" s="58"/>
      <c r="AA128" s="58"/>
      <c r="AB128" s="58"/>
      <c r="AC128" s="58"/>
      <c r="AD128" s="126"/>
      <c r="AE128" s="127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</row>
    <row r="129" spans="1:41">
      <c r="G129" s="26"/>
      <c r="H129" s="30">
        <f>H128+1</f>
        <v>2</v>
      </c>
      <c r="I129" s="16" t="str">
        <f>+I128</f>
        <v>Oljna ogrščica</v>
      </c>
      <c r="J129" s="32" t="s">
        <v>132</v>
      </c>
      <c r="K129" s="33"/>
      <c r="L129" s="33"/>
      <c r="M129" s="128"/>
      <c r="N129" s="33"/>
      <c r="O129" s="184" t="e">
        <f>#REF!</f>
        <v>#REF!</v>
      </c>
      <c r="P129" s="184"/>
      <c r="Q129" s="129" t="e">
        <f>#REF!</f>
        <v>#REF!</v>
      </c>
      <c r="R129" s="129" t="e">
        <f>#REF!</f>
        <v>#REF!</v>
      </c>
      <c r="S129" s="129" t="e">
        <f>#REF!</f>
        <v>#REF!</v>
      </c>
      <c r="T129" s="129" t="e">
        <f>#REF!</f>
        <v>#REF!</v>
      </c>
      <c r="U129" s="129" t="e">
        <f>#REF!</f>
        <v>#REF!</v>
      </c>
      <c r="V129" s="129" t="e">
        <f>#REF!</f>
        <v>#REF!</v>
      </c>
      <c r="W129" s="33"/>
      <c r="X129" s="33"/>
      <c r="Y129" s="33"/>
      <c r="Z129" s="33"/>
      <c r="AA129" s="33"/>
      <c r="AB129" s="33"/>
      <c r="AD129" s="78"/>
      <c r="AE129" s="78"/>
      <c r="AF129" s="78"/>
      <c r="AG129" s="78"/>
      <c r="AH129" s="78"/>
      <c r="AI129" s="78"/>
      <c r="AJ129" s="78"/>
      <c r="AK129" s="78"/>
      <c r="AL129" s="78"/>
      <c r="AM129" s="16"/>
      <c r="AN129" s="16"/>
      <c r="AO129" s="146"/>
    </row>
    <row r="130" spans="1:41" ht="12" customHeight="1">
      <c r="F130" s="16" t="e">
        <f>#REF!</f>
        <v>#REF!</v>
      </c>
      <c r="G130" s="26"/>
      <c r="H130" s="30">
        <f t="shared" ref="H130:H164" si="54">H129+1</f>
        <v>3</v>
      </c>
      <c r="I130" s="16" t="str">
        <f>+I129</f>
        <v>Oljna ogrščica</v>
      </c>
      <c r="J130" s="36" t="s">
        <v>224</v>
      </c>
      <c r="K130" s="16" t="str">
        <f>+K$56</f>
        <v>Enota</v>
      </c>
      <c r="L130" s="78"/>
      <c r="M130" s="130"/>
      <c r="N130" s="124"/>
      <c r="O130" s="83"/>
      <c r="P130" s="83"/>
      <c r="S130" s="83"/>
      <c r="U130" s="83"/>
      <c r="V130" s="83"/>
      <c r="W130" s="83"/>
      <c r="X130" s="124" t="s">
        <v>76</v>
      </c>
      <c r="Y130" s="78"/>
      <c r="Z130" s="78"/>
      <c r="AD130" s="127"/>
      <c r="AE130" s="127"/>
      <c r="AF130" s="127"/>
      <c r="AG130" s="127"/>
      <c r="AH130" s="127"/>
      <c r="AI130" s="127"/>
      <c r="AJ130" s="127"/>
      <c r="AK130" s="127"/>
      <c r="AL130" s="127"/>
      <c r="AM130" s="16"/>
      <c r="AN130" s="16"/>
      <c r="AO130" s="146"/>
    </row>
    <row r="131" spans="1:41" ht="12" customHeight="1">
      <c r="G131" s="26"/>
      <c r="H131" s="30">
        <f t="shared" si="54"/>
        <v>4</v>
      </c>
      <c r="I131" s="16" t="str">
        <f>+I130</f>
        <v>Oljna ogrščica</v>
      </c>
      <c r="J131" s="15" t="str">
        <f>+J94</f>
        <v>Model</v>
      </c>
      <c r="L131" s="78"/>
      <c r="M131" s="130"/>
      <c r="N131" s="124"/>
      <c r="O131" s="83"/>
      <c r="P131" s="83"/>
      <c r="Q131" s="78" t="s">
        <v>67</v>
      </c>
      <c r="R131" s="78" t="s">
        <v>66</v>
      </c>
      <c r="S131" s="78" t="s">
        <v>65</v>
      </c>
      <c r="T131" s="78" t="s">
        <v>64</v>
      </c>
      <c r="U131" s="78" t="s">
        <v>81</v>
      </c>
      <c r="V131" s="78" t="s">
        <v>141</v>
      </c>
      <c r="W131" s="83"/>
      <c r="X131" s="78" t="str">
        <f>+Q131</f>
        <v>M 1</v>
      </c>
      <c r="Y131" s="78" t="str">
        <f>+R131</f>
        <v>M 2</v>
      </c>
      <c r="Z131" s="78" t="str">
        <f>+T131</f>
        <v>M 4</v>
      </c>
      <c r="AA131" s="78" t="str">
        <f t="shared" ref="AA131" si="55">+U131</f>
        <v>M5</v>
      </c>
      <c r="AB131" s="78" t="str">
        <f t="shared" ref="AB131" si="56">+V131</f>
        <v>M6</v>
      </c>
      <c r="AD131" s="127"/>
      <c r="AE131" s="127"/>
      <c r="AF131" s="127"/>
      <c r="AG131" s="127"/>
      <c r="AH131" s="127"/>
      <c r="AI131" s="127"/>
      <c r="AJ131" s="127"/>
      <c r="AK131" s="127"/>
      <c r="AL131" s="127"/>
      <c r="AM131" s="16"/>
      <c r="AN131" s="16"/>
      <c r="AO131" s="146"/>
    </row>
    <row r="132" spans="1:41" ht="12" customHeight="1">
      <c r="A132" s="45" t="s">
        <v>9</v>
      </c>
      <c r="G132" s="26"/>
      <c r="H132" s="30">
        <f t="shared" si="54"/>
        <v>5</v>
      </c>
      <c r="I132" s="16" t="str">
        <f>+I131</f>
        <v>Oljna ogrščica</v>
      </c>
      <c r="J132" s="15" t="str">
        <f t="shared" ref="J132:J151" si="57">+J95</f>
        <v>Intenzivnost pridelave</v>
      </c>
      <c r="K132" s="16" t="s">
        <v>7</v>
      </c>
      <c r="L132" s="132"/>
      <c r="M132" s="185"/>
      <c r="N132" s="134"/>
      <c r="O132" s="139">
        <v>3500</v>
      </c>
      <c r="Q132" s="139">
        <v>4000</v>
      </c>
      <c r="R132" s="139">
        <v>3500</v>
      </c>
      <c r="S132" s="139">
        <v>3000</v>
      </c>
      <c r="T132" s="139">
        <v>2500</v>
      </c>
      <c r="U132" s="139">
        <v>3000</v>
      </c>
      <c r="V132" s="139">
        <v>3500</v>
      </c>
      <c r="W132" s="78"/>
      <c r="X132" s="186">
        <f>Q132/$S132*100</f>
        <v>133.33333333333331</v>
      </c>
      <c r="Y132" s="186">
        <f t="shared" ref="Y132" si="58">R132/$S132*100</f>
        <v>116.66666666666667</v>
      </c>
      <c r="Z132" s="186">
        <f>T132/$S132*100</f>
        <v>83.333333333333343</v>
      </c>
      <c r="AA132" s="186">
        <f>U132/$S132*100</f>
        <v>100</v>
      </c>
      <c r="AB132" s="186">
        <f>V132/$S132*100</f>
        <v>116.66666666666667</v>
      </c>
      <c r="AD132" s="127"/>
      <c r="AE132" s="127"/>
      <c r="AF132" s="127"/>
      <c r="AG132" s="127"/>
      <c r="AH132" s="127"/>
      <c r="AI132" s="127"/>
      <c r="AJ132" s="127"/>
      <c r="AK132" s="127"/>
      <c r="AL132" s="127"/>
      <c r="AM132" s="16"/>
      <c r="AN132" s="16"/>
      <c r="AO132" s="146"/>
    </row>
    <row r="133" spans="1:41" ht="12" customHeight="1">
      <c r="A133" s="45" t="s">
        <v>79</v>
      </c>
      <c r="G133" s="26"/>
      <c r="H133" s="30">
        <f t="shared" si="54"/>
        <v>6</v>
      </c>
      <c r="J133" s="15" t="str">
        <f t="shared" si="57"/>
        <v>Stranski pridelki</v>
      </c>
      <c r="L133" s="132"/>
      <c r="M133" s="185"/>
      <c r="N133" s="134"/>
      <c r="O133" s="132"/>
      <c r="Q133" s="132"/>
      <c r="R133" s="132"/>
      <c r="S133" s="132"/>
      <c r="T133" s="132"/>
      <c r="U133" s="132"/>
      <c r="V133" s="78"/>
      <c r="W133" s="78"/>
      <c r="X133" s="187" t="e">
        <f t="shared" ref="X133:X150" si="59">Q133/$S133*100</f>
        <v>#DIV/0!</v>
      </c>
      <c r="Y133" s="187" t="e">
        <f t="shared" ref="Y133:Y150" si="60">R133/$S133*100</f>
        <v>#DIV/0!</v>
      </c>
      <c r="Z133" s="187" t="e">
        <f t="shared" ref="Z133:Z150" si="61">T133/$S133*100</f>
        <v>#DIV/0!</v>
      </c>
      <c r="AA133" s="187" t="e">
        <f t="shared" ref="AA133:AA150" si="62">U133/$S133*100</f>
        <v>#DIV/0!</v>
      </c>
      <c r="AB133" s="187" t="e">
        <f t="shared" ref="AB133:AB150" si="63">V133/$S133*100</f>
        <v>#DIV/0!</v>
      </c>
      <c r="AD133" s="59"/>
      <c r="AE133" s="59"/>
      <c r="AF133" s="59"/>
      <c r="AG133" s="59"/>
      <c r="AH133" s="59"/>
      <c r="AI133" s="59"/>
      <c r="AJ133" s="59"/>
      <c r="AK133" s="59"/>
      <c r="AL133" s="59"/>
      <c r="AM133" s="16"/>
      <c r="AN133" s="16"/>
      <c r="AO133" s="146"/>
    </row>
    <row r="134" spans="1:41" ht="12" customHeight="1">
      <c r="A134" s="45" t="s">
        <v>75</v>
      </c>
      <c r="G134" s="26"/>
      <c r="H134" s="30">
        <f t="shared" si="54"/>
        <v>7</v>
      </c>
      <c r="I134" s="16" t="str">
        <f>+I132</f>
        <v>Oljna ogrščica</v>
      </c>
      <c r="J134" s="15" t="str">
        <f t="shared" si="57"/>
        <v>Velikost parcele</v>
      </c>
      <c r="K134" s="16" t="s">
        <v>73</v>
      </c>
      <c r="L134" s="78"/>
      <c r="M134" s="130"/>
      <c r="N134" s="124"/>
      <c r="O134" s="139">
        <v>1</v>
      </c>
      <c r="Q134" s="139">
        <v>1</v>
      </c>
      <c r="R134" s="139">
        <v>1</v>
      </c>
      <c r="S134" s="139">
        <v>1</v>
      </c>
      <c r="T134" s="139">
        <v>1</v>
      </c>
      <c r="U134" s="139">
        <v>5</v>
      </c>
      <c r="V134" s="139">
        <v>5</v>
      </c>
      <c r="W134" s="132"/>
      <c r="X134" s="187">
        <f t="shared" si="59"/>
        <v>100</v>
      </c>
      <c r="Y134" s="187">
        <f t="shared" si="60"/>
        <v>100</v>
      </c>
      <c r="Z134" s="187">
        <f t="shared" si="61"/>
        <v>100</v>
      </c>
      <c r="AA134" s="187">
        <f t="shared" si="62"/>
        <v>500</v>
      </c>
      <c r="AB134" s="187">
        <f t="shared" si="63"/>
        <v>500</v>
      </c>
      <c r="AD134" s="83"/>
      <c r="AE134" s="83"/>
      <c r="AF134" s="83"/>
      <c r="AG134" s="83"/>
      <c r="AH134" s="83"/>
      <c r="AI134" s="83"/>
      <c r="AJ134" s="83"/>
      <c r="AK134" s="83"/>
      <c r="AL134" s="83"/>
      <c r="AM134" s="16"/>
      <c r="AN134" s="16"/>
      <c r="AO134" s="146"/>
    </row>
    <row r="135" spans="1:41" ht="12" customHeight="1">
      <c r="A135" s="87" t="s">
        <v>12</v>
      </c>
      <c r="G135" s="26"/>
      <c r="H135" s="30">
        <f t="shared" si="54"/>
        <v>8</v>
      </c>
      <c r="I135" s="16" t="str">
        <f>+I130</f>
        <v>Oljna ogrščica</v>
      </c>
      <c r="J135" s="15" t="str">
        <f t="shared" si="57"/>
        <v>Kupljen material in storitve</v>
      </c>
      <c r="O135" s="139">
        <v>1465.4542574221091</v>
      </c>
      <c r="Q135" s="139">
        <v>1593.8317937142745</v>
      </c>
      <c r="R135" s="139">
        <v>1465.4542574221091</v>
      </c>
      <c r="S135" s="139">
        <v>1332.8766734784999</v>
      </c>
      <c r="T135" s="139">
        <v>1192.3273404733036</v>
      </c>
      <c r="U135" s="139">
        <v>1302.5368714271958</v>
      </c>
      <c r="V135" s="139">
        <v>1434.3456191068583</v>
      </c>
      <c r="W135" s="136"/>
      <c r="X135" s="186">
        <f t="shared" si="59"/>
        <v>119.57833949893819</v>
      </c>
      <c r="Y135" s="186">
        <f t="shared" si="60"/>
        <v>109.94672549843733</v>
      </c>
      <c r="Z135" s="186">
        <f t="shared" si="61"/>
        <v>89.455188480536989</v>
      </c>
      <c r="AA135" s="186">
        <f t="shared" si="62"/>
        <v>97.723735237100044</v>
      </c>
      <c r="AB135" s="186">
        <f t="shared" si="63"/>
        <v>107.61277825978812</v>
      </c>
      <c r="AD135" s="38"/>
      <c r="AE135" s="38"/>
      <c r="AF135" s="38"/>
      <c r="AG135" s="38"/>
      <c r="AH135" s="38"/>
      <c r="AI135" s="38"/>
      <c r="AJ135" s="38"/>
      <c r="AK135" s="38"/>
      <c r="AL135" s="38"/>
      <c r="AM135" s="15"/>
      <c r="AN135" s="15"/>
      <c r="AO135" s="146"/>
    </row>
    <row r="136" spans="1:41" s="15" customFormat="1" ht="12" customHeight="1">
      <c r="A136" s="45" t="s">
        <v>5</v>
      </c>
      <c r="B136" s="45"/>
      <c r="C136" s="45"/>
      <c r="D136" s="45"/>
      <c r="E136" s="45"/>
      <c r="F136" s="16"/>
      <c r="G136" s="26"/>
      <c r="H136" s="30">
        <f t="shared" si="54"/>
        <v>9</v>
      </c>
      <c r="I136" s="16" t="str">
        <f t="shared" ref="I136:I141" si="64">+I135</f>
        <v>Oljna ogrščica</v>
      </c>
      <c r="J136" s="15" t="str">
        <f t="shared" si="57"/>
        <v>Stroški skupaj</v>
      </c>
      <c r="K136" s="16" t="str">
        <f>+K$62</f>
        <v>EUR/ha</v>
      </c>
      <c r="L136" s="39"/>
      <c r="M136" s="194"/>
      <c r="N136" s="38"/>
      <c r="O136" s="139">
        <v>1928.507619332159</v>
      </c>
      <c r="P136" s="38"/>
      <c r="Q136" s="139">
        <v>2060.9859144252832</v>
      </c>
      <c r="R136" s="139">
        <v>1928.507619332159</v>
      </c>
      <c r="S136" s="139">
        <v>1777.4980627456998</v>
      </c>
      <c r="T136" s="139">
        <v>1612.1728579685694</v>
      </c>
      <c r="U136" s="139">
        <v>1670.8449041951724</v>
      </c>
      <c r="V136" s="139">
        <v>1818.8267209864885</v>
      </c>
      <c r="W136" s="181"/>
      <c r="X136" s="187">
        <f t="shared" si="59"/>
        <v>115.94870102089901</v>
      </c>
      <c r="Y136" s="187">
        <f t="shared" si="60"/>
        <v>108.49562425700734</v>
      </c>
      <c r="Z136" s="187">
        <f t="shared" si="61"/>
        <v>90.698993813711809</v>
      </c>
      <c r="AA136" s="187">
        <f t="shared" si="62"/>
        <v>93.999815764311975</v>
      </c>
      <c r="AB136" s="187">
        <f t="shared" si="63"/>
        <v>102.32510285704323</v>
      </c>
      <c r="AD136" s="39"/>
      <c r="AE136" s="39"/>
      <c r="AF136" s="39"/>
      <c r="AG136" s="39"/>
      <c r="AH136" s="39"/>
      <c r="AI136" s="39"/>
      <c r="AJ136" s="39"/>
      <c r="AK136" s="39"/>
      <c r="AL136" s="39"/>
      <c r="AM136" s="16"/>
      <c r="AN136" s="16"/>
      <c r="AO136" s="146"/>
    </row>
    <row r="137" spans="1:41" ht="12" customHeight="1">
      <c r="A137" s="45" t="s">
        <v>4</v>
      </c>
      <c r="G137" s="26"/>
      <c r="H137" s="30">
        <f t="shared" si="54"/>
        <v>10</v>
      </c>
      <c r="I137" s="16" t="str">
        <f t="shared" si="64"/>
        <v>Oljna ogrščica</v>
      </c>
      <c r="J137" s="15" t="str">
        <f t="shared" si="57"/>
        <v>Stranski pridelki</v>
      </c>
      <c r="K137" s="16" t="str">
        <f>+K$63</f>
        <v>EUR/ha</v>
      </c>
      <c r="L137" s="39"/>
      <c r="M137" s="194"/>
      <c r="N137" s="39"/>
      <c r="O137" s="139">
        <v>0</v>
      </c>
      <c r="P137" s="39"/>
      <c r="Q137" s="139">
        <v>0</v>
      </c>
      <c r="R137" s="139">
        <v>0</v>
      </c>
      <c r="S137" s="139">
        <v>0</v>
      </c>
      <c r="T137" s="139">
        <v>0</v>
      </c>
      <c r="U137" s="139">
        <v>0</v>
      </c>
      <c r="V137" s="139">
        <v>0</v>
      </c>
      <c r="W137" s="28"/>
      <c r="X137" s="187" t="e">
        <f t="shared" si="59"/>
        <v>#DIV/0!</v>
      </c>
      <c r="Y137" s="187" t="e">
        <f t="shared" si="60"/>
        <v>#DIV/0!</v>
      </c>
      <c r="Z137" s="187" t="e">
        <f t="shared" si="61"/>
        <v>#DIV/0!</v>
      </c>
      <c r="AA137" s="187" t="e">
        <f t="shared" si="62"/>
        <v>#DIV/0!</v>
      </c>
      <c r="AB137" s="187" t="e">
        <f t="shared" si="63"/>
        <v>#DIV/0!</v>
      </c>
      <c r="AD137" s="39"/>
      <c r="AE137" s="39"/>
      <c r="AF137" s="39"/>
      <c r="AG137" s="39"/>
      <c r="AH137" s="39"/>
      <c r="AI137" s="39"/>
      <c r="AJ137" s="39"/>
      <c r="AK137" s="39"/>
      <c r="AL137" s="39"/>
      <c r="AM137" s="16"/>
      <c r="AN137" s="16"/>
      <c r="AO137" s="146"/>
    </row>
    <row r="138" spans="1:41" ht="12" customHeight="1">
      <c r="G138" s="26"/>
      <c r="H138" s="30">
        <f t="shared" si="54"/>
        <v>11</v>
      </c>
      <c r="I138" s="16" t="str">
        <f t="shared" si="64"/>
        <v>Oljna ogrščica</v>
      </c>
      <c r="J138" s="15" t="str">
        <f t="shared" si="57"/>
        <v>Stroški glavnega pridelka</v>
      </c>
      <c r="K138" s="16" t="str">
        <f>+K$64</f>
        <v>EUR/ha</v>
      </c>
      <c r="L138" s="195"/>
      <c r="M138" s="194"/>
      <c r="N138" s="195"/>
      <c r="O138" s="149">
        <f>+O136-O137</f>
        <v>1928.507619332159</v>
      </c>
      <c r="P138" s="39"/>
      <c r="Q138" s="149">
        <f>+Q136-Q137</f>
        <v>2060.9859144252832</v>
      </c>
      <c r="R138" s="149">
        <f t="shared" ref="R138:V138" si="65">+R136-R137</f>
        <v>1928.507619332159</v>
      </c>
      <c r="S138" s="149">
        <f t="shared" si="65"/>
        <v>1777.4980627456998</v>
      </c>
      <c r="T138" s="149">
        <f t="shared" si="65"/>
        <v>1612.1728579685694</v>
      </c>
      <c r="U138" s="149">
        <f t="shared" si="65"/>
        <v>1670.8449041951724</v>
      </c>
      <c r="V138" s="149">
        <f t="shared" si="65"/>
        <v>1818.8267209864885</v>
      </c>
      <c r="W138" s="28"/>
      <c r="X138" s="187">
        <f t="shared" si="59"/>
        <v>115.94870102089901</v>
      </c>
      <c r="Y138" s="187">
        <f t="shared" si="60"/>
        <v>108.49562425700734</v>
      </c>
      <c r="Z138" s="187">
        <f t="shared" si="61"/>
        <v>90.698993813711809</v>
      </c>
      <c r="AA138" s="187">
        <f t="shared" si="62"/>
        <v>93.999815764311975</v>
      </c>
      <c r="AB138" s="187">
        <f t="shared" si="63"/>
        <v>102.32510285704323</v>
      </c>
      <c r="AD138" s="39"/>
      <c r="AE138" s="39"/>
      <c r="AF138" s="39"/>
      <c r="AG138" s="39"/>
      <c r="AH138" s="39"/>
      <c r="AI138" s="39"/>
      <c r="AJ138" s="39"/>
      <c r="AK138" s="39"/>
      <c r="AL138" s="39"/>
      <c r="AM138" s="16"/>
      <c r="AN138" s="16"/>
      <c r="AO138" s="146"/>
    </row>
    <row r="139" spans="1:41" ht="12" customHeight="1">
      <c r="A139" s="45" t="s">
        <v>3</v>
      </c>
      <c r="B139" s="45" t="s">
        <v>0</v>
      </c>
      <c r="C139" s="45" t="s">
        <v>2</v>
      </c>
      <c r="D139" s="45" t="s">
        <v>1</v>
      </c>
      <c r="E139" s="45" t="s">
        <v>0</v>
      </c>
      <c r="G139" s="26"/>
      <c r="H139" s="30">
        <f t="shared" si="54"/>
        <v>12</v>
      </c>
      <c r="I139" s="16" t="str">
        <f t="shared" si="64"/>
        <v>Oljna ogrščica</v>
      </c>
      <c r="J139" s="15" t="str">
        <f t="shared" si="57"/>
        <v>Subvencije</v>
      </c>
      <c r="K139" s="16" t="str">
        <f>+K$65</f>
        <v>EUR/ha</v>
      </c>
      <c r="L139" s="39"/>
      <c r="M139" s="194"/>
      <c r="N139" s="39"/>
      <c r="O139" s="139">
        <v>23.94</v>
      </c>
      <c r="P139" s="39"/>
      <c r="Q139" s="139">
        <v>23.94</v>
      </c>
      <c r="R139" s="139">
        <v>23.94</v>
      </c>
      <c r="S139" s="139">
        <v>23.94</v>
      </c>
      <c r="T139" s="139">
        <v>23.94</v>
      </c>
      <c r="U139" s="139">
        <v>23.94</v>
      </c>
      <c r="V139" s="139">
        <v>23.94</v>
      </c>
      <c r="W139" s="28"/>
      <c r="X139" s="187">
        <f t="shared" si="59"/>
        <v>100</v>
      </c>
      <c r="Y139" s="187">
        <f t="shared" si="60"/>
        <v>100</v>
      </c>
      <c r="Z139" s="187">
        <f t="shared" si="61"/>
        <v>100</v>
      </c>
      <c r="AA139" s="187">
        <f t="shared" si="62"/>
        <v>100</v>
      </c>
      <c r="AB139" s="187">
        <f t="shared" si="63"/>
        <v>100</v>
      </c>
      <c r="AD139" s="39"/>
      <c r="AE139" s="39"/>
      <c r="AF139" s="39"/>
      <c r="AG139" s="39"/>
      <c r="AH139" s="39"/>
      <c r="AI139" s="39"/>
      <c r="AJ139" s="39"/>
      <c r="AK139" s="39"/>
      <c r="AL139" s="39"/>
      <c r="AM139" s="16"/>
      <c r="AN139" s="16"/>
      <c r="AO139" s="146"/>
    </row>
    <row r="140" spans="1:41" ht="12" customHeight="1">
      <c r="C140" s="45" t="s">
        <v>6</v>
      </c>
      <c r="G140" s="26"/>
      <c r="H140" s="30">
        <f t="shared" si="54"/>
        <v>13</v>
      </c>
      <c r="I140" s="16" t="str">
        <f t="shared" si="64"/>
        <v>Oljna ogrščica</v>
      </c>
      <c r="J140" s="15" t="str">
        <f t="shared" si="57"/>
        <v>Stroški, zmanjšani za subvencije</v>
      </c>
      <c r="K140" s="16" t="str">
        <f>+K$66</f>
        <v>EUR/ha</v>
      </c>
      <c r="L140" s="195"/>
      <c r="M140" s="194"/>
      <c r="N140" s="195"/>
      <c r="O140" s="151">
        <f>+O138-O139</f>
        <v>1904.567619332159</v>
      </c>
      <c r="P140" s="39"/>
      <c r="Q140" s="151">
        <f>+Q138-Q139</f>
        <v>2037.0459144252832</v>
      </c>
      <c r="R140" s="151">
        <f t="shared" ref="R140:V140" si="66">+R138-R139</f>
        <v>1904.567619332159</v>
      </c>
      <c r="S140" s="151">
        <f t="shared" si="66"/>
        <v>1753.5580627456998</v>
      </c>
      <c r="T140" s="151">
        <f t="shared" si="66"/>
        <v>1588.2328579685693</v>
      </c>
      <c r="U140" s="151">
        <f t="shared" si="66"/>
        <v>1646.9049041951723</v>
      </c>
      <c r="V140" s="151">
        <f t="shared" si="66"/>
        <v>1794.8867209864884</v>
      </c>
      <c r="W140" s="28"/>
      <c r="X140" s="187">
        <f t="shared" si="59"/>
        <v>116.16643655561091</v>
      </c>
      <c r="Y140" s="187">
        <f t="shared" si="60"/>
        <v>108.61160857998682</v>
      </c>
      <c r="Z140" s="187">
        <f t="shared" si="61"/>
        <v>90.572014221287532</v>
      </c>
      <c r="AA140" s="187">
        <f t="shared" si="62"/>
        <v>93.91789979377522</v>
      </c>
      <c r="AB140" s="187">
        <f t="shared" si="63"/>
        <v>102.35684572520381</v>
      </c>
      <c r="AD140" s="39"/>
      <c r="AE140" s="39"/>
      <c r="AF140" s="39"/>
      <c r="AG140" s="39"/>
      <c r="AH140" s="39"/>
      <c r="AI140" s="39"/>
      <c r="AJ140" s="39"/>
      <c r="AK140" s="39"/>
      <c r="AL140" s="39"/>
      <c r="AM140" s="16"/>
      <c r="AN140" s="16"/>
      <c r="AO140" s="146"/>
    </row>
    <row r="141" spans="1:41" ht="12" customHeight="1">
      <c r="G141" s="26"/>
      <c r="H141" s="30">
        <f t="shared" si="54"/>
        <v>14</v>
      </c>
      <c r="I141" s="16" t="str">
        <f t="shared" si="64"/>
        <v>Oljna ogrščica</v>
      </c>
      <c r="J141" s="15" t="str">
        <f t="shared" si="57"/>
        <v>Stroški, zmanjšani za subvencije/kg</v>
      </c>
      <c r="K141" s="16" t="str">
        <f>+K$67</f>
        <v>EUR/kg</v>
      </c>
      <c r="L141" s="196"/>
      <c r="M141" s="197"/>
      <c r="N141" s="195"/>
      <c r="O141" s="157">
        <f>+O140/O132</f>
        <v>0.54416217695204538</v>
      </c>
      <c r="P141" s="198"/>
      <c r="Q141" s="157">
        <f>+Q140/Q132</f>
        <v>0.50926147860632076</v>
      </c>
      <c r="R141" s="157">
        <f t="shared" ref="R141:V141" si="67">+R140/R132</f>
        <v>0.54416217695204538</v>
      </c>
      <c r="S141" s="157">
        <f t="shared" si="67"/>
        <v>0.5845193542485666</v>
      </c>
      <c r="T141" s="157">
        <f t="shared" si="67"/>
        <v>0.63529314318742769</v>
      </c>
      <c r="U141" s="157">
        <f t="shared" si="67"/>
        <v>0.54896830139839081</v>
      </c>
      <c r="V141" s="157">
        <f t="shared" si="67"/>
        <v>0.512824777424711</v>
      </c>
      <c r="W141" s="165"/>
      <c r="X141" s="156">
        <f t="shared" si="59"/>
        <v>87.124827416708186</v>
      </c>
      <c r="Y141" s="156">
        <f t="shared" si="60"/>
        <v>93.095664497131551</v>
      </c>
      <c r="Z141" s="156">
        <f t="shared" si="61"/>
        <v>108.68641706554503</v>
      </c>
      <c r="AA141" s="156">
        <f t="shared" si="62"/>
        <v>93.917899793775234</v>
      </c>
      <c r="AB141" s="156">
        <f t="shared" si="63"/>
        <v>87.734439193031832</v>
      </c>
      <c r="AD141" s="39"/>
      <c r="AE141" s="39"/>
      <c r="AF141" s="39"/>
      <c r="AG141" s="39"/>
      <c r="AH141" s="39"/>
      <c r="AI141" s="39"/>
      <c r="AJ141" s="39"/>
      <c r="AK141" s="39"/>
      <c r="AL141" s="39"/>
      <c r="AM141" s="16"/>
      <c r="AN141" s="16"/>
      <c r="AO141" s="146"/>
    </row>
    <row r="142" spans="1:41" ht="12" customHeight="1">
      <c r="A142" s="45" t="s">
        <v>152</v>
      </c>
      <c r="G142" s="26"/>
      <c r="H142" s="30">
        <f t="shared" si="54"/>
        <v>15</v>
      </c>
      <c r="J142" s="15" t="str">
        <f t="shared" si="57"/>
        <v>davek_a</v>
      </c>
      <c r="L142" s="39"/>
      <c r="M142" s="194"/>
      <c r="N142" s="39"/>
      <c r="O142" s="31">
        <v>31.464444165180108</v>
      </c>
      <c r="P142" s="39"/>
      <c r="Q142" s="31">
        <v>31.352908692831605</v>
      </c>
      <c r="R142" s="31">
        <v>31.464444165180108</v>
      </c>
      <c r="S142" s="31">
        <v>32.225893394074241</v>
      </c>
      <c r="T142" s="31">
        <v>33.245829605737313</v>
      </c>
      <c r="U142" s="31">
        <v>35.198613487673498</v>
      </c>
      <c r="V142" s="31">
        <v>34.539616171314087</v>
      </c>
      <c r="W142" s="28"/>
      <c r="X142" s="187">
        <f t="shared" si="59"/>
        <v>97.291045773138563</v>
      </c>
      <c r="Y142" s="187">
        <f t="shared" si="60"/>
        <v>97.637150909727296</v>
      </c>
      <c r="Z142" s="187">
        <f t="shared" si="61"/>
        <v>103.16495868459188</v>
      </c>
      <c r="AA142" s="187">
        <f t="shared" si="62"/>
        <v>109.22463205983884</v>
      </c>
      <c r="AB142" s="187">
        <f t="shared" si="63"/>
        <v>107.17970095955603</v>
      </c>
      <c r="AD142" s="39"/>
      <c r="AE142" s="39"/>
      <c r="AF142" s="39"/>
      <c r="AG142" s="39"/>
      <c r="AH142" s="39"/>
      <c r="AI142" s="39"/>
      <c r="AJ142" s="39"/>
      <c r="AK142" s="39"/>
      <c r="AL142" s="39"/>
      <c r="AM142" s="16"/>
      <c r="AN142" s="16"/>
      <c r="AO142" s="146"/>
    </row>
    <row r="143" spans="1:41" s="15" customFormat="1" ht="12" customHeight="1">
      <c r="A143" s="16" t="s">
        <v>97</v>
      </c>
      <c r="B143" s="45"/>
      <c r="C143" s="45"/>
      <c r="D143" s="45"/>
      <c r="E143" s="45"/>
      <c r="F143" s="16"/>
      <c r="G143" s="16"/>
      <c r="H143" s="30">
        <f t="shared" si="54"/>
        <v>16</v>
      </c>
      <c r="I143" s="16"/>
      <c r="J143" s="15" t="str">
        <f t="shared" si="57"/>
        <v>Pokoj obvezno</v>
      </c>
      <c r="K143" s="16"/>
      <c r="L143" s="39"/>
      <c r="M143" s="194"/>
      <c r="N143" s="39"/>
      <c r="O143" s="31">
        <v>22.636481224149506</v>
      </c>
      <c r="P143" s="39"/>
      <c r="Q143" s="31">
        <v>22.792845444670771</v>
      </c>
      <c r="R143" s="31">
        <v>22.636481224149506</v>
      </c>
      <c r="S143" s="31">
        <v>21.568987514430706</v>
      </c>
      <c r="T143" s="31">
        <v>20.130878472270677</v>
      </c>
      <c r="U143" s="31">
        <v>17.348313688665179</v>
      </c>
      <c r="V143" s="31">
        <v>18.272177635519441</v>
      </c>
      <c r="W143" s="28"/>
      <c r="X143" s="187">
        <f t="shared" si="59"/>
        <v>105.67415568033152</v>
      </c>
      <c r="Y143" s="187">
        <f t="shared" si="60"/>
        <v>104.9492063964736</v>
      </c>
      <c r="Z143" s="187">
        <f t="shared" si="61"/>
        <v>93.332514837806542</v>
      </c>
      <c r="AA143" s="187">
        <f t="shared" si="62"/>
        <v>80.431748022749375</v>
      </c>
      <c r="AB143" s="187">
        <f t="shared" si="63"/>
        <v>84.715045726158735</v>
      </c>
      <c r="AD143" s="38"/>
      <c r="AE143" s="38"/>
      <c r="AF143" s="38"/>
      <c r="AG143" s="38"/>
      <c r="AH143" s="38"/>
      <c r="AI143" s="38"/>
      <c r="AJ143" s="38"/>
      <c r="AK143" s="38"/>
      <c r="AL143" s="38"/>
      <c r="AM143" s="16"/>
      <c r="AN143" s="16"/>
      <c r="AO143" s="146"/>
    </row>
    <row r="144" spans="1:41" s="15" customFormat="1" ht="12" customHeight="1">
      <c r="A144" s="16" t="s">
        <v>96</v>
      </c>
      <c r="B144" s="45"/>
      <c r="C144" s="45"/>
      <c r="D144" s="45"/>
      <c r="E144" s="45"/>
      <c r="F144" s="16"/>
      <c r="G144" s="16"/>
      <c r="H144" s="30">
        <f t="shared" si="54"/>
        <v>17</v>
      </c>
      <c r="I144" s="16"/>
      <c r="J144" s="15" t="str">
        <f t="shared" si="57"/>
        <v>Zdrav obvezno</v>
      </c>
      <c r="K144" s="16"/>
      <c r="L144" s="38"/>
      <c r="M144" s="199"/>
      <c r="N144" s="38"/>
      <c r="O144" s="31">
        <v>10.354364637369029</v>
      </c>
      <c r="P144" s="38"/>
      <c r="Q144" s="31">
        <v>10.425888658239726</v>
      </c>
      <c r="R144" s="31">
        <v>10.354364637369029</v>
      </c>
      <c r="S144" s="31">
        <v>9.8660723533750776</v>
      </c>
      <c r="T144" s="31">
        <v>9.2082534431225227</v>
      </c>
      <c r="U144" s="31">
        <v>7.9354544550087818</v>
      </c>
      <c r="V144" s="31">
        <v>8.3580477055376026</v>
      </c>
      <c r="W144" s="181"/>
      <c r="X144" s="187">
        <f t="shared" si="59"/>
        <v>105.67415568033152</v>
      </c>
      <c r="Y144" s="187">
        <f t="shared" si="60"/>
        <v>104.94920639647358</v>
      </c>
      <c r="Z144" s="187">
        <f t="shared" si="61"/>
        <v>93.332514837806542</v>
      </c>
      <c r="AA144" s="187">
        <f t="shared" si="62"/>
        <v>80.431748022749375</v>
      </c>
      <c r="AB144" s="187">
        <f t="shared" si="63"/>
        <v>84.715045726158749</v>
      </c>
      <c r="AD144" s="39"/>
      <c r="AE144" s="39"/>
      <c r="AF144" s="39"/>
      <c r="AG144" s="39"/>
      <c r="AH144" s="39"/>
      <c r="AI144" s="39"/>
      <c r="AJ144" s="39"/>
      <c r="AK144" s="39"/>
      <c r="AL144" s="39"/>
      <c r="AM144" s="16"/>
      <c r="AN144" s="16"/>
      <c r="AO144" s="146"/>
    </row>
    <row r="145" spans="1:41" ht="12" customHeight="1">
      <c r="A145" s="16" t="s">
        <v>95</v>
      </c>
      <c r="H145" s="30">
        <f t="shared" si="54"/>
        <v>18</v>
      </c>
      <c r="J145" s="15" t="str">
        <f t="shared" si="57"/>
        <v>Pokoj dodatno</v>
      </c>
      <c r="L145" s="39"/>
      <c r="M145" s="194"/>
      <c r="N145" s="39"/>
      <c r="O145" s="31">
        <v>17.267547307753315</v>
      </c>
      <c r="P145" s="39"/>
      <c r="Q145" s="31">
        <v>17.386824970582396</v>
      </c>
      <c r="R145" s="31">
        <v>17.267547307753315</v>
      </c>
      <c r="S145" s="31">
        <v>16.453242383292114</v>
      </c>
      <c r="T145" s="31">
        <v>15.356224888686388</v>
      </c>
      <c r="U145" s="31">
        <v>13.233630455301718</v>
      </c>
      <c r="V145" s="31">
        <v>13.938371808441646</v>
      </c>
      <c r="W145" s="28"/>
      <c r="X145" s="187">
        <f t="shared" si="59"/>
        <v>105.67415568033152</v>
      </c>
      <c r="Y145" s="187">
        <f t="shared" si="60"/>
        <v>104.9492063964736</v>
      </c>
      <c r="Z145" s="187">
        <f t="shared" si="61"/>
        <v>93.332514837806542</v>
      </c>
      <c r="AA145" s="187">
        <f t="shared" si="62"/>
        <v>80.431748022749389</v>
      </c>
      <c r="AB145" s="187">
        <f t="shared" si="63"/>
        <v>84.715045726158749</v>
      </c>
      <c r="AD145" s="38"/>
      <c r="AE145" s="38"/>
      <c r="AF145" s="38"/>
      <c r="AG145" s="38"/>
      <c r="AH145" s="38"/>
      <c r="AI145" s="38"/>
      <c r="AJ145" s="38"/>
      <c r="AK145" s="38"/>
      <c r="AL145" s="38"/>
      <c r="AM145" s="16"/>
      <c r="AN145" s="16"/>
      <c r="AO145" s="146"/>
    </row>
    <row r="146" spans="1:41" s="15" customFormat="1" ht="12" customHeight="1">
      <c r="A146" s="16" t="s">
        <v>94</v>
      </c>
      <c r="B146" s="45"/>
      <c r="C146" s="45"/>
      <c r="D146" s="45"/>
      <c r="E146" s="45"/>
      <c r="F146" s="16"/>
      <c r="G146" s="16"/>
      <c r="H146" s="30">
        <f t="shared" si="54"/>
        <v>19</v>
      </c>
      <c r="I146" s="16"/>
      <c r="J146" s="15" t="str">
        <f t="shared" si="57"/>
        <v>Zdrav dodatno</v>
      </c>
      <c r="K146" s="16"/>
      <c r="L146" s="38"/>
      <c r="M146" s="199"/>
      <c r="N146" s="38"/>
      <c r="O146" s="31">
        <v>7.8985103491594204</v>
      </c>
      <c r="P146" s="38"/>
      <c r="Q146" s="31">
        <v>7.9530702607373671</v>
      </c>
      <c r="R146" s="31">
        <v>7.8985103491594204</v>
      </c>
      <c r="S146" s="31">
        <v>7.5260315159703932</v>
      </c>
      <c r="T146" s="31">
        <v>7.0242344813410638</v>
      </c>
      <c r="U146" s="31">
        <v>6.0533187050380119</v>
      </c>
      <c r="V146" s="31">
        <v>6.3756810401194368</v>
      </c>
      <c r="W146" s="181"/>
      <c r="X146" s="187">
        <f t="shared" si="59"/>
        <v>105.67415568033152</v>
      </c>
      <c r="Y146" s="187">
        <f t="shared" si="60"/>
        <v>104.94920639647363</v>
      </c>
      <c r="Z146" s="187">
        <f t="shared" si="61"/>
        <v>93.332514837806542</v>
      </c>
      <c r="AA146" s="187">
        <f t="shared" si="62"/>
        <v>80.431748022749389</v>
      </c>
      <c r="AB146" s="187">
        <f t="shared" si="63"/>
        <v>84.715045726158749</v>
      </c>
      <c r="AD146" s="39"/>
      <c r="AE146" s="39"/>
      <c r="AF146" s="244" t="s">
        <v>160</v>
      </c>
      <c r="AG146" s="245"/>
      <c r="AH146" s="245"/>
      <c r="AI146" s="245"/>
      <c r="AJ146" s="245"/>
      <c r="AK146" s="245"/>
      <c r="AL146" s="245"/>
      <c r="AM146" s="245"/>
      <c r="AN146" s="245"/>
      <c r="AO146" s="146"/>
    </row>
    <row r="147" spans="1:41" ht="12" customHeight="1">
      <c r="A147" s="16" t="s">
        <v>93</v>
      </c>
      <c r="H147" s="30">
        <f t="shared" si="54"/>
        <v>20</v>
      </c>
      <c r="J147" s="15" t="str">
        <f t="shared" si="57"/>
        <v>Regresi</v>
      </c>
      <c r="L147" s="39"/>
      <c r="M147" s="194"/>
      <c r="N147" s="39"/>
      <c r="O147" s="31">
        <v>59.44464707042237</v>
      </c>
      <c r="P147" s="39"/>
      <c r="Q147" s="31">
        <v>59.855268129909824</v>
      </c>
      <c r="R147" s="31">
        <v>59.44464707042237</v>
      </c>
      <c r="S147" s="31">
        <v>56.641349764813249</v>
      </c>
      <c r="T147" s="31">
        <v>52.86479617357822</v>
      </c>
      <c r="U147" s="31">
        <v>45.557627719518734</v>
      </c>
      <c r="V147" s="31">
        <v>47.983745353175038</v>
      </c>
      <c r="W147" s="181"/>
      <c r="X147" s="187">
        <f t="shared" si="59"/>
        <v>105.67415568033149</v>
      </c>
      <c r="Y147" s="187">
        <f t="shared" si="60"/>
        <v>104.9492063964736</v>
      </c>
      <c r="Z147" s="187">
        <f t="shared" si="61"/>
        <v>93.332514837806542</v>
      </c>
      <c r="AA147" s="187">
        <f t="shared" si="62"/>
        <v>80.431748022749375</v>
      </c>
      <c r="AB147" s="187">
        <f t="shared" si="63"/>
        <v>84.715045726158721</v>
      </c>
      <c r="AD147" s="39"/>
      <c r="AE147" s="39"/>
      <c r="AF147" s="84" t="str">
        <f>"letina "&amp;M128&amp;", upoštevani stroški zmanjšani za subvencije"</f>
        <v>letina , upoštevani stroški zmanjšani za subvencije</v>
      </c>
      <c r="AG147" s="16"/>
      <c r="AH147" s="16"/>
      <c r="AI147" s="16"/>
      <c r="AJ147" s="16"/>
      <c r="AK147" s="16"/>
      <c r="AL147" s="16"/>
      <c r="AM147" s="16"/>
      <c r="AN147" s="16"/>
      <c r="AO147" s="146"/>
    </row>
    <row r="148" spans="1:41" ht="12" customHeight="1">
      <c r="A148" s="45" t="s">
        <v>13</v>
      </c>
      <c r="H148" s="30">
        <f t="shared" si="54"/>
        <v>21</v>
      </c>
      <c r="J148" s="15" t="str">
        <f t="shared" si="57"/>
        <v>SUM element</v>
      </c>
      <c r="L148" s="59"/>
      <c r="M148" s="147"/>
      <c r="N148" s="59"/>
      <c r="O148" s="139">
        <v>1928.5076193321593</v>
      </c>
      <c r="P148" s="150"/>
      <c r="Q148" s="139">
        <v>2060.9859144252841</v>
      </c>
      <c r="R148" s="139">
        <v>1928.5076193321593</v>
      </c>
      <c r="S148" s="139">
        <v>1777.4980627456998</v>
      </c>
      <c r="T148" s="139">
        <v>1612.1728579685696</v>
      </c>
      <c r="U148" s="139">
        <v>1670.8449041951726</v>
      </c>
      <c r="V148" s="139">
        <v>1818.8267209864885</v>
      </c>
      <c r="W148" s="181"/>
      <c r="X148" s="186">
        <f t="shared" si="59"/>
        <v>115.94870102089905</v>
      </c>
      <c r="Y148" s="186">
        <f t="shared" si="60"/>
        <v>108.49562425700736</v>
      </c>
      <c r="Z148" s="186">
        <f t="shared" si="61"/>
        <v>90.698993813711809</v>
      </c>
      <c r="AA148" s="186">
        <f t="shared" si="62"/>
        <v>93.99981576431199</v>
      </c>
      <c r="AB148" s="186">
        <f t="shared" si="63"/>
        <v>102.32510285704323</v>
      </c>
      <c r="AD148" s="39"/>
      <c r="AE148" s="39"/>
      <c r="AF148" s="39"/>
      <c r="AG148" s="39"/>
      <c r="AH148" s="39"/>
      <c r="AI148" s="39"/>
      <c r="AJ148" s="39"/>
      <c r="AK148" s="39"/>
      <c r="AL148" s="39"/>
      <c r="AM148" s="16"/>
      <c r="AN148" s="16"/>
      <c r="AO148" s="146"/>
    </row>
    <row r="149" spans="1:41" ht="12" customHeight="1">
      <c r="A149" s="45" t="s">
        <v>3</v>
      </c>
      <c r="B149" s="45" t="s">
        <v>0</v>
      </c>
      <c r="C149" s="45" t="s">
        <v>2</v>
      </c>
      <c r="D149" s="45" t="s">
        <v>1</v>
      </c>
      <c r="E149" s="45" t="s">
        <v>0</v>
      </c>
      <c r="H149" s="30">
        <f t="shared" si="54"/>
        <v>22</v>
      </c>
      <c r="J149" s="82" t="str">
        <f t="shared" si="57"/>
        <v>Subvencije</v>
      </c>
      <c r="L149" s="59"/>
      <c r="M149" s="147"/>
      <c r="N149" s="59"/>
      <c r="O149" s="189">
        <v>23.94</v>
      </c>
      <c r="P149" s="190"/>
      <c r="Q149" s="189">
        <v>23.94</v>
      </c>
      <c r="R149" s="189">
        <v>23.94</v>
      </c>
      <c r="S149" s="189">
        <v>23.94</v>
      </c>
      <c r="T149" s="189">
        <v>23.94</v>
      </c>
      <c r="U149" s="189">
        <v>23.94</v>
      </c>
      <c r="V149" s="189">
        <v>23.94</v>
      </c>
      <c r="W149" s="181"/>
      <c r="X149" s="187">
        <f t="shared" si="59"/>
        <v>100</v>
      </c>
      <c r="Y149" s="187">
        <f t="shared" si="60"/>
        <v>100</v>
      </c>
      <c r="Z149" s="187">
        <f t="shared" si="61"/>
        <v>100</v>
      </c>
      <c r="AA149" s="187">
        <f t="shared" si="62"/>
        <v>100</v>
      </c>
      <c r="AB149" s="187">
        <f t="shared" si="63"/>
        <v>100</v>
      </c>
      <c r="AD149" s="39"/>
      <c r="AE149" s="39"/>
      <c r="AF149" s="39"/>
      <c r="AG149" s="39"/>
      <c r="AH149" s="39"/>
      <c r="AI149" s="39"/>
      <c r="AJ149" s="39"/>
      <c r="AK149" s="39"/>
      <c r="AL149" s="39"/>
      <c r="AM149" s="16"/>
      <c r="AN149" s="16"/>
      <c r="AO149" s="146"/>
    </row>
    <row r="150" spans="1:41" ht="12" customHeight="1">
      <c r="A150" s="87" t="s">
        <v>14</v>
      </c>
      <c r="H150" s="30">
        <f t="shared" si="54"/>
        <v>23</v>
      </c>
      <c r="J150" s="178" t="str">
        <f>+J113</f>
        <v>Vrednost pridelave_tržna</v>
      </c>
      <c r="K150" s="16" t="s">
        <v>178</v>
      </c>
      <c r="L150" s="59"/>
      <c r="M150" s="147"/>
      <c r="N150" s="59"/>
      <c r="O150" s="189">
        <v>1522.5</v>
      </c>
      <c r="P150" s="190"/>
      <c r="Q150" s="189">
        <v>1740</v>
      </c>
      <c r="R150" s="189">
        <v>1522.5</v>
      </c>
      <c r="S150" s="189">
        <v>1305</v>
      </c>
      <c r="T150" s="189">
        <v>1087.5</v>
      </c>
      <c r="U150" s="189">
        <v>1305</v>
      </c>
      <c r="V150" s="189">
        <v>1522.5</v>
      </c>
      <c r="W150" s="181"/>
      <c r="X150" s="186">
        <f t="shared" si="59"/>
        <v>133.33333333333331</v>
      </c>
      <c r="Y150" s="186">
        <f t="shared" si="60"/>
        <v>116.66666666666667</v>
      </c>
      <c r="Z150" s="186">
        <f t="shared" si="61"/>
        <v>83.333333333333343</v>
      </c>
      <c r="AA150" s="186">
        <f t="shared" si="62"/>
        <v>100</v>
      </c>
      <c r="AB150" s="186">
        <f t="shared" si="63"/>
        <v>116.66666666666667</v>
      </c>
      <c r="AD150" s="39"/>
      <c r="AE150" s="39"/>
      <c r="AF150" s="39"/>
      <c r="AG150" s="39"/>
      <c r="AH150" s="39"/>
      <c r="AI150" s="39"/>
      <c r="AJ150" s="39"/>
      <c r="AK150" s="39"/>
      <c r="AL150" s="39"/>
      <c r="AM150" s="16"/>
      <c r="AN150" s="16"/>
      <c r="AO150" s="146"/>
    </row>
    <row r="151" spans="1:41" s="19" customFormat="1" ht="12" customHeight="1">
      <c r="A151" s="45"/>
      <c r="B151" s="45"/>
      <c r="C151" s="45"/>
      <c r="D151" s="45"/>
      <c r="E151" s="45"/>
      <c r="F151" s="16"/>
      <c r="G151" s="47"/>
      <c r="H151" s="30">
        <f t="shared" si="54"/>
        <v>24</v>
      </c>
      <c r="I151" s="16"/>
      <c r="J151" s="19">
        <f t="shared" si="57"/>
        <v>0</v>
      </c>
      <c r="K151" s="42"/>
      <c r="L151" s="165"/>
      <c r="M151" s="166"/>
      <c r="N151" s="159"/>
      <c r="O151" s="167">
        <f>+O136-O149-O137</f>
        <v>1904.567619332159</v>
      </c>
      <c r="P151" s="59" t="s">
        <v>92</v>
      </c>
      <c r="Q151" s="167">
        <f>+Q136-Q149-Q137</f>
        <v>2037.0459144252832</v>
      </c>
      <c r="R151" s="167">
        <f t="shared" ref="R151:V151" si="68">+R136-R149-R137</f>
        <v>1904.567619332159</v>
      </c>
      <c r="S151" s="167">
        <f t="shared" si="68"/>
        <v>1753.5580627456998</v>
      </c>
      <c r="T151" s="167">
        <f t="shared" si="68"/>
        <v>1588.2328579685693</v>
      </c>
      <c r="U151" s="167">
        <f t="shared" si="68"/>
        <v>1646.9049041951723</v>
      </c>
      <c r="V151" s="167">
        <f t="shared" si="68"/>
        <v>1794.8867209864884</v>
      </c>
      <c r="W151" s="191"/>
      <c r="X151" s="159"/>
      <c r="Y151" s="159"/>
      <c r="Z151" s="159"/>
      <c r="AA151" s="165"/>
      <c r="AB151" s="165"/>
      <c r="AD151" s="39"/>
      <c r="AE151" s="39"/>
      <c r="AF151" s="39"/>
      <c r="AG151" s="39"/>
      <c r="AH151" s="39"/>
      <c r="AI151" s="39"/>
      <c r="AJ151" s="39"/>
      <c r="AK151" s="39"/>
      <c r="AL151" s="39"/>
      <c r="AM151" s="16"/>
      <c r="AN151" s="16"/>
      <c r="AO151" s="146"/>
    </row>
    <row r="152" spans="1:41" s="19" customFormat="1" ht="12" customHeight="1">
      <c r="A152" s="45"/>
      <c r="B152" s="45"/>
      <c r="C152" s="45"/>
      <c r="D152" s="45"/>
      <c r="E152" s="45"/>
      <c r="F152" s="16"/>
      <c r="G152" s="42"/>
      <c r="H152" s="30">
        <f t="shared" si="54"/>
        <v>25</v>
      </c>
      <c r="I152" s="16"/>
      <c r="K152" s="42"/>
      <c r="L152" s="165"/>
      <c r="M152" s="166"/>
      <c r="N152" s="159"/>
      <c r="O152" s="167">
        <f>O151-O143-O144</f>
        <v>1871.5767734706405</v>
      </c>
      <c r="P152" s="59" t="s">
        <v>91</v>
      </c>
      <c r="Q152" s="167">
        <f>Q151-Q143-Q144</f>
        <v>2003.8271803223727</v>
      </c>
      <c r="R152" s="167">
        <f t="shared" ref="R152:V152" si="69">R151-R143-R144</f>
        <v>1871.5767734706405</v>
      </c>
      <c r="S152" s="167">
        <f t="shared" si="69"/>
        <v>1722.1230028778939</v>
      </c>
      <c r="T152" s="167">
        <f t="shared" si="69"/>
        <v>1558.8937260531761</v>
      </c>
      <c r="U152" s="167">
        <f t="shared" si="69"/>
        <v>1621.6211360514983</v>
      </c>
      <c r="V152" s="167">
        <f t="shared" si="69"/>
        <v>1768.2564956454314</v>
      </c>
      <c r="W152" s="191"/>
      <c r="X152" s="159"/>
      <c r="Y152" s="159"/>
      <c r="Z152" s="159"/>
      <c r="AA152" s="165"/>
      <c r="AB152" s="165"/>
      <c r="AD152" s="38"/>
      <c r="AE152" s="38"/>
      <c r="AF152" s="38"/>
      <c r="AG152" s="38"/>
      <c r="AH152" s="38"/>
      <c r="AI152" s="38"/>
      <c r="AJ152" s="38"/>
      <c r="AK152" s="38"/>
      <c r="AL152" s="38"/>
      <c r="AM152" s="16"/>
      <c r="AN152" s="16"/>
      <c r="AO152" s="146"/>
    </row>
    <row r="153" spans="1:41" s="15" customFormat="1" ht="12" customHeight="1">
      <c r="A153" s="45"/>
      <c r="B153" s="45"/>
      <c r="C153" s="45"/>
      <c r="D153" s="45"/>
      <c r="E153" s="45"/>
      <c r="F153" s="16"/>
      <c r="H153" s="30">
        <f t="shared" si="54"/>
        <v>26</v>
      </c>
      <c r="I153" s="16"/>
      <c r="K153" s="16"/>
      <c r="L153" s="144"/>
      <c r="M153" s="145"/>
      <c r="N153" s="159"/>
      <c r="O153" s="167">
        <f>O152-O145-O146-O147</f>
        <v>1786.9660687433054</v>
      </c>
      <c r="P153" s="59" t="s">
        <v>90</v>
      </c>
      <c r="Q153" s="167">
        <f>Q152-Q145-Q146-Q147</f>
        <v>1918.6320169611431</v>
      </c>
      <c r="R153" s="167">
        <f t="shared" ref="R153:V153" si="70">R152-R145-R146-R147</f>
        <v>1786.9660687433054</v>
      </c>
      <c r="S153" s="167">
        <f t="shared" si="70"/>
        <v>1641.5023792138184</v>
      </c>
      <c r="T153" s="167">
        <f t="shared" si="70"/>
        <v>1483.6484705095704</v>
      </c>
      <c r="U153" s="167">
        <f t="shared" si="70"/>
        <v>1556.77655917164</v>
      </c>
      <c r="V153" s="167">
        <f t="shared" si="70"/>
        <v>1699.9586974436954</v>
      </c>
      <c r="W153" s="191"/>
      <c r="X153" s="144"/>
      <c r="Y153" s="144"/>
      <c r="Z153" s="144"/>
      <c r="AA153" s="144"/>
      <c r="AB153" s="144"/>
      <c r="AD153" s="39"/>
      <c r="AE153" s="39"/>
      <c r="AF153" s="39"/>
      <c r="AG153" s="39"/>
      <c r="AH153" s="39"/>
      <c r="AI153" s="39"/>
      <c r="AJ153" s="39"/>
      <c r="AK153" s="39"/>
      <c r="AL153" s="39"/>
      <c r="AM153" s="16"/>
      <c r="AN153" s="16"/>
      <c r="AO153" s="146"/>
    </row>
    <row r="154" spans="1:41" ht="12" customHeight="1">
      <c r="H154" s="30">
        <f t="shared" si="54"/>
        <v>27</v>
      </c>
      <c r="L154" s="59"/>
      <c r="M154" s="147"/>
      <c r="N154" s="59"/>
      <c r="O154" s="169"/>
      <c r="P154" s="164"/>
      <c r="Q154" s="169"/>
      <c r="R154" s="169"/>
      <c r="S154" s="169"/>
      <c r="T154" s="169"/>
      <c r="U154" s="169"/>
      <c r="V154" s="169"/>
      <c r="W154" s="28"/>
      <c r="X154" s="59"/>
      <c r="Y154" s="59"/>
      <c r="Z154" s="59"/>
      <c r="AA154" s="59"/>
      <c r="AB154" s="59"/>
      <c r="AD154" s="39"/>
      <c r="AE154" s="39"/>
      <c r="AF154" s="39"/>
      <c r="AG154" s="39"/>
      <c r="AH154" s="39"/>
      <c r="AI154" s="39"/>
      <c r="AJ154" s="39"/>
      <c r="AK154" s="39"/>
      <c r="AL154" s="39"/>
      <c r="AM154" s="16"/>
      <c r="AN154" s="16"/>
      <c r="AO154" s="146"/>
    </row>
    <row r="155" spans="1:41" ht="12" customHeight="1">
      <c r="H155" s="30">
        <f t="shared" si="54"/>
        <v>28</v>
      </c>
      <c r="J155" s="15"/>
      <c r="L155" s="59"/>
      <c r="M155" s="147"/>
      <c r="N155" s="59"/>
      <c r="O155" s="172" t="str">
        <f>+O132&amp;";"&amp;O134</f>
        <v>3500;1</v>
      </c>
      <c r="P155" s="192"/>
      <c r="Q155" s="172" t="str">
        <f>+Q132&amp;";"&amp;Q134</f>
        <v>4000;1</v>
      </c>
      <c r="R155" s="172" t="str">
        <f t="shared" ref="R155:V155" si="71">+R132&amp;";"&amp;R134</f>
        <v>3500;1</v>
      </c>
      <c r="S155" s="172" t="str">
        <f t="shared" si="71"/>
        <v>3000;1</v>
      </c>
      <c r="T155" s="172" t="str">
        <f t="shared" si="71"/>
        <v>2500;1</v>
      </c>
      <c r="U155" s="172" t="str">
        <f t="shared" si="71"/>
        <v>3000;5</v>
      </c>
      <c r="V155" s="172" t="str">
        <f t="shared" si="71"/>
        <v>3500;5</v>
      </c>
      <c r="W155" s="28"/>
      <c r="X155" s="59"/>
      <c r="Y155" s="59"/>
      <c r="Z155" s="59"/>
      <c r="AA155" s="59"/>
      <c r="AB155" s="59"/>
      <c r="AD155" s="39"/>
      <c r="AE155" s="39"/>
      <c r="AF155" s="39"/>
      <c r="AG155" s="39"/>
      <c r="AH155" s="39"/>
      <c r="AI155" s="39"/>
      <c r="AJ155" s="39"/>
      <c r="AK155" s="39"/>
      <c r="AL155" s="39"/>
      <c r="AM155" s="16"/>
      <c r="AN155" s="16"/>
      <c r="AO155" s="146"/>
    </row>
    <row r="156" spans="1:41" ht="12" customHeight="1">
      <c r="H156" s="30">
        <f t="shared" si="54"/>
        <v>29</v>
      </c>
      <c r="L156" s="59"/>
      <c r="M156" s="147"/>
      <c r="N156" s="59"/>
      <c r="O156" s="174">
        <f>+O151/O132*1000</f>
        <v>544.16217695204534</v>
      </c>
      <c r="P156" s="160" t="s">
        <v>89</v>
      </c>
      <c r="Q156" s="174">
        <f>+Q151/Q132*1000</f>
        <v>509.26147860632074</v>
      </c>
      <c r="R156" s="174">
        <f t="shared" ref="R156:V156" si="72">+R151/R132*1000</f>
        <v>544.16217695204534</v>
      </c>
      <c r="S156" s="174">
        <f t="shared" si="72"/>
        <v>584.51935424856663</v>
      </c>
      <c r="T156" s="174">
        <f t="shared" si="72"/>
        <v>635.29314318742775</v>
      </c>
      <c r="U156" s="174">
        <f t="shared" si="72"/>
        <v>548.96830139839085</v>
      </c>
      <c r="V156" s="174">
        <f t="shared" si="72"/>
        <v>512.82477742471099</v>
      </c>
      <c r="W156" s="28"/>
      <c r="X156" s="59"/>
      <c r="Y156" s="59"/>
      <c r="Z156" s="59"/>
      <c r="AA156" s="59"/>
      <c r="AB156" s="59"/>
      <c r="AD156" s="39"/>
      <c r="AE156" s="39"/>
      <c r="AF156" s="39"/>
      <c r="AG156" s="39"/>
      <c r="AH156" s="39"/>
      <c r="AI156" s="39"/>
      <c r="AJ156" s="39"/>
      <c r="AK156" s="39"/>
      <c r="AL156" s="39"/>
      <c r="AM156" s="16"/>
      <c r="AN156" s="16"/>
      <c r="AO156" s="146"/>
    </row>
    <row r="157" spans="1:41" ht="12" customHeight="1">
      <c r="H157" s="30">
        <f t="shared" si="54"/>
        <v>30</v>
      </c>
      <c r="L157" s="59"/>
      <c r="M157" s="147"/>
      <c r="N157" s="59"/>
      <c r="O157" s="174">
        <f>+O156*O152/O151</f>
        <v>534.7362209916115</v>
      </c>
      <c r="P157" s="160" t="s">
        <v>88</v>
      </c>
      <c r="Q157" s="174">
        <f>+Q156*Q152/Q151</f>
        <v>500.95679508059311</v>
      </c>
      <c r="R157" s="174">
        <f t="shared" ref="R157:V157" si="73">+R156*R152/R151</f>
        <v>534.7362209916115</v>
      </c>
      <c r="S157" s="174">
        <f t="shared" si="73"/>
        <v>574.041000959298</v>
      </c>
      <c r="T157" s="174">
        <f t="shared" si="73"/>
        <v>623.55749042127047</v>
      </c>
      <c r="U157" s="174">
        <f t="shared" si="73"/>
        <v>540.54037868383284</v>
      </c>
      <c r="V157" s="174">
        <f t="shared" si="73"/>
        <v>505.21614161298038</v>
      </c>
      <c r="W157" s="28"/>
      <c r="X157" s="59"/>
      <c r="Y157" s="59"/>
      <c r="Z157" s="59"/>
      <c r="AA157" s="59"/>
      <c r="AB157" s="59"/>
      <c r="AD157" s="39"/>
      <c r="AE157" s="39"/>
      <c r="AF157" s="39"/>
      <c r="AG157" s="39"/>
      <c r="AH157" s="39"/>
      <c r="AI157" s="39"/>
      <c r="AJ157" s="39"/>
      <c r="AK157" s="39"/>
      <c r="AL157" s="39"/>
      <c r="AM157" s="16"/>
      <c r="AN157" s="16"/>
      <c r="AO157" s="146"/>
    </row>
    <row r="158" spans="1:41" ht="12" customHeight="1">
      <c r="H158" s="30">
        <f t="shared" si="54"/>
        <v>31</v>
      </c>
      <c r="L158" s="59"/>
      <c r="M158" s="147"/>
      <c r="N158" s="59"/>
      <c r="O158" s="174">
        <f>+O156*O153/O151</f>
        <v>510.56173392665858</v>
      </c>
      <c r="P158" s="160" t="s">
        <v>87</v>
      </c>
      <c r="Q158" s="174">
        <f>+Q156*Q153/Q151</f>
        <v>479.65800424028572</v>
      </c>
      <c r="R158" s="174">
        <f t="shared" ref="R158:V158" si="74">+R156*R153/R151</f>
        <v>510.56173392665858</v>
      </c>
      <c r="S158" s="174">
        <f t="shared" si="74"/>
        <v>547.16745973793957</v>
      </c>
      <c r="T158" s="174">
        <f t="shared" si="74"/>
        <v>593.45938820382821</v>
      </c>
      <c r="U158" s="174">
        <f t="shared" si="74"/>
        <v>518.92551972388003</v>
      </c>
      <c r="V158" s="174">
        <f t="shared" si="74"/>
        <v>485.702484983913</v>
      </c>
      <c r="W158" s="28"/>
      <c r="X158" s="59"/>
      <c r="Y158" s="59"/>
      <c r="Z158" s="59"/>
      <c r="AA158" s="59"/>
      <c r="AB158" s="59"/>
      <c r="AD158" s="39"/>
      <c r="AE158" s="39"/>
      <c r="AF158" s="39"/>
      <c r="AG158" s="39"/>
      <c r="AH158" s="39"/>
      <c r="AI158" s="39"/>
      <c r="AJ158" s="39"/>
      <c r="AK158" s="39"/>
      <c r="AL158" s="39"/>
      <c r="AM158" s="16"/>
      <c r="AN158" s="16"/>
      <c r="AO158" s="146"/>
    </row>
    <row r="159" spans="1:41" ht="12" customHeight="1">
      <c r="H159" s="30">
        <f t="shared" si="54"/>
        <v>32</v>
      </c>
      <c r="L159" s="59"/>
      <c r="M159" s="147"/>
      <c r="N159" s="59"/>
      <c r="O159" s="174">
        <f>+O156-O158</f>
        <v>33.600443025386767</v>
      </c>
      <c r="P159" s="160" t="s">
        <v>86</v>
      </c>
      <c r="Q159" s="174">
        <f>+Q156-Q158</f>
        <v>29.603474366035016</v>
      </c>
      <c r="R159" s="174">
        <f t="shared" ref="R159:V159" si="75">+R156-R158</f>
        <v>33.600443025386767</v>
      </c>
      <c r="S159" s="174">
        <f t="shared" si="75"/>
        <v>37.351894510627062</v>
      </c>
      <c r="T159" s="174">
        <f t="shared" si="75"/>
        <v>41.833754983599533</v>
      </c>
      <c r="U159" s="174">
        <f t="shared" si="75"/>
        <v>30.04278167451082</v>
      </c>
      <c r="V159" s="174">
        <f t="shared" si="75"/>
        <v>27.122292440797992</v>
      </c>
      <c r="W159" s="28"/>
      <c r="X159" s="59"/>
      <c r="Y159" s="59"/>
      <c r="Z159" s="59"/>
      <c r="AA159" s="59"/>
      <c r="AB159" s="59"/>
      <c r="AD159" s="38"/>
      <c r="AE159" s="38"/>
      <c r="AF159" s="38"/>
      <c r="AG159" s="38"/>
      <c r="AH159" s="38"/>
      <c r="AI159" s="38"/>
      <c r="AJ159" s="38"/>
      <c r="AK159" s="38"/>
      <c r="AL159" s="38"/>
      <c r="AM159" s="16"/>
      <c r="AN159" s="16"/>
      <c r="AO159" s="146"/>
    </row>
    <row r="160" spans="1:41" s="15" customFormat="1" ht="12" customHeight="1">
      <c r="A160" s="45"/>
      <c r="B160" s="45"/>
      <c r="C160" s="45"/>
      <c r="D160" s="45"/>
      <c r="E160" s="45"/>
      <c r="F160" s="16"/>
      <c r="H160" s="30">
        <f t="shared" si="54"/>
        <v>33</v>
      </c>
      <c r="I160" s="16"/>
      <c r="W160" s="181"/>
      <c r="X160" s="144"/>
      <c r="Y160" s="144"/>
      <c r="Z160" s="144"/>
      <c r="AA160" s="144"/>
      <c r="AB160" s="144"/>
      <c r="AD160" s="39"/>
      <c r="AE160" s="39"/>
      <c r="AF160" s="39"/>
      <c r="AG160" s="39"/>
      <c r="AH160" s="39"/>
      <c r="AI160" s="39"/>
      <c r="AJ160" s="39"/>
      <c r="AK160" s="39"/>
      <c r="AL160" s="39"/>
      <c r="AM160" s="16"/>
      <c r="AN160" s="16"/>
      <c r="AO160" s="146"/>
    </row>
    <row r="161" spans="1:41" ht="12" customHeight="1">
      <c r="A161" s="45" t="s">
        <v>15</v>
      </c>
      <c r="F161" s="35">
        <v>1000</v>
      </c>
      <c r="H161" s="30">
        <f t="shared" si="54"/>
        <v>34</v>
      </c>
      <c r="J161" s="176" t="s">
        <v>85</v>
      </c>
      <c r="L161" s="59"/>
      <c r="M161" s="147"/>
      <c r="N161" s="193"/>
      <c r="O161" s="177">
        <v>435</v>
      </c>
      <c r="P161" s="176" t="str">
        <f>J161</f>
        <v>Odkupna cena; vir podatkov SURS; preračuni KIS</v>
      </c>
      <c r="Q161" s="177">
        <v>435</v>
      </c>
      <c r="R161" s="177">
        <v>435</v>
      </c>
      <c r="S161" s="177">
        <v>435</v>
      </c>
      <c r="T161" s="177">
        <v>435</v>
      </c>
      <c r="U161" s="177">
        <v>435</v>
      </c>
      <c r="V161" s="177">
        <v>435</v>
      </c>
      <c r="W161" s="28"/>
      <c r="X161" s="59"/>
      <c r="Y161" s="59"/>
      <c r="Z161" s="59"/>
      <c r="AA161" s="59"/>
      <c r="AB161" s="59"/>
      <c r="AD161" s="38"/>
      <c r="AE161" s="38"/>
      <c r="AF161" s="38"/>
      <c r="AG161" s="38"/>
      <c r="AH161" s="38"/>
      <c r="AI161" s="38"/>
      <c r="AJ161" s="38"/>
      <c r="AK161" s="38"/>
      <c r="AL161" s="38"/>
      <c r="AM161" s="16"/>
      <c r="AN161" s="16"/>
      <c r="AO161" s="146"/>
    </row>
    <row r="162" spans="1:41" s="15" customFormat="1" ht="12" customHeight="1">
      <c r="A162" s="45"/>
      <c r="B162" s="45"/>
      <c r="C162" s="45"/>
      <c r="D162" s="45"/>
      <c r="E162" s="45"/>
      <c r="F162" s="16"/>
      <c r="H162" s="30">
        <f t="shared" si="54"/>
        <v>35</v>
      </c>
      <c r="I162" s="16"/>
      <c r="J162" s="178" t="str">
        <f>+J125</f>
        <v>Bruto dodana vrednost</v>
      </c>
      <c r="K162" s="16"/>
      <c r="L162" s="144"/>
      <c r="M162" s="145"/>
      <c r="N162" s="144"/>
      <c r="O162" s="179">
        <f>O150+O149+O137-O135</f>
        <v>80.98574257789096</v>
      </c>
      <c r="P162" s="175">
        <f t="shared" ref="P162" si="76">P150+P149-P135</f>
        <v>0</v>
      </c>
      <c r="Q162" s="179">
        <f t="shared" ref="Q162:V162" si="77">Q150+Q149+Q137-Q135</f>
        <v>170.1082062857256</v>
      </c>
      <c r="R162" s="179">
        <f t="shared" si="77"/>
        <v>80.98574257789096</v>
      </c>
      <c r="S162" s="179">
        <f t="shared" si="77"/>
        <v>-3.9366734784998698</v>
      </c>
      <c r="T162" s="179">
        <f t="shared" si="77"/>
        <v>-80.887340473303539</v>
      </c>
      <c r="U162" s="179">
        <f t="shared" si="77"/>
        <v>26.403128572804235</v>
      </c>
      <c r="V162" s="179">
        <f t="shared" si="77"/>
        <v>112.09438089314176</v>
      </c>
      <c r="W162" s="181"/>
      <c r="X162" s="144"/>
      <c r="Y162" s="144"/>
      <c r="Z162" s="144"/>
      <c r="AA162" s="144"/>
      <c r="AB162" s="144"/>
      <c r="AD162" s="39"/>
      <c r="AE162" s="39"/>
      <c r="AF162" s="244" t="s">
        <v>161</v>
      </c>
      <c r="AG162" s="245"/>
      <c r="AH162" s="245"/>
      <c r="AI162" s="245"/>
      <c r="AJ162" s="245"/>
      <c r="AK162" s="245"/>
      <c r="AL162" s="245"/>
      <c r="AM162" s="245"/>
      <c r="AN162" s="245"/>
      <c r="AO162" s="146"/>
    </row>
    <row r="163" spans="1:41" ht="12" customHeight="1">
      <c r="A163" s="87" t="s">
        <v>11</v>
      </c>
      <c r="H163" s="30">
        <f t="shared" si="54"/>
        <v>36</v>
      </c>
      <c r="J163" s="162" t="s">
        <v>11</v>
      </c>
      <c r="K163" s="42"/>
      <c r="L163" s="59"/>
      <c r="M163" s="147"/>
      <c r="N163" s="59"/>
      <c r="O163" s="139">
        <v>135.81217255692314</v>
      </c>
      <c r="P163" s="39"/>
      <c r="Q163" s="139">
        <v>138.00345502431131</v>
      </c>
      <c r="R163" s="139">
        <v>135.81217255692314</v>
      </c>
      <c r="S163" s="139">
        <v>129.72391528376241</v>
      </c>
      <c r="T163" s="139">
        <v>121.79822500144392</v>
      </c>
      <c r="U163" s="139">
        <v>104.20121320092598</v>
      </c>
      <c r="V163" s="139">
        <v>109.67515431608906</v>
      </c>
      <c r="W163" s="28"/>
      <c r="X163" s="59"/>
      <c r="Y163" s="59"/>
      <c r="Z163" s="59"/>
      <c r="AA163" s="59"/>
      <c r="AB163" s="59"/>
      <c r="AD163" s="39"/>
      <c r="AE163" s="39"/>
      <c r="AF163" s="84" t="str">
        <f>"letina "&amp;M128</f>
        <v xml:space="preserve">letina </v>
      </c>
      <c r="AG163" s="16"/>
      <c r="AH163" s="16"/>
      <c r="AI163" s="16"/>
      <c r="AJ163" s="16"/>
      <c r="AK163" s="16"/>
      <c r="AL163" s="16"/>
      <c r="AM163" s="16"/>
      <c r="AN163" s="16"/>
      <c r="AO163" s="146"/>
    </row>
    <row r="164" spans="1:41" ht="12" customHeight="1">
      <c r="G164" s="59"/>
      <c r="H164" s="30">
        <f t="shared" si="54"/>
        <v>37</v>
      </c>
      <c r="J164" s="16" t="s">
        <v>173</v>
      </c>
      <c r="K164" s="42"/>
      <c r="L164" s="59"/>
      <c r="M164" s="147"/>
      <c r="N164" s="59"/>
      <c r="O164" s="200">
        <f>+O162-O163</f>
        <v>-54.826429979032184</v>
      </c>
      <c r="P164" s="147"/>
      <c r="Q164" s="200">
        <f>+Q162-Q163</f>
        <v>32.104751261414293</v>
      </c>
      <c r="R164" s="200">
        <f t="shared" ref="R164:V164" si="78">+R162-R163</f>
        <v>-54.826429979032184</v>
      </c>
      <c r="S164" s="200">
        <f t="shared" si="78"/>
        <v>-133.66058876226228</v>
      </c>
      <c r="T164" s="200">
        <f t="shared" si="78"/>
        <v>-202.68556547474748</v>
      </c>
      <c r="U164" s="200">
        <f t="shared" si="78"/>
        <v>-77.798084628121742</v>
      </c>
      <c r="V164" s="200">
        <f t="shared" si="78"/>
        <v>2.4192265770526973</v>
      </c>
      <c r="W164" s="28"/>
      <c r="X164" s="59"/>
      <c r="Y164" s="59"/>
      <c r="Z164" s="59"/>
      <c r="AA164" s="59"/>
      <c r="AB164" s="59"/>
      <c r="AD164" s="146"/>
      <c r="AE164" s="146"/>
      <c r="AF164" s="146"/>
      <c r="AG164" s="146"/>
      <c r="AH164" s="146"/>
      <c r="AI164" s="146"/>
      <c r="AJ164" s="146"/>
      <c r="AK164" s="146"/>
      <c r="AL164" s="146"/>
      <c r="AM164" s="146"/>
      <c r="AN164" s="146"/>
      <c r="AO164" s="146"/>
    </row>
    <row r="165" spans="1:41" ht="12" customHeight="1">
      <c r="A165" s="102"/>
      <c r="B165" s="102"/>
      <c r="C165" s="102"/>
      <c r="D165" s="102"/>
      <c r="E165" s="102"/>
      <c r="F165" s="58"/>
      <c r="G165" s="58"/>
      <c r="H165" s="58">
        <f>1</f>
        <v>1</v>
      </c>
      <c r="I165" s="58" t="str">
        <f>+J167</f>
        <v>Koruza za zrnje</v>
      </c>
      <c r="J165" s="57" t="s">
        <v>131</v>
      </c>
      <c r="K165" s="58"/>
      <c r="L165" s="58"/>
      <c r="M165" s="58"/>
      <c r="N165" s="58"/>
      <c r="O165" s="125">
        <f>O173-O185+O178-'2025'!E140</f>
        <v>1.7883999999999983E-2</v>
      </c>
      <c r="P165" s="58"/>
      <c r="Q165" s="125">
        <f>Q173-Q185+Q178-'2025'!H140</f>
        <v>1.4903333332878549E-2</v>
      </c>
      <c r="R165" s="125">
        <f>R173-R185+R178-'2025'!I140</f>
        <v>1.6258181817727035E-2</v>
      </c>
      <c r="S165" s="125">
        <f>S173-S185+S178-'2025'!J140</f>
        <v>1.7883999999999983E-2</v>
      </c>
      <c r="T165" s="125">
        <f>T173-T185+T178-'2025'!K140</f>
        <v>1.9871111111111062E-2</v>
      </c>
      <c r="U165" s="125">
        <f>U173-U185+U178-'2025'!L140</f>
        <v>2.2354999999999986E-2</v>
      </c>
      <c r="V165" s="125">
        <f>V173-V185+V178-'2025'!M140</f>
        <v>1.7884000000454731E-2</v>
      </c>
      <c r="W165" s="58"/>
      <c r="X165" s="58"/>
      <c r="Y165" s="58"/>
      <c r="Z165" s="58"/>
      <c r="AA165" s="58"/>
      <c r="AB165" s="58"/>
      <c r="AC165" s="58"/>
      <c r="AD165" s="126"/>
      <c r="AE165" s="127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</row>
    <row r="166" spans="1:41" s="34" customFormat="1" ht="11.25" customHeight="1">
      <c r="A166" s="45"/>
      <c r="B166" s="45"/>
      <c r="C166" s="45"/>
      <c r="D166" s="45"/>
      <c r="E166" s="45"/>
      <c r="F166" s="16"/>
      <c r="G166" s="26"/>
      <c r="H166" s="30">
        <f>H165+1</f>
        <v>2</v>
      </c>
      <c r="I166" s="34" t="str">
        <f>+I165</f>
        <v>Koruza za zrnje</v>
      </c>
      <c r="J166" s="32" t="s">
        <v>132</v>
      </c>
      <c r="K166" s="33"/>
      <c r="L166" s="33"/>
      <c r="M166" s="128"/>
      <c r="N166" s="33"/>
      <c r="O166" s="184" t="e">
        <f>#REF!</f>
        <v>#REF!</v>
      </c>
      <c r="P166" s="184"/>
      <c r="Q166" s="129" t="s">
        <v>135</v>
      </c>
      <c r="R166" s="129" t="s">
        <v>136</v>
      </c>
      <c r="S166" s="129" t="s">
        <v>134</v>
      </c>
      <c r="T166" s="129" t="s">
        <v>137</v>
      </c>
      <c r="U166" s="129" t="s">
        <v>180</v>
      </c>
      <c r="V166" s="33" t="s">
        <v>181</v>
      </c>
      <c r="W166" s="33"/>
      <c r="X166" s="33"/>
      <c r="Y166" s="33"/>
      <c r="Z166" s="33"/>
      <c r="AA166" s="33"/>
      <c r="AB166" s="33"/>
      <c r="AD166" s="146"/>
      <c r="AE166" s="146"/>
      <c r="AF166" s="146"/>
      <c r="AG166" s="146"/>
      <c r="AH166" s="146"/>
      <c r="AI166" s="146"/>
      <c r="AJ166" s="146"/>
      <c r="AK166" s="146"/>
      <c r="AL166" s="146"/>
      <c r="AM166" s="146"/>
      <c r="AN166" s="146"/>
      <c r="AO166" s="146"/>
    </row>
    <row r="167" spans="1:41" s="34" customFormat="1" ht="11.25" customHeight="1">
      <c r="A167" s="45"/>
      <c r="B167" s="45"/>
      <c r="C167" s="45"/>
      <c r="D167" s="45"/>
      <c r="E167" s="45"/>
      <c r="F167" s="28" t="e">
        <f>+#REF!</f>
        <v>#REF!</v>
      </c>
      <c r="G167" s="26"/>
      <c r="H167" s="30">
        <f t="shared" ref="H167:H201" si="79">H166+1</f>
        <v>3</v>
      </c>
      <c r="I167" s="34" t="str">
        <f>+I166</f>
        <v>Koruza za zrnje</v>
      </c>
      <c r="J167" s="36" t="s">
        <v>221</v>
      </c>
      <c r="K167" s="16" t="str">
        <f>+K$56</f>
        <v>Enota</v>
      </c>
      <c r="L167" s="78"/>
      <c r="M167" s="130"/>
      <c r="N167" s="124"/>
      <c r="O167" s="83"/>
      <c r="P167" s="83"/>
      <c r="Q167" s="16"/>
      <c r="R167" s="16"/>
      <c r="S167" s="83" t="e">
        <f>+$S$56</f>
        <v>#REF!</v>
      </c>
      <c r="T167" s="16"/>
      <c r="U167" s="83"/>
      <c r="AD167" s="146"/>
      <c r="AE167" s="146"/>
      <c r="AF167" s="146"/>
      <c r="AG167" s="146"/>
      <c r="AH167" s="146"/>
      <c r="AI167" s="146"/>
      <c r="AJ167" s="146"/>
      <c r="AK167" s="146"/>
      <c r="AL167" s="146"/>
      <c r="AM167" s="146"/>
      <c r="AN167" s="146"/>
      <c r="AO167" s="146"/>
    </row>
    <row r="168" spans="1:41" s="34" customFormat="1" ht="11.25" customHeight="1">
      <c r="A168" s="45"/>
      <c r="B168" s="45"/>
      <c r="C168" s="45"/>
      <c r="D168" s="45"/>
      <c r="E168" s="45"/>
      <c r="F168" s="16"/>
      <c r="G168" s="26"/>
      <c r="H168" s="30">
        <f t="shared" si="79"/>
        <v>4</v>
      </c>
      <c r="I168" s="34" t="str">
        <f>+I167</f>
        <v>Koruza za zrnje</v>
      </c>
      <c r="J168" s="15" t="s">
        <v>68</v>
      </c>
      <c r="K168" s="16"/>
      <c r="L168" s="78"/>
      <c r="M168" s="130"/>
      <c r="N168" s="124"/>
      <c r="O168" s="83"/>
      <c r="P168" s="83"/>
      <c r="Q168" s="78" t="s">
        <v>67</v>
      </c>
      <c r="R168" s="78" t="s">
        <v>66</v>
      </c>
      <c r="S168" s="78" t="s">
        <v>65</v>
      </c>
      <c r="T168" s="78" t="s">
        <v>64</v>
      </c>
      <c r="U168" s="78" t="s">
        <v>63</v>
      </c>
      <c r="V168" s="78" t="s">
        <v>62</v>
      </c>
      <c r="W168" s="78"/>
      <c r="X168" s="124" t="s">
        <v>201</v>
      </c>
      <c r="Y168" s="78"/>
      <c r="Z168" s="78"/>
      <c r="AA168" s="78"/>
      <c r="AB168" s="78"/>
      <c r="AD168" s="146"/>
      <c r="AE168" s="146"/>
      <c r="AF168" s="146"/>
      <c r="AG168" s="146"/>
      <c r="AH168" s="146"/>
      <c r="AI168" s="146"/>
      <c r="AJ168" s="146"/>
      <c r="AK168" s="146"/>
      <c r="AL168" s="146"/>
      <c r="AM168" s="146"/>
      <c r="AN168" s="146"/>
      <c r="AO168" s="146"/>
    </row>
    <row r="169" spans="1:41" s="34" customFormat="1" ht="11.25" customHeight="1">
      <c r="A169" s="45" t="s">
        <v>9</v>
      </c>
      <c r="B169" s="45"/>
      <c r="C169" s="45"/>
      <c r="D169" s="45"/>
      <c r="E169" s="45"/>
      <c r="F169" s="16"/>
      <c r="G169" s="26"/>
      <c r="H169" s="30">
        <f t="shared" si="79"/>
        <v>5</v>
      </c>
      <c r="I169" s="34" t="str">
        <f>+I168</f>
        <v>Koruza za zrnje</v>
      </c>
      <c r="J169" s="15" t="s">
        <v>8</v>
      </c>
      <c r="K169" s="16" t="s">
        <v>7</v>
      </c>
      <c r="L169" s="132"/>
      <c r="M169" s="185"/>
      <c r="N169" s="134"/>
      <c r="O169" s="139">
        <v>10000</v>
      </c>
      <c r="P169" s="16"/>
      <c r="Q169" s="139">
        <v>12000</v>
      </c>
      <c r="R169" s="139">
        <v>11000</v>
      </c>
      <c r="S169" s="139">
        <v>10000</v>
      </c>
      <c r="T169" s="139">
        <v>9000</v>
      </c>
      <c r="U169" s="139">
        <v>8000</v>
      </c>
      <c r="V169" s="139">
        <v>10000</v>
      </c>
      <c r="W169" s="78"/>
      <c r="X169" s="78" t="s">
        <v>67</v>
      </c>
      <c r="Y169" s="78" t="s">
        <v>65</v>
      </c>
      <c r="Z169" s="78" t="s">
        <v>64</v>
      </c>
      <c r="AA169" s="78" t="s">
        <v>81</v>
      </c>
      <c r="AB169" s="78" t="s">
        <v>141</v>
      </c>
      <c r="AD169" s="146"/>
      <c r="AE169" s="146"/>
      <c r="AF169" s="146"/>
      <c r="AG169" s="146"/>
      <c r="AH169" s="146"/>
      <c r="AI169" s="146"/>
      <c r="AJ169" s="146"/>
      <c r="AK169" s="146"/>
      <c r="AL169" s="146"/>
      <c r="AM169" s="146"/>
      <c r="AN169" s="146"/>
      <c r="AO169" s="146"/>
    </row>
    <row r="170" spans="1:41" s="34" customFormat="1" ht="11.25" customHeight="1">
      <c r="A170" s="45" t="s">
        <v>79</v>
      </c>
      <c r="B170" s="45"/>
      <c r="C170" s="45"/>
      <c r="D170" s="45"/>
      <c r="E170" s="45"/>
      <c r="F170" s="16"/>
      <c r="G170" s="26"/>
      <c r="H170" s="30">
        <f t="shared" si="79"/>
        <v>6</v>
      </c>
      <c r="J170" s="15"/>
      <c r="K170" s="16"/>
      <c r="L170" s="132"/>
      <c r="M170" s="185"/>
      <c r="N170" s="134"/>
      <c r="O170" s="132"/>
      <c r="P170" s="16"/>
      <c r="Q170" s="132"/>
      <c r="R170" s="132"/>
      <c r="S170" s="132"/>
      <c r="T170" s="132"/>
      <c r="U170" s="132"/>
      <c r="V170" s="132"/>
      <c r="W170" s="78"/>
      <c r="X170" s="78"/>
      <c r="Y170" s="78"/>
      <c r="Z170" s="78"/>
      <c r="AA170" s="78"/>
      <c r="AB170" s="78"/>
      <c r="AD170" s="146"/>
      <c r="AE170" s="146"/>
      <c r="AF170" s="146"/>
      <c r="AG170" s="146"/>
      <c r="AH170" s="146"/>
      <c r="AI170" s="146"/>
      <c r="AJ170" s="146"/>
      <c r="AK170" s="146"/>
      <c r="AL170" s="146"/>
      <c r="AM170" s="146"/>
      <c r="AN170" s="146"/>
      <c r="AO170" s="146"/>
    </row>
    <row r="171" spans="1:41" s="34" customFormat="1" ht="11.25" customHeight="1">
      <c r="A171" s="45" t="s">
        <v>75</v>
      </c>
      <c r="B171" s="45"/>
      <c r="C171" s="45"/>
      <c r="D171" s="45"/>
      <c r="E171" s="45"/>
      <c r="F171" s="16"/>
      <c r="G171" s="26"/>
      <c r="H171" s="30">
        <f t="shared" si="79"/>
        <v>7</v>
      </c>
      <c r="I171" s="34" t="str">
        <f>+I169</f>
        <v>Koruza za zrnje</v>
      </c>
      <c r="J171" s="15" t="s">
        <v>74</v>
      </c>
      <c r="K171" s="16" t="s">
        <v>73</v>
      </c>
      <c r="L171" s="78"/>
      <c r="M171" s="130"/>
      <c r="N171" s="124"/>
      <c r="O171" s="139">
        <v>1</v>
      </c>
      <c r="P171" s="139"/>
      <c r="Q171" s="139">
        <v>1</v>
      </c>
      <c r="R171" s="139">
        <v>1</v>
      </c>
      <c r="S171" s="139">
        <v>1</v>
      </c>
      <c r="T171" s="139">
        <v>1</v>
      </c>
      <c r="U171" s="139">
        <v>1</v>
      </c>
      <c r="V171" s="139">
        <v>5</v>
      </c>
      <c r="W171" s="78"/>
      <c r="X171" s="127">
        <f>Q171/$S171*100</f>
        <v>100</v>
      </c>
      <c r="Y171" s="127">
        <f t="shared" ref="Y171:AB186" si="80">R171/$S171*100</f>
        <v>100</v>
      </c>
      <c r="Z171" s="127">
        <f t="shared" si="80"/>
        <v>100</v>
      </c>
      <c r="AA171" s="127">
        <f t="shared" si="80"/>
        <v>100</v>
      </c>
      <c r="AB171" s="127">
        <f t="shared" si="80"/>
        <v>100</v>
      </c>
      <c r="AD171" s="146"/>
      <c r="AE171" s="146"/>
      <c r="AF171" s="146"/>
      <c r="AG171" s="146"/>
      <c r="AH171" s="146"/>
      <c r="AI171" s="146"/>
      <c r="AJ171" s="146"/>
      <c r="AK171" s="146"/>
      <c r="AL171" s="146"/>
      <c r="AM171" s="146"/>
      <c r="AN171" s="146"/>
      <c r="AO171" s="146"/>
    </row>
    <row r="172" spans="1:41" s="34" customFormat="1" ht="11.25" customHeight="1">
      <c r="A172" s="87" t="s">
        <v>12</v>
      </c>
      <c r="B172" s="45"/>
      <c r="C172" s="45"/>
      <c r="D172" s="45"/>
      <c r="E172" s="45"/>
      <c r="F172" s="16"/>
      <c r="G172" s="26"/>
      <c r="H172" s="30">
        <f t="shared" si="79"/>
        <v>8</v>
      </c>
      <c r="I172" s="34" t="str">
        <f t="shared" ref="I172:I178" si="81">+I171</f>
        <v>Koruza za zrnje</v>
      </c>
      <c r="J172" s="15" t="str">
        <f>+J$61</f>
        <v>Kupljen material in storitve</v>
      </c>
      <c r="K172" s="16"/>
      <c r="L172" s="16"/>
      <c r="M172" s="116"/>
      <c r="N172" s="16"/>
      <c r="O172" s="139">
        <v>1906.512884408542</v>
      </c>
      <c r="P172" s="16"/>
      <c r="Q172" s="139">
        <v>2159.6164487333294</v>
      </c>
      <c r="R172" s="139">
        <v>2026.7839235837607</v>
      </c>
      <c r="S172" s="139">
        <v>1906.512884408542</v>
      </c>
      <c r="T172" s="139">
        <v>1785.4525819855369</v>
      </c>
      <c r="U172" s="139">
        <v>1634.4508295625317</v>
      </c>
      <c r="V172" s="139">
        <v>1876.1700299053596</v>
      </c>
      <c r="W172" s="132"/>
      <c r="X172" s="127">
        <f t="shared" ref="X172:X187" si="82">Q172/$S172*100</f>
        <v>113.27573321925426</v>
      </c>
      <c r="Y172" s="127">
        <f t="shared" si="80"/>
        <v>106.3084304417135</v>
      </c>
      <c r="Z172" s="127">
        <f t="shared" si="80"/>
        <v>100</v>
      </c>
      <c r="AA172" s="127">
        <f t="shared" si="80"/>
        <v>93.650171293724995</v>
      </c>
      <c r="AB172" s="127">
        <f t="shared" si="80"/>
        <v>85.729860150910426</v>
      </c>
      <c r="AD172" s="146"/>
      <c r="AE172" s="146"/>
      <c r="AF172" s="146"/>
      <c r="AG172" s="146"/>
      <c r="AH172" s="146"/>
      <c r="AI172" s="146"/>
      <c r="AJ172" s="146"/>
      <c r="AK172" s="146"/>
      <c r="AL172" s="146"/>
      <c r="AM172" s="146"/>
      <c r="AN172" s="146"/>
      <c r="AO172" s="146"/>
    </row>
    <row r="173" spans="1:41" s="40" customFormat="1" ht="11.25" customHeight="1">
      <c r="A173" s="45" t="s">
        <v>5</v>
      </c>
      <c r="B173" s="45"/>
      <c r="C173" s="45"/>
      <c r="D173" s="45"/>
      <c r="E173" s="45"/>
      <c r="F173" s="16"/>
      <c r="G173" s="26"/>
      <c r="H173" s="30">
        <f t="shared" si="79"/>
        <v>9</v>
      </c>
      <c r="I173" s="34" t="str">
        <f t="shared" si="81"/>
        <v>Koruza za zrnje</v>
      </c>
      <c r="J173" s="15" t="str">
        <f>+J$62</f>
        <v>Stroški skupaj</v>
      </c>
      <c r="K173" s="16" t="str">
        <f>+K$62</f>
        <v>EUR/ha</v>
      </c>
      <c r="L173" s="39"/>
      <c r="M173" s="194"/>
      <c r="N173" s="38"/>
      <c r="O173" s="139">
        <v>2420.0828185932587</v>
      </c>
      <c r="P173" s="38"/>
      <c r="Q173" s="139">
        <v>2704.074915486975</v>
      </c>
      <c r="R173" s="139">
        <v>2543.3060631331105</v>
      </c>
      <c r="S173" s="139">
        <v>2420.0828185932587</v>
      </c>
      <c r="T173" s="139">
        <v>2296.0224465686706</v>
      </c>
      <c r="U173" s="139">
        <v>2141.5386699413421</v>
      </c>
      <c r="V173" s="139">
        <v>2309.7144390032158</v>
      </c>
      <c r="W173" s="136"/>
      <c r="X173" s="127">
        <f t="shared" si="82"/>
        <v>111.73480902024646</v>
      </c>
      <c r="Y173" s="127">
        <f t="shared" si="80"/>
        <v>105.09169535823897</v>
      </c>
      <c r="Z173" s="127">
        <f t="shared" si="80"/>
        <v>100</v>
      </c>
      <c r="AA173" s="127">
        <f t="shared" si="80"/>
        <v>94.873713780724998</v>
      </c>
      <c r="AB173" s="127">
        <f t="shared" si="80"/>
        <v>88.490305103945644</v>
      </c>
      <c r="AD173" s="146"/>
      <c r="AE173" s="146"/>
      <c r="AF173" s="146"/>
      <c r="AG173" s="146"/>
      <c r="AH173" s="146"/>
      <c r="AI173" s="146"/>
      <c r="AJ173" s="146"/>
      <c r="AK173" s="146"/>
      <c r="AL173" s="146"/>
      <c r="AM173" s="146"/>
      <c r="AN173" s="146"/>
      <c r="AO173" s="146"/>
    </row>
    <row r="174" spans="1:41" s="34" customFormat="1" ht="11.25" customHeight="1">
      <c r="A174" s="45" t="s">
        <v>4</v>
      </c>
      <c r="B174" s="45"/>
      <c r="C174" s="45"/>
      <c r="D174" s="45"/>
      <c r="E174" s="45"/>
      <c r="F174" s="16"/>
      <c r="G174" s="26"/>
      <c r="H174" s="30">
        <f t="shared" si="79"/>
        <v>10</v>
      </c>
      <c r="I174" s="34" t="str">
        <f t="shared" si="81"/>
        <v>Koruza za zrnje</v>
      </c>
      <c r="J174" s="15" t="str">
        <f>+J$63</f>
        <v>Stranski pridelki</v>
      </c>
      <c r="K174" s="16" t="str">
        <f>+K$63</f>
        <v>EUR/ha</v>
      </c>
      <c r="L174" s="39"/>
      <c r="M174" s="194"/>
      <c r="N174" s="39"/>
      <c r="O174" s="139">
        <v>0</v>
      </c>
      <c r="P174" s="39"/>
      <c r="Q174" s="139">
        <v>0</v>
      </c>
      <c r="R174" s="139">
        <v>0</v>
      </c>
      <c r="S174" s="139">
        <v>0</v>
      </c>
      <c r="T174" s="139">
        <v>0</v>
      </c>
      <c r="U174" s="139">
        <v>0</v>
      </c>
      <c r="V174" s="139">
        <v>0</v>
      </c>
      <c r="W174" s="181"/>
      <c r="X174" s="127" t="e">
        <f t="shared" si="82"/>
        <v>#DIV/0!</v>
      </c>
      <c r="Y174" s="127" t="e">
        <f t="shared" si="80"/>
        <v>#DIV/0!</v>
      </c>
      <c r="Z174" s="127" t="e">
        <f t="shared" si="80"/>
        <v>#DIV/0!</v>
      </c>
      <c r="AA174" s="127" t="e">
        <f t="shared" si="80"/>
        <v>#DIV/0!</v>
      </c>
      <c r="AB174" s="127" t="e">
        <f t="shared" si="80"/>
        <v>#DIV/0!</v>
      </c>
      <c r="AD174" s="146"/>
      <c r="AE174" s="146"/>
      <c r="AF174" s="146"/>
      <c r="AG174" s="146"/>
      <c r="AH174" s="146"/>
      <c r="AI174" s="146"/>
      <c r="AJ174" s="146"/>
      <c r="AK174" s="146"/>
      <c r="AL174" s="146"/>
      <c r="AM174" s="146"/>
      <c r="AN174" s="146"/>
      <c r="AO174" s="146"/>
    </row>
    <row r="175" spans="1:41" s="34" customFormat="1" ht="11.25" customHeight="1">
      <c r="A175" s="45"/>
      <c r="B175" s="45"/>
      <c r="C175" s="45"/>
      <c r="D175" s="45"/>
      <c r="E175" s="45"/>
      <c r="F175" s="16"/>
      <c r="G175" s="26"/>
      <c r="H175" s="30">
        <f t="shared" si="79"/>
        <v>11</v>
      </c>
      <c r="I175" s="34" t="str">
        <f t="shared" si="81"/>
        <v>Koruza za zrnje</v>
      </c>
      <c r="J175" s="15" t="str">
        <f>+J$64</f>
        <v>Stroški glavnega pridelka</v>
      </c>
      <c r="K175" s="16" t="str">
        <f>+K$64</f>
        <v>EUR/ha</v>
      </c>
      <c r="L175" s="195"/>
      <c r="M175" s="194"/>
      <c r="N175" s="195"/>
      <c r="O175" s="149">
        <f>+O173-O174</f>
        <v>2420.0828185932587</v>
      </c>
      <c r="P175" s="39"/>
      <c r="Q175" s="149">
        <f>+Q173-Q174</f>
        <v>2704.074915486975</v>
      </c>
      <c r="R175" s="149">
        <f t="shared" ref="R175:V175" si="83">+R173-R174</f>
        <v>2543.3060631331105</v>
      </c>
      <c r="S175" s="149">
        <f t="shared" si="83"/>
        <v>2420.0828185932587</v>
      </c>
      <c r="T175" s="149">
        <f t="shared" si="83"/>
        <v>2296.0224465686706</v>
      </c>
      <c r="U175" s="149">
        <f t="shared" si="83"/>
        <v>2141.5386699413421</v>
      </c>
      <c r="V175" s="149">
        <f t="shared" si="83"/>
        <v>2309.7144390032158</v>
      </c>
      <c r="W175" s="28"/>
      <c r="X175" s="127">
        <f t="shared" si="82"/>
        <v>111.73480902024646</v>
      </c>
      <c r="Y175" s="127">
        <f t="shared" si="80"/>
        <v>105.09169535823897</v>
      </c>
      <c r="Z175" s="127">
        <f t="shared" si="80"/>
        <v>100</v>
      </c>
      <c r="AA175" s="127">
        <f t="shared" si="80"/>
        <v>94.873713780724998</v>
      </c>
      <c r="AB175" s="127">
        <f t="shared" si="80"/>
        <v>88.490305103945644</v>
      </c>
      <c r="AD175" s="146"/>
      <c r="AE175" s="146"/>
      <c r="AF175" s="146"/>
      <c r="AG175" s="146"/>
      <c r="AH175" s="146"/>
      <c r="AI175" s="146"/>
      <c r="AJ175" s="146"/>
      <c r="AK175" s="146"/>
      <c r="AL175" s="146"/>
      <c r="AM175" s="146"/>
      <c r="AN175" s="146"/>
      <c r="AO175" s="146"/>
    </row>
    <row r="176" spans="1:41" s="34" customFormat="1" ht="11.25" customHeight="1">
      <c r="A176" s="45" t="s">
        <v>3</v>
      </c>
      <c r="B176" s="45" t="s">
        <v>0</v>
      </c>
      <c r="C176" s="45" t="s">
        <v>2</v>
      </c>
      <c r="D176" s="45" t="s">
        <v>1</v>
      </c>
      <c r="E176" s="45" t="s">
        <v>0</v>
      </c>
      <c r="F176" s="16"/>
      <c r="G176" s="26"/>
      <c r="H176" s="30">
        <f t="shared" si="79"/>
        <v>12</v>
      </c>
      <c r="I176" s="34" t="str">
        <f t="shared" si="81"/>
        <v>Koruza za zrnje</v>
      </c>
      <c r="J176" s="15" t="str">
        <f>+J$65</f>
        <v>Subvencije</v>
      </c>
      <c r="K176" s="16" t="str">
        <f>+K$65</f>
        <v>EUR/ha</v>
      </c>
      <c r="L176" s="39"/>
      <c r="M176" s="194"/>
      <c r="N176" s="39"/>
      <c r="O176" s="139">
        <v>23.94</v>
      </c>
      <c r="P176" s="39"/>
      <c r="Q176" s="139">
        <v>23.94</v>
      </c>
      <c r="R176" s="139">
        <v>23.94</v>
      </c>
      <c r="S176" s="139">
        <v>23.94</v>
      </c>
      <c r="T176" s="139">
        <v>23.94</v>
      </c>
      <c r="U176" s="139">
        <v>23.94</v>
      </c>
      <c r="V176" s="139">
        <v>23.94</v>
      </c>
      <c r="W176" s="28"/>
      <c r="X176" s="127">
        <f t="shared" si="82"/>
        <v>100</v>
      </c>
      <c r="Y176" s="127">
        <f t="shared" si="80"/>
        <v>100</v>
      </c>
      <c r="Z176" s="127">
        <f t="shared" si="80"/>
        <v>100</v>
      </c>
      <c r="AA176" s="127">
        <f t="shared" si="80"/>
        <v>100</v>
      </c>
      <c r="AB176" s="127">
        <f t="shared" si="80"/>
        <v>100</v>
      </c>
      <c r="AD176" s="146"/>
      <c r="AE176" s="146"/>
      <c r="AF176" s="146"/>
      <c r="AG176" s="146"/>
      <c r="AH176" s="146"/>
      <c r="AI176" s="146"/>
      <c r="AJ176" s="146"/>
      <c r="AK176" s="146"/>
      <c r="AL176" s="146"/>
      <c r="AM176" s="146"/>
      <c r="AN176" s="146"/>
      <c r="AO176" s="146"/>
    </row>
    <row r="177" spans="1:41" s="34" customFormat="1" ht="11.25" customHeight="1">
      <c r="A177" s="45"/>
      <c r="B177" s="45"/>
      <c r="C177" s="45" t="s">
        <v>6</v>
      </c>
      <c r="D177" s="45"/>
      <c r="E177" s="45"/>
      <c r="F177" s="16"/>
      <c r="G177" s="26"/>
      <c r="H177" s="30">
        <f t="shared" si="79"/>
        <v>13</v>
      </c>
      <c r="I177" s="34" t="str">
        <f t="shared" si="81"/>
        <v>Koruza za zrnje</v>
      </c>
      <c r="J177" s="15" t="str">
        <f>+J$66</f>
        <v>Stroški, zmanjšani za subvencije</v>
      </c>
      <c r="K177" s="16" t="str">
        <f>+K$66</f>
        <v>EUR/ha</v>
      </c>
      <c r="L177" s="195"/>
      <c r="M177" s="194"/>
      <c r="N177" s="195"/>
      <c r="O177" s="151">
        <f>+O175-O176</f>
        <v>2396.1428185932587</v>
      </c>
      <c r="P177" s="39"/>
      <c r="Q177" s="151">
        <f>+Q175-Q176</f>
        <v>2680.1349154869749</v>
      </c>
      <c r="R177" s="151">
        <f t="shared" ref="R177:V177" si="84">+R175-R176</f>
        <v>2519.3660631331104</v>
      </c>
      <c r="S177" s="151">
        <f t="shared" si="84"/>
        <v>2396.1428185932587</v>
      </c>
      <c r="T177" s="151">
        <f t="shared" si="84"/>
        <v>2272.0824465686705</v>
      </c>
      <c r="U177" s="151">
        <f t="shared" si="84"/>
        <v>2117.598669941342</v>
      </c>
      <c r="V177" s="151">
        <f t="shared" si="84"/>
        <v>2285.7744390032158</v>
      </c>
      <c r="W177" s="28"/>
      <c r="X177" s="127">
        <f t="shared" si="82"/>
        <v>111.85205216859502</v>
      </c>
      <c r="Y177" s="127">
        <f t="shared" si="80"/>
        <v>105.14256677789324</v>
      </c>
      <c r="Z177" s="127">
        <f t="shared" si="80"/>
        <v>100</v>
      </c>
      <c r="AA177" s="127">
        <f t="shared" si="80"/>
        <v>94.822496761798931</v>
      </c>
      <c r="AB177" s="127">
        <f t="shared" si="80"/>
        <v>88.375311083692168</v>
      </c>
      <c r="AD177" s="146"/>
      <c r="AE177" s="146"/>
      <c r="AF177" s="146"/>
      <c r="AG177" s="146"/>
      <c r="AH177" s="146"/>
      <c r="AI177" s="146"/>
      <c r="AJ177" s="146"/>
      <c r="AK177" s="146"/>
      <c r="AL177" s="146"/>
      <c r="AM177" s="146"/>
      <c r="AN177" s="146"/>
      <c r="AO177" s="146"/>
    </row>
    <row r="178" spans="1:41" s="34" customFormat="1" ht="11.25" customHeight="1">
      <c r="A178" s="45"/>
      <c r="B178" s="45"/>
      <c r="C178" s="45"/>
      <c r="D178" s="45"/>
      <c r="E178" s="45"/>
      <c r="F178" s="16"/>
      <c r="G178" s="26"/>
      <c r="H178" s="30">
        <f t="shared" si="79"/>
        <v>14</v>
      </c>
      <c r="I178" s="34" t="str">
        <f t="shared" si="81"/>
        <v>Koruza za zrnje</v>
      </c>
      <c r="J178" s="15" t="str">
        <f>+J$67</f>
        <v>Stroški, zmanjšani za subvencije/kg</v>
      </c>
      <c r="K178" s="16" t="str">
        <f>+K$67</f>
        <v>EUR/kg</v>
      </c>
      <c r="L178" s="196"/>
      <c r="M178" s="197"/>
      <c r="N178" s="195"/>
      <c r="O178" s="157">
        <f>+O177/O169</f>
        <v>0.23961428185932587</v>
      </c>
      <c r="P178" s="198"/>
      <c r="Q178" s="157">
        <f>+Q177/Q169</f>
        <v>0.22334457629058124</v>
      </c>
      <c r="R178" s="157">
        <f t="shared" ref="R178:V178" si="85">+R177/R169</f>
        <v>0.22903327846664639</v>
      </c>
      <c r="S178" s="157">
        <f t="shared" si="85"/>
        <v>0.23961428185932587</v>
      </c>
      <c r="T178" s="157">
        <f t="shared" si="85"/>
        <v>0.25245360517429671</v>
      </c>
      <c r="U178" s="157">
        <f t="shared" si="85"/>
        <v>0.26469983374266776</v>
      </c>
      <c r="V178" s="157">
        <f t="shared" si="85"/>
        <v>0.22857744390032159</v>
      </c>
      <c r="W178" s="28"/>
      <c r="X178" s="127">
        <f t="shared" si="82"/>
        <v>93.210043473829188</v>
      </c>
      <c r="Y178" s="127">
        <f t="shared" si="80"/>
        <v>95.584151616266581</v>
      </c>
      <c r="Z178" s="127">
        <f t="shared" si="80"/>
        <v>100</v>
      </c>
      <c r="AA178" s="127">
        <f t="shared" si="80"/>
        <v>105.35832973533215</v>
      </c>
      <c r="AB178" s="127">
        <f t="shared" si="80"/>
        <v>110.4691388546152</v>
      </c>
      <c r="AD178" s="146"/>
      <c r="AE178" s="146"/>
      <c r="AF178" s="146"/>
      <c r="AG178" s="146"/>
      <c r="AH178" s="146"/>
      <c r="AI178" s="146"/>
      <c r="AJ178" s="146"/>
      <c r="AK178" s="146"/>
      <c r="AL178" s="146"/>
      <c r="AM178" s="146"/>
      <c r="AN178" s="146"/>
      <c r="AO178" s="146"/>
    </row>
    <row r="179" spans="1:41" s="34" customFormat="1" ht="11.25" customHeight="1">
      <c r="A179" s="45" t="s">
        <v>152</v>
      </c>
      <c r="B179" s="45"/>
      <c r="C179" s="45"/>
      <c r="D179" s="45"/>
      <c r="E179" s="45"/>
      <c r="F179" s="16"/>
      <c r="G179" s="26"/>
      <c r="H179" s="30">
        <f t="shared" si="79"/>
        <v>15</v>
      </c>
      <c r="J179" s="15" t="str">
        <f t="shared" ref="J179" si="86">+J142</f>
        <v>davek_a</v>
      </c>
      <c r="K179" s="16"/>
      <c r="L179" s="39"/>
      <c r="M179" s="194"/>
      <c r="N179" s="39"/>
      <c r="O179" s="201">
        <v>29.205183933167646</v>
      </c>
      <c r="P179" s="39"/>
      <c r="Q179" s="201">
        <v>28.027858217412181</v>
      </c>
      <c r="R179" s="201">
        <v>29.1447966237446</v>
      </c>
      <c r="S179" s="201">
        <v>29.205183933167646</v>
      </c>
      <c r="T179" s="201">
        <v>29.265614740141039</v>
      </c>
      <c r="U179" s="201">
        <v>29.326045547114436</v>
      </c>
      <c r="V179" s="201">
        <v>32.466372970080513</v>
      </c>
      <c r="W179" s="202"/>
      <c r="X179" s="127">
        <f t="shared" si="82"/>
        <v>95.968778287958656</v>
      </c>
      <c r="Y179" s="127">
        <f t="shared" si="80"/>
        <v>99.793230853942788</v>
      </c>
      <c r="Z179" s="127">
        <f t="shared" si="80"/>
        <v>100</v>
      </c>
      <c r="AA179" s="127">
        <f t="shared" si="80"/>
        <v>100.20691808382951</v>
      </c>
      <c r="AB179" s="127">
        <f t="shared" si="80"/>
        <v>100.41383616765901</v>
      </c>
      <c r="AD179" s="146"/>
      <c r="AE179" s="146"/>
      <c r="AF179" s="146"/>
      <c r="AG179" s="146"/>
      <c r="AH179" s="146"/>
      <c r="AI179" s="146"/>
      <c r="AJ179" s="146"/>
      <c r="AK179" s="146"/>
      <c r="AL179" s="146"/>
      <c r="AM179" s="146"/>
      <c r="AN179" s="146"/>
      <c r="AO179" s="146"/>
    </row>
    <row r="180" spans="1:41" s="34" customFormat="1" ht="11.25" customHeight="1">
      <c r="A180" s="16" t="s">
        <v>97</v>
      </c>
      <c r="B180" s="45"/>
      <c r="C180" s="45"/>
      <c r="D180" s="45"/>
      <c r="E180" s="45"/>
      <c r="F180" s="16"/>
      <c r="G180" s="16"/>
      <c r="H180" s="30">
        <f t="shared" si="79"/>
        <v>16</v>
      </c>
      <c r="J180" s="15" t="str">
        <f t="shared" ref="J180:J185" si="87">+A180</f>
        <v>Pokoj obvezno</v>
      </c>
      <c r="K180" s="16"/>
      <c r="L180" s="39"/>
      <c r="M180" s="194"/>
      <c r="N180" s="39"/>
      <c r="O180" s="31">
        <v>25.737727471268236</v>
      </c>
      <c r="P180" s="39"/>
      <c r="Q180" s="31">
        <v>27.408322862894803</v>
      </c>
      <c r="R180" s="31">
        <v>25.823085138965709</v>
      </c>
      <c r="S180" s="31">
        <v>25.737727471268236</v>
      </c>
      <c r="T180" s="31">
        <v>25.65224979698187</v>
      </c>
      <c r="U180" s="31">
        <v>25.5667721226955</v>
      </c>
      <c r="V180" s="31">
        <v>21.145390332201377</v>
      </c>
      <c r="W180" s="28"/>
      <c r="X180" s="127">
        <f t="shared" si="82"/>
        <v>106.49084264914804</v>
      </c>
      <c r="Y180" s="127">
        <f t="shared" si="80"/>
        <v>100.33164415076179</v>
      </c>
      <c r="Z180" s="127">
        <f t="shared" si="80"/>
        <v>100</v>
      </c>
      <c r="AA180" s="127">
        <f t="shared" si="80"/>
        <v>99.667889582008399</v>
      </c>
      <c r="AB180" s="127">
        <f t="shared" si="80"/>
        <v>99.335779164016799</v>
      </c>
      <c r="AD180" s="146"/>
      <c r="AE180" s="146"/>
      <c r="AF180" s="146"/>
      <c r="AG180" s="146"/>
      <c r="AH180" s="146"/>
      <c r="AI180" s="146"/>
      <c r="AJ180" s="146"/>
      <c r="AK180" s="146"/>
      <c r="AL180" s="146"/>
      <c r="AM180" s="146"/>
      <c r="AN180" s="146"/>
      <c r="AO180" s="146"/>
    </row>
    <row r="181" spans="1:41" s="40" customFormat="1" ht="11.25" customHeight="1">
      <c r="A181" s="16" t="s">
        <v>96</v>
      </c>
      <c r="B181" s="45"/>
      <c r="C181" s="45"/>
      <c r="D181" s="45"/>
      <c r="E181" s="45"/>
      <c r="F181" s="16"/>
      <c r="G181" s="16"/>
      <c r="H181" s="30">
        <f t="shared" si="79"/>
        <v>17</v>
      </c>
      <c r="I181" s="34"/>
      <c r="J181" s="15" t="str">
        <f t="shared" si="87"/>
        <v>Zdrav obvezno</v>
      </c>
      <c r="K181" s="16"/>
      <c r="L181" s="38"/>
      <c r="M181" s="199"/>
      <c r="N181" s="38"/>
      <c r="O181" s="31">
        <v>11.77293469492205</v>
      </c>
      <c r="P181" s="38"/>
      <c r="Q181" s="31">
        <v>12.537097361156395</v>
      </c>
      <c r="R181" s="31">
        <v>11.811978944210768</v>
      </c>
      <c r="S181" s="31">
        <v>11.77293469492205</v>
      </c>
      <c r="T181" s="31">
        <v>11.733835552296867</v>
      </c>
      <c r="U181" s="31">
        <v>11.69473640967168</v>
      </c>
      <c r="V181" s="31">
        <v>9.6723108035682408</v>
      </c>
      <c r="W181" s="28"/>
      <c r="X181" s="127">
        <f t="shared" si="82"/>
        <v>106.49084264914801</v>
      </c>
      <c r="Y181" s="127">
        <f t="shared" si="80"/>
        <v>100.33164415076182</v>
      </c>
      <c r="Z181" s="127">
        <f t="shared" si="80"/>
        <v>100</v>
      </c>
      <c r="AA181" s="127">
        <f t="shared" si="80"/>
        <v>99.667889582008399</v>
      </c>
      <c r="AB181" s="127">
        <f t="shared" si="80"/>
        <v>99.335779164016785</v>
      </c>
      <c r="AD181" s="146"/>
      <c r="AE181" s="146"/>
      <c r="AF181" s="146"/>
      <c r="AG181" s="146"/>
      <c r="AH181" s="146"/>
      <c r="AI181" s="146"/>
      <c r="AJ181" s="146"/>
      <c r="AK181" s="146"/>
      <c r="AL181" s="146"/>
      <c r="AM181" s="146"/>
      <c r="AN181" s="146"/>
      <c r="AO181" s="146"/>
    </row>
    <row r="182" spans="1:41" s="34" customFormat="1" ht="11.25" customHeight="1">
      <c r="A182" s="16" t="s">
        <v>95</v>
      </c>
      <c r="B182" s="45"/>
      <c r="C182" s="45"/>
      <c r="D182" s="45"/>
      <c r="E182" s="45"/>
      <c r="F182" s="16"/>
      <c r="G182" s="16"/>
      <c r="H182" s="30">
        <f t="shared" si="79"/>
        <v>18</v>
      </c>
      <c r="J182" s="15" t="str">
        <f t="shared" si="87"/>
        <v>Pokoj dodatno</v>
      </c>
      <c r="K182" s="16"/>
      <c r="L182" s="39"/>
      <c r="M182" s="194"/>
      <c r="N182" s="39"/>
      <c r="O182" s="31">
        <v>19.633238147899661</v>
      </c>
      <c r="P182" s="39"/>
      <c r="Q182" s="31">
        <v>20.907600743012324</v>
      </c>
      <c r="R182" s="31">
        <v>19.698350633822304</v>
      </c>
      <c r="S182" s="31">
        <v>19.633238147899661</v>
      </c>
      <c r="T182" s="31">
        <v>19.568034118621377</v>
      </c>
      <c r="U182" s="31">
        <v>19.502830089343107</v>
      </c>
      <c r="V182" s="31">
        <v>16.130114229620752</v>
      </c>
      <c r="W182" s="181"/>
      <c r="X182" s="127">
        <f t="shared" si="82"/>
        <v>106.49084264914799</v>
      </c>
      <c r="Y182" s="127">
        <f t="shared" si="80"/>
        <v>100.33164415076179</v>
      </c>
      <c r="Z182" s="127">
        <f t="shared" si="80"/>
        <v>100</v>
      </c>
      <c r="AA182" s="127">
        <f t="shared" si="80"/>
        <v>99.667889582008357</v>
      </c>
      <c r="AB182" s="127">
        <f t="shared" si="80"/>
        <v>99.335779164016785</v>
      </c>
      <c r="AD182" s="146"/>
      <c r="AE182" s="146"/>
      <c r="AF182" s="146"/>
      <c r="AG182" s="146"/>
      <c r="AH182" s="146"/>
      <c r="AI182" s="146"/>
      <c r="AJ182" s="146"/>
      <c r="AK182" s="146"/>
      <c r="AL182" s="146"/>
      <c r="AM182" s="146"/>
      <c r="AN182" s="146"/>
      <c r="AO182" s="146"/>
    </row>
    <row r="183" spans="1:41" s="40" customFormat="1" ht="11.25" customHeight="1">
      <c r="A183" s="16" t="s">
        <v>94</v>
      </c>
      <c r="B183" s="45"/>
      <c r="C183" s="45"/>
      <c r="D183" s="45"/>
      <c r="E183" s="45"/>
      <c r="F183" s="16"/>
      <c r="G183" s="16"/>
      <c r="H183" s="30">
        <f t="shared" si="79"/>
        <v>19</v>
      </c>
      <c r="I183" s="34"/>
      <c r="J183" s="15" t="str">
        <f t="shared" si="87"/>
        <v>Zdrav dodatno</v>
      </c>
      <c r="K183" s="16"/>
      <c r="L183" s="38"/>
      <c r="M183" s="199"/>
      <c r="N183" s="38"/>
      <c r="O183" s="31">
        <v>8.9806231270070036</v>
      </c>
      <c r="P183" s="38"/>
      <c r="Q183" s="31">
        <v>9.5635412430940256</v>
      </c>
      <c r="R183" s="31">
        <v>9.0104068383096845</v>
      </c>
      <c r="S183" s="31">
        <v>8.9806231270070036</v>
      </c>
      <c r="T183" s="31">
        <v>8.9507975420016503</v>
      </c>
      <c r="U183" s="31">
        <v>8.9209719569962953</v>
      </c>
      <c r="V183" s="31">
        <v>7.3782264443878134</v>
      </c>
      <c r="W183" s="28"/>
      <c r="X183" s="127">
        <f t="shared" si="82"/>
        <v>106.49084264914804</v>
      </c>
      <c r="Y183" s="127">
        <f t="shared" si="80"/>
        <v>100.33164415076182</v>
      </c>
      <c r="Z183" s="127">
        <f t="shared" si="80"/>
        <v>100</v>
      </c>
      <c r="AA183" s="127">
        <f t="shared" si="80"/>
        <v>99.667889582008399</v>
      </c>
      <c r="AB183" s="127">
        <f t="shared" si="80"/>
        <v>99.335779164016785</v>
      </c>
      <c r="AD183" s="146"/>
      <c r="AE183" s="146"/>
      <c r="AF183" s="146"/>
      <c r="AG183" s="146"/>
      <c r="AH183" s="146"/>
      <c r="AI183" s="146"/>
      <c r="AJ183" s="146"/>
      <c r="AK183" s="146"/>
      <c r="AL183" s="146"/>
      <c r="AM183" s="146"/>
      <c r="AN183" s="146"/>
      <c r="AO183" s="146"/>
    </row>
    <row r="184" spans="1:41" s="34" customFormat="1" ht="11.25" customHeight="1">
      <c r="A184" s="16" t="s">
        <v>93</v>
      </c>
      <c r="B184" s="45"/>
      <c r="C184" s="45"/>
      <c r="D184" s="45"/>
      <c r="E184" s="45"/>
      <c r="F184" s="16"/>
      <c r="G184" s="16"/>
      <c r="H184" s="30">
        <f t="shared" si="79"/>
        <v>20</v>
      </c>
      <c r="J184" s="15" t="str">
        <f t="shared" si="87"/>
        <v>Regresi</v>
      </c>
      <c r="K184" s="16"/>
      <c r="L184" s="39"/>
      <c r="M184" s="194"/>
      <c r="N184" s="39"/>
      <c r="O184" s="31">
        <v>67.588690608504166</v>
      </c>
      <c r="P184" s="39"/>
      <c r="Q184" s="31">
        <v>71.975766164521673</v>
      </c>
      <c r="R184" s="31">
        <v>67.812844547483778</v>
      </c>
      <c r="S184" s="31">
        <v>67.588690608504166</v>
      </c>
      <c r="T184" s="31">
        <v>67.364221525609224</v>
      </c>
      <c r="U184" s="31">
        <v>67.139752442714254</v>
      </c>
      <c r="V184" s="31">
        <v>55.528960222096508</v>
      </c>
      <c r="W184" s="181"/>
      <c r="X184" s="127">
        <f t="shared" si="82"/>
        <v>106.49084264914805</v>
      </c>
      <c r="Y184" s="127">
        <f t="shared" si="80"/>
        <v>100.33164415076183</v>
      </c>
      <c r="Z184" s="127">
        <f t="shared" si="80"/>
        <v>100</v>
      </c>
      <c r="AA184" s="127">
        <f t="shared" si="80"/>
        <v>99.667889582008414</v>
      </c>
      <c r="AB184" s="127">
        <f t="shared" si="80"/>
        <v>99.335779164016785</v>
      </c>
      <c r="AD184" s="146"/>
      <c r="AE184" s="146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</row>
    <row r="185" spans="1:41" s="34" customFormat="1" ht="11.25" customHeight="1">
      <c r="A185" s="45" t="s">
        <v>13</v>
      </c>
      <c r="B185" s="45"/>
      <c r="C185" s="45"/>
      <c r="D185" s="45"/>
      <c r="E185" s="45"/>
      <c r="F185" s="16"/>
      <c r="G185" s="16"/>
      <c r="H185" s="30">
        <f t="shared" si="79"/>
        <v>21</v>
      </c>
      <c r="J185" s="15" t="str">
        <f t="shared" si="87"/>
        <v>SUM element</v>
      </c>
      <c r="K185" s="16"/>
      <c r="L185" s="59"/>
      <c r="M185" s="147"/>
      <c r="N185" s="59"/>
      <c r="O185" s="139">
        <v>2420.0828185932587</v>
      </c>
      <c r="P185" s="150"/>
      <c r="Q185" s="139">
        <v>2704.0749154869754</v>
      </c>
      <c r="R185" s="139">
        <v>2543.3060631331109</v>
      </c>
      <c r="S185" s="139">
        <v>2420.0828185932587</v>
      </c>
      <c r="T185" s="139">
        <v>2296.0224465686706</v>
      </c>
      <c r="U185" s="139">
        <v>2141.5386699413421</v>
      </c>
      <c r="V185" s="139">
        <v>2309.7144390032154</v>
      </c>
      <c r="W185" s="181"/>
      <c r="X185" s="127">
        <f t="shared" si="82"/>
        <v>111.73480902024646</v>
      </c>
      <c r="Y185" s="127">
        <f t="shared" si="80"/>
        <v>105.09169535823899</v>
      </c>
      <c r="Z185" s="127">
        <f t="shared" si="80"/>
        <v>100</v>
      </c>
      <c r="AA185" s="127">
        <f t="shared" si="80"/>
        <v>94.873713780724998</v>
      </c>
      <c r="AB185" s="127">
        <f t="shared" si="80"/>
        <v>88.490305103945644</v>
      </c>
      <c r="AD185" s="146"/>
      <c r="AE185" s="146"/>
      <c r="AF185" s="146"/>
      <c r="AG185" s="146"/>
      <c r="AH185" s="146"/>
      <c r="AI185" s="146"/>
      <c r="AJ185" s="146"/>
      <c r="AK185" s="146"/>
      <c r="AL185" s="146"/>
      <c r="AM185" s="146"/>
      <c r="AN185" s="146"/>
      <c r="AO185" s="146"/>
    </row>
    <row r="186" spans="1:41" s="34" customFormat="1" ht="11.25" customHeight="1">
      <c r="A186" s="45" t="s">
        <v>3</v>
      </c>
      <c r="B186" s="45" t="s">
        <v>0</v>
      </c>
      <c r="C186" s="45" t="s">
        <v>2</v>
      </c>
      <c r="D186" s="45" t="s">
        <v>1</v>
      </c>
      <c r="E186" s="45" t="s">
        <v>0</v>
      </c>
      <c r="F186" s="16"/>
      <c r="G186" s="16"/>
      <c r="H186" s="30">
        <f t="shared" si="79"/>
        <v>22</v>
      </c>
      <c r="J186" s="82" t="str">
        <f t="shared" ref="J186" si="88">+J149</f>
        <v>Subvencije</v>
      </c>
      <c r="K186" s="16"/>
      <c r="L186" s="59"/>
      <c r="M186" s="147"/>
      <c r="N186" s="59"/>
      <c r="O186" s="139">
        <v>23.94</v>
      </c>
      <c r="P186" s="39"/>
      <c r="Q186" s="139">
        <v>23.94</v>
      </c>
      <c r="R186" s="139">
        <v>23.94</v>
      </c>
      <c r="S186" s="139">
        <v>23.94</v>
      </c>
      <c r="T186" s="139">
        <v>23.94</v>
      </c>
      <c r="U186" s="139">
        <v>23.94</v>
      </c>
      <c r="V186" s="139">
        <v>23.94</v>
      </c>
      <c r="W186" s="181"/>
      <c r="X186" s="127">
        <f t="shared" si="82"/>
        <v>100</v>
      </c>
      <c r="Y186" s="127">
        <f t="shared" si="80"/>
        <v>100</v>
      </c>
      <c r="Z186" s="127">
        <f t="shared" si="80"/>
        <v>100</v>
      </c>
      <c r="AA186" s="127">
        <f t="shared" si="80"/>
        <v>100</v>
      </c>
      <c r="AB186" s="127">
        <f t="shared" si="80"/>
        <v>100</v>
      </c>
      <c r="AD186" s="146"/>
      <c r="AE186" s="146"/>
      <c r="AF186" s="146"/>
      <c r="AG186" s="146"/>
      <c r="AH186" s="146"/>
      <c r="AI186" s="146"/>
      <c r="AJ186" s="146"/>
      <c r="AK186" s="146"/>
      <c r="AL186" s="146"/>
      <c r="AM186" s="146"/>
      <c r="AN186" s="146"/>
      <c r="AO186" s="146"/>
    </row>
    <row r="187" spans="1:41" s="34" customFormat="1" ht="11.25" customHeight="1">
      <c r="A187" s="87" t="s">
        <v>14</v>
      </c>
      <c r="B187" s="45"/>
      <c r="C187" s="45"/>
      <c r="D187" s="45"/>
      <c r="E187" s="45"/>
      <c r="F187" s="16"/>
      <c r="G187" s="16"/>
      <c r="H187" s="30">
        <f t="shared" si="79"/>
        <v>23</v>
      </c>
      <c r="J187" s="178" t="str">
        <f>+J150</f>
        <v>Vrednost pridelave_tržna</v>
      </c>
      <c r="K187" s="16"/>
      <c r="L187" s="59"/>
      <c r="M187" s="147"/>
      <c r="N187" s="59"/>
      <c r="O187" s="189">
        <v>1770</v>
      </c>
      <c r="P187" s="190"/>
      <c r="Q187" s="189">
        <v>2124</v>
      </c>
      <c r="R187" s="189">
        <v>1947</v>
      </c>
      <c r="S187" s="189">
        <v>1770</v>
      </c>
      <c r="T187" s="189">
        <v>1593</v>
      </c>
      <c r="U187" s="189">
        <v>1416</v>
      </c>
      <c r="V187" s="189">
        <v>1770</v>
      </c>
      <c r="W187" s="181"/>
      <c r="X187" s="127">
        <f t="shared" si="82"/>
        <v>120</v>
      </c>
      <c r="Y187" s="127">
        <f t="shared" ref="Y187:Y188" si="89">R187/$S187*100</f>
        <v>110.00000000000001</v>
      </c>
      <c r="Z187" s="127">
        <f t="shared" ref="Z187:Z188" si="90">S187/$S187*100</f>
        <v>100</v>
      </c>
      <c r="AA187" s="127">
        <f t="shared" ref="AA187:AB188" si="91">T187/$S187*100</f>
        <v>90</v>
      </c>
      <c r="AB187" s="127">
        <f t="shared" si="91"/>
        <v>80</v>
      </c>
      <c r="AD187" s="146"/>
      <c r="AE187" s="146"/>
      <c r="AF187" s="146"/>
      <c r="AG187" s="146"/>
      <c r="AH187" s="146"/>
      <c r="AI187" s="146"/>
      <c r="AJ187" s="146"/>
      <c r="AK187" s="146"/>
      <c r="AL187" s="146"/>
      <c r="AM187" s="146"/>
      <c r="AN187" s="146"/>
      <c r="AO187" s="146"/>
    </row>
    <row r="188" spans="1:41" s="41" customFormat="1" ht="11.25" customHeight="1">
      <c r="A188" s="45"/>
      <c r="B188" s="45"/>
      <c r="C188" s="45"/>
      <c r="D188" s="45"/>
      <c r="E188" s="45"/>
      <c r="F188" s="16"/>
      <c r="G188" s="47"/>
      <c r="H188" s="30">
        <f t="shared" si="79"/>
        <v>24</v>
      </c>
      <c r="I188" s="34"/>
      <c r="J188" s="19"/>
      <c r="K188" s="42"/>
      <c r="L188" s="165"/>
      <c r="M188" s="166"/>
      <c r="N188" s="159"/>
      <c r="O188" s="167">
        <f>+O173-O186-O174</f>
        <v>2396.1428185932587</v>
      </c>
      <c r="P188" s="59" t="s">
        <v>92</v>
      </c>
      <c r="Q188" s="167">
        <f>+Q173-Q186-Q174</f>
        <v>2680.1349154869749</v>
      </c>
      <c r="R188" s="167">
        <f t="shared" ref="R188:V188" si="92">+R173-R186-R174</f>
        <v>2519.3660631331104</v>
      </c>
      <c r="S188" s="167">
        <f t="shared" si="92"/>
        <v>2396.1428185932587</v>
      </c>
      <c r="T188" s="167">
        <f t="shared" si="92"/>
        <v>2272.0824465686705</v>
      </c>
      <c r="U188" s="167">
        <f t="shared" si="92"/>
        <v>2117.598669941342</v>
      </c>
      <c r="V188" s="167">
        <f t="shared" si="92"/>
        <v>2285.7744390032158</v>
      </c>
      <c r="W188" s="181"/>
      <c r="X188" s="127">
        <f>Q188/$S188*100</f>
        <v>111.85205216859502</v>
      </c>
      <c r="Y188" s="127">
        <f t="shared" si="89"/>
        <v>105.14256677789324</v>
      </c>
      <c r="Z188" s="127">
        <f t="shared" si="90"/>
        <v>100</v>
      </c>
      <c r="AA188" s="127">
        <f t="shared" si="91"/>
        <v>94.822496761798931</v>
      </c>
      <c r="AB188" s="127">
        <f t="shared" si="91"/>
        <v>88.375311083692168</v>
      </c>
      <c r="AD188" s="146"/>
      <c r="AE188" s="146"/>
      <c r="AF188" s="146"/>
      <c r="AG188" s="146"/>
      <c r="AH188" s="146"/>
      <c r="AI188" s="146"/>
      <c r="AJ188" s="146"/>
      <c r="AK188" s="146"/>
      <c r="AL188" s="146"/>
      <c r="AM188" s="146"/>
      <c r="AN188" s="146"/>
      <c r="AO188" s="146"/>
    </row>
    <row r="189" spans="1:41" s="41" customFormat="1" ht="11.25" customHeight="1">
      <c r="A189" s="45"/>
      <c r="B189" s="45"/>
      <c r="C189" s="45"/>
      <c r="D189" s="45"/>
      <c r="E189" s="45"/>
      <c r="F189" s="16"/>
      <c r="G189" s="42"/>
      <c r="H189" s="30">
        <f t="shared" si="79"/>
        <v>25</v>
      </c>
      <c r="I189" s="34"/>
      <c r="J189" s="19"/>
      <c r="K189" s="42"/>
      <c r="L189" s="165"/>
      <c r="M189" s="166"/>
      <c r="N189" s="159"/>
      <c r="O189" s="167">
        <f>O188-O180-O181</f>
        <v>2358.6321564270684</v>
      </c>
      <c r="P189" s="59" t="s">
        <v>91</v>
      </c>
      <c r="Q189" s="167">
        <f>Q188-Q180-Q181</f>
        <v>2640.1894952629236</v>
      </c>
      <c r="R189" s="167">
        <f t="shared" ref="R189:V189" si="93">R188-R180-R181</f>
        <v>2481.7309990499339</v>
      </c>
      <c r="S189" s="167">
        <f t="shared" si="93"/>
        <v>2358.6321564270684</v>
      </c>
      <c r="T189" s="167">
        <f t="shared" si="93"/>
        <v>2234.6963612193917</v>
      </c>
      <c r="U189" s="167">
        <f t="shared" si="93"/>
        <v>2080.3371614089747</v>
      </c>
      <c r="V189" s="167">
        <f t="shared" si="93"/>
        <v>2254.9567378674465</v>
      </c>
      <c r="W189" s="191"/>
      <c r="X189" s="159"/>
      <c r="Y189" s="159"/>
      <c r="Z189" s="159"/>
      <c r="AA189" s="159"/>
      <c r="AB189" s="159"/>
      <c r="AD189" s="146"/>
      <c r="AE189" s="146"/>
      <c r="AF189" s="146"/>
      <c r="AG189" s="146"/>
      <c r="AH189" s="146"/>
      <c r="AI189" s="146"/>
      <c r="AJ189" s="146"/>
      <c r="AK189" s="146"/>
      <c r="AL189" s="146"/>
      <c r="AM189" s="146"/>
      <c r="AN189" s="146"/>
      <c r="AO189" s="146"/>
    </row>
    <row r="190" spans="1:41" s="40" customFormat="1" ht="11.25" customHeight="1">
      <c r="A190" s="45"/>
      <c r="B190" s="45"/>
      <c r="C190" s="45"/>
      <c r="D190" s="45"/>
      <c r="E190" s="45"/>
      <c r="F190" s="16"/>
      <c r="G190" s="15"/>
      <c r="H190" s="30">
        <f t="shared" si="79"/>
        <v>26</v>
      </c>
      <c r="I190" s="34"/>
      <c r="J190" s="15"/>
      <c r="K190" s="16"/>
      <c r="L190" s="144"/>
      <c r="M190" s="145"/>
      <c r="N190" s="159"/>
      <c r="O190" s="167">
        <f>O189-O182-O183-O184</f>
        <v>2262.4296045436572</v>
      </c>
      <c r="P190" s="59" t="s">
        <v>90</v>
      </c>
      <c r="Q190" s="167">
        <f>Q189-Q182-Q183-Q184</f>
        <v>2537.742587112296</v>
      </c>
      <c r="R190" s="167">
        <f t="shared" ref="R190:V190" si="94">R189-R182-R183-R184</f>
        <v>2385.2093970303181</v>
      </c>
      <c r="S190" s="167">
        <f t="shared" si="94"/>
        <v>2262.4296045436572</v>
      </c>
      <c r="T190" s="167">
        <f t="shared" si="94"/>
        <v>2138.81330803316</v>
      </c>
      <c r="U190" s="167">
        <f t="shared" si="94"/>
        <v>1984.7736069199209</v>
      </c>
      <c r="V190" s="167">
        <f t="shared" si="94"/>
        <v>2175.9194369713414</v>
      </c>
      <c r="W190" s="191"/>
      <c r="X190" s="159"/>
      <c r="Y190" s="159"/>
      <c r="Z190" s="159"/>
      <c r="AA190" s="159"/>
      <c r="AB190" s="159"/>
      <c r="AD190" s="146"/>
      <c r="AE190" s="146"/>
      <c r="AF190" s="146"/>
      <c r="AG190" s="146"/>
      <c r="AH190" s="146"/>
      <c r="AI190" s="146"/>
      <c r="AJ190" s="146"/>
      <c r="AK190" s="146"/>
      <c r="AL190" s="146"/>
      <c r="AM190" s="146"/>
      <c r="AN190" s="146"/>
      <c r="AO190" s="146"/>
    </row>
    <row r="191" spans="1:41" s="34" customFormat="1" ht="11.25" customHeight="1">
      <c r="A191" s="45"/>
      <c r="B191" s="45"/>
      <c r="C191" s="45"/>
      <c r="D191" s="45"/>
      <c r="E191" s="45"/>
      <c r="F191" s="16"/>
      <c r="G191" s="16"/>
      <c r="H191" s="30">
        <f t="shared" si="79"/>
        <v>27</v>
      </c>
      <c r="J191" s="16"/>
      <c r="K191" s="16"/>
      <c r="L191" s="59"/>
      <c r="M191" s="147"/>
      <c r="N191" s="59"/>
      <c r="O191" s="169"/>
      <c r="P191" s="164"/>
      <c r="Q191" s="169"/>
      <c r="R191" s="169"/>
      <c r="S191" s="169"/>
      <c r="T191" s="169"/>
      <c r="U191" s="169"/>
      <c r="V191" s="169"/>
      <c r="W191" s="191"/>
      <c r="X191" s="144"/>
      <c r="Y191" s="144"/>
      <c r="Z191" s="144"/>
      <c r="AA191" s="144"/>
      <c r="AB191" s="144"/>
      <c r="AD191" s="146"/>
      <c r="AE191" s="146"/>
      <c r="AF191" s="146"/>
      <c r="AG191" s="146"/>
      <c r="AH191" s="146"/>
      <c r="AI191" s="146"/>
      <c r="AJ191" s="146"/>
      <c r="AK191" s="146"/>
      <c r="AL191" s="146"/>
      <c r="AM191" s="146"/>
      <c r="AN191" s="146"/>
      <c r="AO191" s="146"/>
    </row>
    <row r="192" spans="1:41" s="34" customFormat="1" ht="11.25" customHeight="1">
      <c r="A192" s="45"/>
      <c r="B192" s="45"/>
      <c r="C192" s="45"/>
      <c r="D192" s="45"/>
      <c r="E192" s="45"/>
      <c r="F192" s="16"/>
      <c r="G192" s="16"/>
      <c r="H192" s="30">
        <f t="shared" si="79"/>
        <v>28</v>
      </c>
      <c r="J192" s="15"/>
      <c r="K192" s="16"/>
      <c r="L192" s="59"/>
      <c r="M192" s="147"/>
      <c r="N192" s="59"/>
      <c r="O192" s="172" t="str">
        <f>+O169&amp;";"&amp;O171</f>
        <v>10000;1</v>
      </c>
      <c r="P192" s="192"/>
      <c r="Q192" s="172" t="str">
        <f>+Q169&amp;";"&amp;Q171</f>
        <v>12000;1</v>
      </c>
      <c r="R192" s="172" t="str">
        <f t="shared" ref="R192:V192" si="95">+R169&amp;";"&amp;R171</f>
        <v>11000;1</v>
      </c>
      <c r="S192" s="172" t="str">
        <f t="shared" si="95"/>
        <v>10000;1</v>
      </c>
      <c r="T192" s="172" t="str">
        <f t="shared" si="95"/>
        <v>9000;1</v>
      </c>
      <c r="U192" s="172" t="str">
        <f t="shared" si="95"/>
        <v>8000;1</v>
      </c>
      <c r="V192" s="172" t="str">
        <f t="shared" si="95"/>
        <v>10000;5</v>
      </c>
      <c r="W192" s="28"/>
      <c r="X192" s="59"/>
      <c r="Y192" s="59"/>
      <c r="Z192" s="59"/>
      <c r="AA192" s="59"/>
      <c r="AB192" s="59"/>
      <c r="AD192" s="146"/>
      <c r="AE192" s="146"/>
      <c r="AF192" s="146"/>
      <c r="AG192" s="146"/>
      <c r="AH192" s="146"/>
      <c r="AI192" s="146"/>
      <c r="AJ192" s="146"/>
      <c r="AK192" s="146"/>
      <c r="AL192" s="146"/>
      <c r="AM192" s="146"/>
      <c r="AN192" s="146"/>
      <c r="AO192" s="146"/>
    </row>
    <row r="193" spans="1:41" s="34" customFormat="1" ht="11.25" customHeight="1">
      <c r="A193" s="45"/>
      <c r="B193" s="45"/>
      <c r="C193" s="45"/>
      <c r="D193" s="45"/>
      <c r="E193" s="45"/>
      <c r="F193" s="16"/>
      <c r="G193" s="16"/>
      <c r="H193" s="30">
        <f t="shared" si="79"/>
        <v>29</v>
      </c>
      <c r="J193" s="16"/>
      <c r="K193" s="16"/>
      <c r="L193" s="59"/>
      <c r="M193" s="147"/>
      <c r="N193" s="59"/>
      <c r="O193" s="174">
        <f>+O188/O169*1000</f>
        <v>239.61428185932587</v>
      </c>
      <c r="P193" s="160" t="s">
        <v>89</v>
      </c>
      <c r="Q193" s="174">
        <f>+Q188/Q169*1000</f>
        <v>223.34457629058124</v>
      </c>
      <c r="R193" s="174">
        <f t="shared" ref="R193:V193" si="96">+R188/R169*1000</f>
        <v>229.03327846664641</v>
      </c>
      <c r="S193" s="174">
        <f t="shared" si="96"/>
        <v>239.61428185932587</v>
      </c>
      <c r="T193" s="174">
        <f t="shared" si="96"/>
        <v>252.45360517429671</v>
      </c>
      <c r="U193" s="174">
        <f t="shared" si="96"/>
        <v>264.69983374266775</v>
      </c>
      <c r="V193" s="174">
        <f t="shared" si="96"/>
        <v>228.57744390032158</v>
      </c>
      <c r="W193" s="28"/>
      <c r="X193" s="59"/>
      <c r="Y193" s="59"/>
      <c r="Z193" s="59"/>
      <c r="AA193" s="59"/>
      <c r="AB193" s="59"/>
      <c r="AD193" s="146"/>
      <c r="AE193" s="146"/>
      <c r="AF193" s="146"/>
      <c r="AG193" s="146"/>
      <c r="AH193" s="146"/>
      <c r="AI193" s="146"/>
      <c r="AJ193" s="146"/>
      <c r="AK193" s="146"/>
      <c r="AL193" s="146"/>
      <c r="AM193" s="146"/>
      <c r="AN193" s="146"/>
      <c r="AO193" s="146"/>
    </row>
    <row r="194" spans="1:41" s="34" customFormat="1" ht="11.25" customHeight="1">
      <c r="A194" s="45"/>
      <c r="B194" s="45"/>
      <c r="C194" s="45"/>
      <c r="D194" s="45"/>
      <c r="E194" s="45"/>
      <c r="F194" s="16"/>
      <c r="G194" s="16"/>
      <c r="H194" s="30">
        <f t="shared" si="79"/>
        <v>30</v>
      </c>
      <c r="J194" s="16"/>
      <c r="K194" s="16"/>
      <c r="L194" s="59"/>
      <c r="M194" s="147"/>
      <c r="N194" s="59"/>
      <c r="O194" s="174">
        <f>+O193*O189/O188</f>
        <v>235.86321564270685</v>
      </c>
      <c r="P194" s="160" t="s">
        <v>88</v>
      </c>
      <c r="Q194" s="174">
        <f>+Q193*Q189/Q188</f>
        <v>220.0157912719103</v>
      </c>
      <c r="R194" s="174">
        <f t="shared" ref="R194:V194" si="97">+R193*R189/R188</f>
        <v>225.61190900453943</v>
      </c>
      <c r="S194" s="174">
        <f t="shared" si="97"/>
        <v>235.86321564270685</v>
      </c>
      <c r="T194" s="174">
        <f t="shared" si="97"/>
        <v>248.29959569104349</v>
      </c>
      <c r="U194" s="174">
        <f t="shared" si="97"/>
        <v>260.04214517612183</v>
      </c>
      <c r="V194" s="174">
        <f t="shared" si="97"/>
        <v>225.49567378674465</v>
      </c>
      <c r="W194" s="28"/>
      <c r="X194" s="59"/>
      <c r="Y194" s="59"/>
      <c r="Z194" s="59"/>
      <c r="AA194" s="59"/>
      <c r="AB194" s="59"/>
      <c r="AD194" s="146"/>
      <c r="AE194" s="146"/>
      <c r="AF194" s="146"/>
      <c r="AG194" s="146"/>
      <c r="AH194" s="146"/>
      <c r="AI194" s="146"/>
      <c r="AJ194" s="146"/>
      <c r="AK194" s="146"/>
      <c r="AL194" s="146"/>
      <c r="AM194" s="146"/>
      <c r="AN194" s="146"/>
      <c r="AO194" s="146"/>
    </row>
    <row r="195" spans="1:41" s="34" customFormat="1" ht="11.25" customHeight="1">
      <c r="A195" s="45"/>
      <c r="B195" s="45"/>
      <c r="C195" s="45"/>
      <c r="D195" s="45"/>
      <c r="E195" s="45"/>
      <c r="F195" s="16"/>
      <c r="G195" s="16"/>
      <c r="H195" s="30">
        <f t="shared" si="79"/>
        <v>31</v>
      </c>
      <c r="J195" s="16"/>
      <c r="K195" s="16"/>
      <c r="L195" s="59"/>
      <c r="M195" s="147"/>
      <c r="N195" s="59"/>
      <c r="O195" s="174">
        <f>+O193*O190/O188</f>
        <v>226.24296045436571</v>
      </c>
      <c r="P195" s="160" t="s">
        <v>87</v>
      </c>
      <c r="Q195" s="174">
        <f>+Q193*Q190/Q188</f>
        <v>211.47854892602467</v>
      </c>
      <c r="R195" s="174">
        <f t="shared" ref="R195:V195" si="98">+R193*R190/R188</f>
        <v>216.83721791184712</v>
      </c>
      <c r="S195" s="174">
        <f t="shared" si="98"/>
        <v>226.24296045436571</v>
      </c>
      <c r="T195" s="174">
        <f t="shared" si="98"/>
        <v>237.64592311479552</v>
      </c>
      <c r="U195" s="174">
        <f t="shared" si="98"/>
        <v>248.09670086499008</v>
      </c>
      <c r="V195" s="174">
        <f t="shared" si="98"/>
        <v>217.59194369713416</v>
      </c>
      <c r="W195" s="28"/>
      <c r="X195" s="59"/>
      <c r="Y195" s="59"/>
      <c r="Z195" s="59"/>
      <c r="AA195" s="59"/>
      <c r="AB195" s="59"/>
      <c r="AD195" s="146"/>
      <c r="AE195" s="146"/>
      <c r="AF195" s="146"/>
      <c r="AG195" s="146"/>
      <c r="AH195" s="146"/>
      <c r="AI195" s="146"/>
      <c r="AJ195" s="146"/>
      <c r="AK195" s="146"/>
      <c r="AL195" s="146"/>
      <c r="AM195" s="146"/>
      <c r="AN195" s="146"/>
      <c r="AO195" s="146"/>
    </row>
    <row r="196" spans="1:41" s="34" customFormat="1" ht="11.25" customHeight="1">
      <c r="A196" s="45"/>
      <c r="B196" s="45"/>
      <c r="C196" s="45"/>
      <c r="D196" s="45"/>
      <c r="E196" s="45"/>
      <c r="F196" s="16"/>
      <c r="G196" s="16"/>
      <c r="H196" s="30">
        <f t="shared" si="79"/>
        <v>32</v>
      </c>
      <c r="J196" s="16"/>
      <c r="K196" s="16"/>
      <c r="L196" s="59"/>
      <c r="M196" s="147"/>
      <c r="N196" s="59"/>
      <c r="O196" s="174">
        <f>+O193-O195</f>
        <v>13.371321404960156</v>
      </c>
      <c r="P196" s="160" t="s">
        <v>86</v>
      </c>
      <c r="Q196" s="174">
        <f>+Q193-Q195</f>
        <v>11.866027364556572</v>
      </c>
      <c r="R196" s="174">
        <f t="shared" ref="R196:V196" si="99">+R193-R195</f>
        <v>12.196060554799288</v>
      </c>
      <c r="S196" s="174">
        <f t="shared" si="99"/>
        <v>13.371321404960156</v>
      </c>
      <c r="T196" s="174">
        <f t="shared" si="99"/>
        <v>14.80768205950119</v>
      </c>
      <c r="U196" s="174">
        <f t="shared" si="99"/>
        <v>16.603132877677666</v>
      </c>
      <c r="V196" s="174">
        <f t="shared" si="99"/>
        <v>10.985500203187428</v>
      </c>
      <c r="W196" s="28"/>
      <c r="X196" s="59"/>
      <c r="Y196" s="59"/>
      <c r="Z196" s="59"/>
      <c r="AA196" s="59"/>
      <c r="AB196" s="59"/>
      <c r="AD196" s="146"/>
      <c r="AE196" s="146"/>
      <c r="AF196" s="146"/>
      <c r="AG196" s="146"/>
      <c r="AH196" s="146"/>
      <c r="AI196" s="146"/>
      <c r="AJ196" s="146"/>
      <c r="AK196" s="146"/>
      <c r="AL196" s="146"/>
      <c r="AM196" s="146"/>
      <c r="AN196" s="146"/>
      <c r="AO196" s="146"/>
    </row>
    <row r="197" spans="1:41" s="40" customFormat="1" ht="11.25" customHeight="1">
      <c r="A197" s="45"/>
      <c r="B197" s="45"/>
      <c r="C197" s="45"/>
      <c r="D197" s="45"/>
      <c r="E197" s="45"/>
      <c r="F197" s="16"/>
      <c r="G197" s="15"/>
      <c r="H197" s="30">
        <f t="shared" si="79"/>
        <v>33</v>
      </c>
      <c r="I197" s="34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28"/>
      <c r="X197" s="59"/>
      <c r="Y197" s="59"/>
      <c r="Z197" s="59"/>
      <c r="AA197" s="59"/>
      <c r="AB197" s="59"/>
      <c r="AD197" s="146"/>
      <c r="AE197" s="146"/>
      <c r="AF197" s="146"/>
      <c r="AG197" s="146"/>
      <c r="AH197" s="146"/>
      <c r="AI197" s="146"/>
      <c r="AJ197" s="146"/>
      <c r="AK197" s="146"/>
      <c r="AL197" s="146"/>
      <c r="AM197" s="146"/>
      <c r="AN197" s="146"/>
      <c r="AO197" s="146"/>
    </row>
    <row r="198" spans="1:41" s="34" customFormat="1" ht="11.25" customHeight="1">
      <c r="A198" s="45" t="s">
        <v>15</v>
      </c>
      <c r="B198" s="45"/>
      <c r="C198" s="45"/>
      <c r="D198" s="45"/>
      <c r="E198" s="45"/>
      <c r="F198" s="35">
        <v>1000</v>
      </c>
      <c r="G198" s="16"/>
      <c r="H198" s="30">
        <f t="shared" si="79"/>
        <v>34</v>
      </c>
      <c r="J198" s="176" t="s">
        <v>85</v>
      </c>
      <c r="K198" s="16"/>
      <c r="L198" s="59"/>
      <c r="M198" s="147"/>
      <c r="N198" s="193"/>
      <c r="O198" s="177">
        <v>177</v>
      </c>
      <c r="P198" s="176" t="str">
        <f>J198</f>
        <v>Odkupna cena; vir podatkov SURS; preračuni KIS</v>
      </c>
      <c r="Q198" s="177">
        <v>177</v>
      </c>
      <c r="R198" s="177">
        <v>177</v>
      </c>
      <c r="S198" s="177">
        <v>177</v>
      </c>
      <c r="T198" s="177">
        <v>177</v>
      </c>
      <c r="U198" s="177">
        <v>177</v>
      </c>
      <c r="V198" s="177">
        <v>177</v>
      </c>
      <c r="W198" s="181"/>
      <c r="X198" s="144"/>
      <c r="Y198" s="144"/>
      <c r="Z198" s="144"/>
      <c r="AA198" s="144"/>
      <c r="AB198" s="144"/>
      <c r="AD198" s="146"/>
      <c r="AE198" s="146"/>
      <c r="AF198" s="146"/>
      <c r="AG198" s="146"/>
      <c r="AH198" s="146"/>
      <c r="AI198" s="146"/>
      <c r="AJ198" s="146"/>
      <c r="AK198" s="146"/>
      <c r="AL198" s="146"/>
      <c r="AM198" s="146"/>
      <c r="AN198" s="146"/>
      <c r="AO198" s="146"/>
    </row>
    <row r="199" spans="1:41" s="40" customFormat="1" ht="11.25" customHeight="1">
      <c r="A199" s="45"/>
      <c r="B199" s="45"/>
      <c r="C199" s="45"/>
      <c r="D199" s="45"/>
      <c r="E199" s="45"/>
      <c r="F199" s="16"/>
      <c r="G199" s="15"/>
      <c r="H199" s="30">
        <f t="shared" si="79"/>
        <v>35</v>
      </c>
      <c r="I199" s="34"/>
      <c r="J199" s="178" t="str">
        <f>+J162</f>
        <v>Bruto dodana vrednost</v>
      </c>
      <c r="K199" s="16"/>
      <c r="L199" s="144"/>
      <c r="M199" s="145"/>
      <c r="N199" s="144"/>
      <c r="O199" s="179">
        <f>O187+O186+O174-O172</f>
        <v>-112.572884408542</v>
      </c>
      <c r="P199" s="175">
        <f t="shared" ref="P199" si="100">P187+P186-P172</f>
        <v>0</v>
      </c>
      <c r="Q199" s="179">
        <f t="shared" ref="Q199" si="101">Q187+Q186+Q174-Q172</f>
        <v>-11.67644873332938</v>
      </c>
      <c r="R199" s="179">
        <f t="shared" ref="R199:V199" si="102">R187+R186+R174-R172</f>
        <v>-55.84392358376067</v>
      </c>
      <c r="S199" s="179">
        <f t="shared" si="102"/>
        <v>-112.572884408542</v>
      </c>
      <c r="T199" s="179">
        <f t="shared" si="102"/>
        <v>-168.51258198553683</v>
      </c>
      <c r="U199" s="179">
        <f t="shared" si="102"/>
        <v>-194.51082956253163</v>
      </c>
      <c r="V199" s="179">
        <f t="shared" si="102"/>
        <v>-82.230029905359515</v>
      </c>
      <c r="W199" s="28"/>
      <c r="X199" s="59"/>
      <c r="Y199" s="59"/>
      <c r="Z199" s="59"/>
      <c r="AA199" s="59"/>
      <c r="AB199" s="59"/>
      <c r="AD199" s="146"/>
      <c r="AE199" s="146"/>
      <c r="AF199" s="146"/>
      <c r="AG199" s="146"/>
      <c r="AH199" s="146"/>
      <c r="AI199" s="146"/>
      <c r="AJ199" s="146"/>
      <c r="AK199" s="146"/>
      <c r="AL199" s="146"/>
      <c r="AM199" s="146"/>
      <c r="AN199" s="146"/>
      <c r="AO199" s="146"/>
    </row>
    <row r="200" spans="1:41" s="34" customFormat="1" ht="11.25" customHeight="1">
      <c r="A200" s="87" t="s">
        <v>11</v>
      </c>
      <c r="B200" s="45"/>
      <c r="C200" s="45"/>
      <c r="D200" s="45"/>
      <c r="E200" s="45"/>
      <c r="F200" s="16"/>
      <c r="G200" s="16"/>
      <c r="H200" s="30">
        <f t="shared" si="79"/>
        <v>36</v>
      </c>
      <c r="J200" s="162" t="s">
        <v>11</v>
      </c>
      <c r="K200" s="42"/>
      <c r="L200" s="59"/>
      <c r="M200" s="147"/>
      <c r="N200" s="59"/>
      <c r="O200" s="139">
        <v>147.78525853972349</v>
      </c>
      <c r="P200" s="38"/>
      <c r="Q200" s="139">
        <v>158.55325106885832</v>
      </c>
      <c r="R200" s="139">
        <v>149.4468056482857</v>
      </c>
      <c r="S200" s="139">
        <v>147.78525853972349</v>
      </c>
      <c r="T200" s="139">
        <v>146.11834740503426</v>
      </c>
      <c r="U200" s="139">
        <v>144.45143627034503</v>
      </c>
      <c r="V200" s="139">
        <v>122.27727687453428</v>
      </c>
      <c r="W200" s="181"/>
      <c r="X200" s="144"/>
      <c r="Y200" s="144"/>
      <c r="Z200" s="144"/>
      <c r="AA200" s="144"/>
      <c r="AB200" s="144"/>
      <c r="AD200" s="146"/>
      <c r="AE200" s="146"/>
      <c r="AF200" s="146"/>
      <c r="AG200" s="146"/>
      <c r="AH200" s="146"/>
      <c r="AI200" s="146"/>
      <c r="AJ200" s="146"/>
      <c r="AK200" s="146"/>
      <c r="AL200" s="146"/>
      <c r="AM200" s="146"/>
      <c r="AN200" s="146"/>
      <c r="AO200" s="146"/>
    </row>
    <row r="201" spans="1:41" s="34" customFormat="1" ht="11.25" customHeight="1">
      <c r="A201" s="45"/>
      <c r="B201" s="45"/>
      <c r="C201" s="45"/>
      <c r="D201" s="45"/>
      <c r="E201" s="45"/>
      <c r="F201" s="16"/>
      <c r="G201" s="59"/>
      <c r="H201" s="30">
        <f t="shared" si="79"/>
        <v>37</v>
      </c>
      <c r="J201" s="16" t="s">
        <v>173</v>
      </c>
      <c r="K201" s="42"/>
      <c r="L201" s="59"/>
      <c r="M201" s="147"/>
      <c r="N201" s="59"/>
      <c r="O201" s="200">
        <f>+O199-O200</f>
        <v>-260.35814294826548</v>
      </c>
      <c r="P201" s="147"/>
      <c r="Q201" s="200">
        <f>+Q199-Q200</f>
        <v>-170.2296998021877</v>
      </c>
      <c r="R201" s="200">
        <f t="shared" ref="R201:V201" si="103">+R199-R200</f>
        <v>-205.29072923204637</v>
      </c>
      <c r="S201" s="200">
        <f t="shared" si="103"/>
        <v>-260.35814294826548</v>
      </c>
      <c r="T201" s="200">
        <f t="shared" si="103"/>
        <v>-314.63092939057105</v>
      </c>
      <c r="U201" s="200">
        <f t="shared" si="103"/>
        <v>-338.96226583287665</v>
      </c>
      <c r="V201" s="200">
        <f t="shared" si="103"/>
        <v>-204.50730677989378</v>
      </c>
      <c r="W201" s="28"/>
      <c r="X201" s="59"/>
      <c r="Y201" s="59"/>
      <c r="Z201" s="59"/>
      <c r="AA201" s="59"/>
      <c r="AB201" s="59"/>
      <c r="AD201" s="146"/>
      <c r="AE201" s="146"/>
      <c r="AF201" s="146"/>
      <c r="AG201" s="146"/>
      <c r="AH201" s="146"/>
      <c r="AI201" s="146"/>
      <c r="AJ201" s="146"/>
      <c r="AK201" s="146"/>
      <c r="AL201" s="146"/>
      <c r="AM201" s="146"/>
      <c r="AN201" s="146"/>
      <c r="AO201" s="146"/>
    </row>
    <row r="202" spans="1:41" s="34" customFormat="1">
      <c r="A202" s="45"/>
      <c r="B202" s="45"/>
      <c r="C202" s="45"/>
      <c r="D202" s="45"/>
      <c r="E202" s="45"/>
      <c r="F202" s="89"/>
      <c r="G202" s="89"/>
      <c r="H202" s="58">
        <f>1</f>
        <v>1</v>
      </c>
      <c r="I202" s="58" t="str">
        <f>+J204</f>
        <v>Krompir pozni</v>
      </c>
      <c r="J202" s="57" t="s">
        <v>131</v>
      </c>
      <c r="K202" s="58"/>
      <c r="L202" s="58"/>
      <c r="M202" s="58"/>
      <c r="N202" s="58"/>
      <c r="O202" s="125">
        <f>O210-O222+O215-'2025'!E181-'2025'!E178</f>
        <v>4.4709999963620239E-3</v>
      </c>
      <c r="P202" s="58"/>
      <c r="Q202" s="125">
        <f>Q210-Q222+Q215-'2025'!H181-'2025'!H178</f>
        <v>3.5768000036379699E-3</v>
      </c>
      <c r="R202" s="125">
        <f>R210-R222+R215-'2025'!I181-'2025'!I178</f>
        <v>4.4709999963620239E-3</v>
      </c>
      <c r="S202" s="125">
        <f>S210-S222+S215-'2025'!J181-'2025'!J178</f>
        <v>5.961333333333374E-3</v>
      </c>
      <c r="T202" s="125">
        <f>T210-T222+T215-'2025'!K181-'2025'!K178</f>
        <v>7.1535999981810483E-3</v>
      </c>
      <c r="U202" s="125">
        <f>U210-U222+U215-'2025'!L181-'2025'!L178</f>
        <v>5.9613333333333185E-3</v>
      </c>
      <c r="V202" s="125">
        <f>V210-V222+V215-'2025'!M181-'2025'!M178</f>
        <v>4.4709999945430345E-3</v>
      </c>
      <c r="W202" s="58"/>
      <c r="X202" s="58"/>
      <c r="Y202" s="58"/>
      <c r="Z202" s="58"/>
      <c r="AA202" s="58"/>
      <c r="AB202" s="58"/>
      <c r="AD202" s="146"/>
      <c r="AE202" s="146"/>
      <c r="AF202" s="146"/>
      <c r="AG202" s="146"/>
      <c r="AH202" s="146"/>
      <c r="AI202" s="146"/>
      <c r="AJ202" s="146"/>
      <c r="AK202" s="146"/>
      <c r="AL202" s="146"/>
      <c r="AM202" s="146"/>
      <c r="AN202" s="146"/>
      <c r="AO202" s="146"/>
    </row>
    <row r="203" spans="1:41" s="34" customFormat="1">
      <c r="A203" s="45"/>
      <c r="B203" s="45"/>
      <c r="C203" s="45"/>
      <c r="D203" s="45"/>
      <c r="E203" s="45"/>
      <c r="G203" s="90"/>
      <c r="H203" s="30">
        <f>H202+1</f>
        <v>2</v>
      </c>
      <c r="I203" s="34" t="str">
        <f>+I202</f>
        <v>Krompir pozni</v>
      </c>
      <c r="J203" s="32" t="s">
        <v>132</v>
      </c>
      <c r="K203" s="33"/>
      <c r="L203" s="33"/>
      <c r="M203" s="128"/>
      <c r="N203" s="33"/>
      <c r="O203" s="184" t="e">
        <f>#REF!</f>
        <v>#REF!</v>
      </c>
      <c r="P203" s="184"/>
      <c r="Q203" s="129" t="s">
        <v>128</v>
      </c>
      <c r="R203" s="129" t="s">
        <v>127</v>
      </c>
      <c r="S203" s="129" t="s">
        <v>138</v>
      </c>
      <c r="T203" s="129" t="s">
        <v>183</v>
      </c>
      <c r="U203" s="129" t="s">
        <v>184</v>
      </c>
      <c r="V203" s="33" t="s">
        <v>185</v>
      </c>
      <c r="W203" s="33"/>
      <c r="X203" s="33"/>
      <c r="Y203" s="33"/>
      <c r="Z203" s="33"/>
      <c r="AA203" s="33"/>
      <c r="AB203" s="33"/>
      <c r="AD203" s="146"/>
      <c r="AE203" s="146"/>
      <c r="AF203" s="146"/>
      <c r="AG203" s="146"/>
      <c r="AH203" s="146"/>
      <c r="AI203" s="146"/>
      <c r="AJ203" s="146"/>
      <c r="AK203" s="146"/>
      <c r="AL203" s="146"/>
      <c r="AM203" s="146"/>
      <c r="AN203" s="146"/>
      <c r="AO203" s="146"/>
    </row>
    <row r="204" spans="1:41" s="34" customFormat="1">
      <c r="A204" s="45"/>
      <c r="B204" s="45"/>
      <c r="C204" s="45"/>
      <c r="D204" s="45"/>
      <c r="E204" s="45"/>
      <c r="F204" s="91" t="e">
        <f>#REF!</f>
        <v>#REF!</v>
      </c>
      <c r="G204" s="90"/>
      <c r="H204" s="30">
        <f t="shared" ref="H204:H238" si="104">H203+1</f>
        <v>3</v>
      </c>
      <c r="I204" s="34" t="str">
        <f>+I203</f>
        <v>Krompir pozni</v>
      </c>
      <c r="J204" s="36" t="s">
        <v>225</v>
      </c>
      <c r="K204" s="16" t="str">
        <f>+K$56</f>
        <v>Enota</v>
      </c>
      <c r="L204" s="78"/>
      <c r="M204" s="130"/>
      <c r="N204" s="124"/>
      <c r="O204" s="83"/>
      <c r="P204" s="83"/>
      <c r="Q204" s="16"/>
      <c r="R204" s="16"/>
      <c r="S204" s="83"/>
      <c r="T204" s="16"/>
      <c r="U204" s="83"/>
      <c r="X204" s="34" t="s">
        <v>72</v>
      </c>
      <c r="AD204" s="146"/>
      <c r="AE204" s="146"/>
      <c r="AF204" s="146"/>
      <c r="AG204" s="146"/>
      <c r="AH204" s="146"/>
      <c r="AI204" s="146"/>
      <c r="AJ204" s="146"/>
      <c r="AK204" s="146"/>
      <c r="AL204" s="146"/>
      <c r="AM204" s="146"/>
      <c r="AN204" s="146"/>
      <c r="AO204" s="146"/>
    </row>
    <row r="205" spans="1:41" s="34" customFormat="1">
      <c r="A205" s="45"/>
      <c r="B205" s="45"/>
      <c r="C205" s="45"/>
      <c r="D205" s="45"/>
      <c r="E205" s="45"/>
      <c r="G205" s="90"/>
      <c r="H205" s="30">
        <f t="shared" si="104"/>
        <v>4</v>
      </c>
      <c r="I205" s="34" t="str">
        <f>+I204</f>
        <v>Krompir pozni</v>
      </c>
      <c r="J205" s="15" t="s">
        <v>68</v>
      </c>
      <c r="K205" s="16"/>
      <c r="L205" s="78"/>
      <c r="M205" s="130"/>
      <c r="N205" s="124"/>
      <c r="O205" s="83"/>
      <c r="P205" s="83"/>
      <c r="Q205" s="78"/>
      <c r="R205" s="78" t="s">
        <v>66</v>
      </c>
      <c r="S205" s="78" t="s">
        <v>65</v>
      </c>
      <c r="T205" s="78" t="s">
        <v>64</v>
      </c>
      <c r="U205" s="78"/>
      <c r="V205" s="78"/>
      <c r="W205" s="78"/>
      <c r="X205" s="124" t="str">
        <f>R205</f>
        <v>M 2</v>
      </c>
      <c r="Y205" s="78" t="str">
        <f>S205</f>
        <v>M 3</v>
      </c>
      <c r="Z205" s="78" t="str">
        <f>T205</f>
        <v>M 4</v>
      </c>
      <c r="AA205" s="78"/>
      <c r="AB205" s="78"/>
      <c r="AD205" s="146"/>
      <c r="AE205" s="146"/>
      <c r="AF205" s="146"/>
      <c r="AG205" s="146"/>
      <c r="AH205" s="146"/>
      <c r="AI205" s="146"/>
      <c r="AJ205" s="146"/>
      <c r="AK205" s="146"/>
      <c r="AL205" s="146"/>
      <c r="AM205" s="146"/>
      <c r="AN205" s="146"/>
      <c r="AO205" s="146"/>
    </row>
    <row r="206" spans="1:41" s="34" customFormat="1">
      <c r="A206" s="45" t="s">
        <v>9</v>
      </c>
      <c r="B206" s="45"/>
      <c r="C206" s="45"/>
      <c r="D206" s="45"/>
      <c r="E206" s="45"/>
      <c r="F206" s="16"/>
      <c r="G206" s="90"/>
      <c r="H206" s="30">
        <f t="shared" si="104"/>
        <v>5</v>
      </c>
      <c r="I206" s="34" t="str">
        <f>+I205</f>
        <v>Krompir pozni</v>
      </c>
      <c r="J206" s="15" t="s">
        <v>8</v>
      </c>
      <c r="K206" s="16" t="s">
        <v>7</v>
      </c>
      <c r="L206" s="132"/>
      <c r="M206" s="185"/>
      <c r="N206" s="134"/>
      <c r="O206" s="139">
        <v>40000</v>
      </c>
      <c r="P206" s="16"/>
      <c r="Q206" s="139">
        <v>50000</v>
      </c>
      <c r="R206" s="139">
        <v>40000</v>
      </c>
      <c r="S206" s="139">
        <v>30000</v>
      </c>
      <c r="T206" s="139">
        <v>25000</v>
      </c>
      <c r="U206" s="139">
        <v>30000</v>
      </c>
      <c r="V206" s="139">
        <v>40000</v>
      </c>
      <c r="W206" s="78"/>
      <c r="X206" s="78">
        <f>R206/$Q206*100</f>
        <v>80</v>
      </c>
      <c r="Y206" s="78">
        <f>S206/$Q206*100</f>
        <v>60</v>
      </c>
      <c r="Z206" s="78">
        <f>S206/$Q206*100</f>
        <v>60</v>
      </c>
      <c r="AA206" s="78"/>
      <c r="AB206" s="78"/>
      <c r="AD206" s="146"/>
      <c r="AE206" s="146"/>
      <c r="AF206" s="146"/>
      <c r="AG206" s="146"/>
      <c r="AH206" s="146"/>
      <c r="AI206" s="146"/>
      <c r="AJ206" s="146"/>
      <c r="AK206" s="146"/>
      <c r="AL206" s="146"/>
      <c r="AM206" s="146"/>
      <c r="AN206" s="146"/>
      <c r="AO206" s="146"/>
    </row>
    <row r="207" spans="1:41" s="34" customFormat="1">
      <c r="A207" s="45" t="s">
        <v>79</v>
      </c>
      <c r="B207" s="45"/>
      <c r="C207" s="45"/>
      <c r="D207" s="45"/>
      <c r="E207" s="45"/>
      <c r="F207" s="16"/>
      <c r="G207" s="90"/>
      <c r="H207" s="30">
        <f t="shared" si="104"/>
        <v>6</v>
      </c>
      <c r="J207" s="15"/>
      <c r="K207" s="16"/>
      <c r="L207" s="132"/>
      <c r="M207" s="185"/>
      <c r="N207" s="134"/>
      <c r="O207" s="132"/>
      <c r="P207" s="16"/>
      <c r="Q207" s="132"/>
      <c r="R207" s="132"/>
      <c r="S207" s="132"/>
      <c r="T207" s="132"/>
      <c r="U207" s="132"/>
      <c r="V207" s="132"/>
      <c r="W207" s="78"/>
      <c r="X207" s="78"/>
      <c r="Y207" s="78"/>
      <c r="Z207" s="78"/>
      <c r="AA207" s="78"/>
      <c r="AB207" s="78"/>
      <c r="AD207" s="146"/>
      <c r="AE207" s="146"/>
      <c r="AF207" s="146"/>
      <c r="AG207" s="146"/>
      <c r="AH207" s="146"/>
      <c r="AI207" s="146"/>
      <c r="AJ207" s="146"/>
      <c r="AK207" s="146"/>
      <c r="AL207" s="146"/>
      <c r="AM207" s="146"/>
      <c r="AN207" s="146"/>
      <c r="AO207" s="146"/>
    </row>
    <row r="208" spans="1:41" s="34" customFormat="1">
      <c r="A208" s="45" t="s">
        <v>75</v>
      </c>
      <c r="B208" s="45"/>
      <c r="C208" s="45"/>
      <c r="D208" s="45"/>
      <c r="E208" s="45"/>
      <c r="F208" s="16"/>
      <c r="G208" s="90"/>
      <c r="H208" s="30">
        <f t="shared" si="104"/>
        <v>7</v>
      </c>
      <c r="I208" s="34" t="str">
        <f>+I206</f>
        <v>Krompir pozni</v>
      </c>
      <c r="J208" s="15" t="s">
        <v>74</v>
      </c>
      <c r="K208" s="16" t="s">
        <v>73</v>
      </c>
      <c r="L208" s="78"/>
      <c r="M208" s="130"/>
      <c r="N208" s="124"/>
      <c r="O208" s="139">
        <v>1</v>
      </c>
      <c r="P208" s="139"/>
      <c r="Q208" s="139">
        <v>1</v>
      </c>
      <c r="R208" s="139">
        <v>1</v>
      </c>
      <c r="S208" s="139">
        <v>1</v>
      </c>
      <c r="T208" s="139">
        <v>1</v>
      </c>
      <c r="U208" s="139">
        <v>0.2</v>
      </c>
      <c r="V208" s="139">
        <v>0.5</v>
      </c>
      <c r="W208" s="78"/>
      <c r="X208" s="127"/>
      <c r="Y208" s="127"/>
      <c r="Z208" s="127"/>
      <c r="AA208" s="127"/>
      <c r="AB208" s="127"/>
      <c r="AD208" s="146"/>
      <c r="AE208" s="146"/>
      <c r="AF208" s="146"/>
      <c r="AG208" s="146"/>
      <c r="AH208" s="146"/>
      <c r="AI208" s="146"/>
      <c r="AJ208" s="146"/>
      <c r="AK208" s="146"/>
      <c r="AL208" s="146"/>
      <c r="AM208" s="146"/>
      <c r="AN208" s="146"/>
      <c r="AO208" s="146"/>
    </row>
    <row r="209" spans="1:41" s="34" customFormat="1">
      <c r="A209" s="87" t="s">
        <v>12</v>
      </c>
      <c r="B209" s="45"/>
      <c r="C209" s="45"/>
      <c r="D209" s="45"/>
      <c r="E209" s="45"/>
      <c r="F209" s="16"/>
      <c r="G209" s="90"/>
      <c r="H209" s="30">
        <f t="shared" si="104"/>
        <v>8</v>
      </c>
      <c r="I209" s="34" t="str">
        <f>+I204</f>
        <v>Krompir pozni</v>
      </c>
      <c r="J209" s="15" t="str">
        <f>+J$61</f>
        <v>Kupljen material in storitve</v>
      </c>
      <c r="K209" s="16"/>
      <c r="L209" s="16"/>
      <c r="M209" s="116"/>
      <c r="N209" s="16"/>
      <c r="O209" s="139">
        <v>6676.8510354579284</v>
      </c>
      <c r="P209" s="16"/>
      <c r="Q209" s="139">
        <v>6867.8200337720546</v>
      </c>
      <c r="R209" s="139">
        <v>6676.8510354579284</v>
      </c>
      <c r="S209" s="139">
        <v>6435.2805992844669</v>
      </c>
      <c r="T209" s="139">
        <v>6240.8032393466565</v>
      </c>
      <c r="U209" s="139">
        <v>6525.4250480626679</v>
      </c>
      <c r="V209" s="139">
        <v>6713.4988273175168</v>
      </c>
      <c r="W209" s="132"/>
      <c r="X209" s="127"/>
      <c r="Y209" s="127"/>
      <c r="Z209" s="127"/>
      <c r="AA209" s="127"/>
      <c r="AB209" s="127"/>
      <c r="AD209" s="146"/>
      <c r="AE209" s="146"/>
      <c r="AF209" s="146"/>
      <c r="AG209" s="146"/>
      <c r="AH209" s="146"/>
      <c r="AI209" s="146"/>
      <c r="AJ209" s="146"/>
      <c r="AK209" s="146"/>
      <c r="AL209" s="146"/>
      <c r="AM209" s="146"/>
      <c r="AN209" s="146"/>
      <c r="AO209" s="146"/>
    </row>
    <row r="210" spans="1:41" s="40" customFormat="1">
      <c r="A210" s="45" t="s">
        <v>5</v>
      </c>
      <c r="B210" s="45"/>
      <c r="C210" s="45"/>
      <c r="D210" s="45"/>
      <c r="E210" s="45"/>
      <c r="F210" s="16"/>
      <c r="G210" s="90"/>
      <c r="H210" s="30">
        <f t="shared" si="104"/>
        <v>9</v>
      </c>
      <c r="I210" s="34" t="str">
        <f t="shared" ref="I210:I237" si="105">+I209</f>
        <v>Krompir pozni</v>
      </c>
      <c r="J210" s="15" t="str">
        <f>+J$62</f>
        <v>Stroški skupaj</v>
      </c>
      <c r="K210" s="16" t="str">
        <f>+K$62</f>
        <v>EUR/ha</v>
      </c>
      <c r="L210" s="39"/>
      <c r="M210" s="194"/>
      <c r="N210" s="38"/>
      <c r="O210" s="139">
        <v>11941.607731013419</v>
      </c>
      <c r="P210" s="38"/>
      <c r="Q210" s="139">
        <v>12866.620873625241</v>
      </c>
      <c r="R210" s="139">
        <v>11941.607731013419</v>
      </c>
      <c r="S210" s="139">
        <v>10943.503278786518</v>
      </c>
      <c r="T210" s="139">
        <v>10356.188465566789</v>
      </c>
      <c r="U210" s="139">
        <v>11353.797206943595</v>
      </c>
      <c r="V210" s="139">
        <v>12110.407328966636</v>
      </c>
      <c r="W210" s="136"/>
      <c r="X210" s="127">
        <f t="shared" ref="X210:Z213" si="106">R210/$Q210*100</f>
        <v>92.810753097513199</v>
      </c>
      <c r="Y210" s="127">
        <f t="shared" si="106"/>
        <v>85.053437000068584</v>
      </c>
      <c r="Z210" s="127">
        <f t="shared" si="106"/>
        <v>80.488797853642495</v>
      </c>
      <c r="AA210" s="127"/>
      <c r="AB210" s="127"/>
      <c r="AD210" s="146"/>
      <c r="AE210" s="146"/>
      <c r="AF210" s="146"/>
      <c r="AG210" s="146"/>
      <c r="AH210" s="146"/>
      <c r="AI210" s="146"/>
      <c r="AJ210" s="146"/>
      <c r="AK210" s="146"/>
      <c r="AL210" s="146"/>
      <c r="AM210" s="146"/>
      <c r="AN210" s="146"/>
      <c r="AO210" s="146"/>
    </row>
    <row r="211" spans="1:41" s="34" customFormat="1">
      <c r="A211" s="45" t="s">
        <v>4</v>
      </c>
      <c r="B211" s="45"/>
      <c r="C211" s="45"/>
      <c r="D211" s="45"/>
      <c r="E211" s="45"/>
      <c r="F211" s="16"/>
      <c r="G211" s="90"/>
      <c r="H211" s="30">
        <f t="shared" si="104"/>
        <v>10</v>
      </c>
      <c r="I211" s="34" t="str">
        <f t="shared" si="105"/>
        <v>Krompir pozni</v>
      </c>
      <c r="J211" s="15" t="str">
        <f>+J$63</f>
        <v>Stranski pridelki</v>
      </c>
      <c r="K211" s="16" t="str">
        <f>+K$63</f>
        <v>EUR/ha</v>
      </c>
      <c r="L211" s="39"/>
      <c r="M211" s="194"/>
      <c r="N211" s="39"/>
      <c r="O211" s="139">
        <v>734.40000000000009</v>
      </c>
      <c r="P211" s="39"/>
      <c r="Q211" s="139">
        <v>918.00000000000011</v>
      </c>
      <c r="R211" s="139">
        <v>734.40000000000009</v>
      </c>
      <c r="S211" s="139">
        <v>550.80000000000007</v>
      </c>
      <c r="T211" s="139">
        <v>459.00000000000006</v>
      </c>
      <c r="U211" s="139">
        <v>550.80000000000007</v>
      </c>
      <c r="V211" s="139">
        <v>734.40000000000009</v>
      </c>
      <c r="W211" s="181"/>
      <c r="X211" s="127">
        <f t="shared" si="106"/>
        <v>80</v>
      </c>
      <c r="Y211" s="127">
        <f t="shared" si="106"/>
        <v>60</v>
      </c>
      <c r="Z211" s="127">
        <f t="shared" si="106"/>
        <v>50</v>
      </c>
      <c r="AA211" s="127"/>
      <c r="AB211" s="127"/>
      <c r="AD211" s="146"/>
      <c r="AE211" s="146"/>
      <c r="AF211" s="146"/>
      <c r="AG211" s="146"/>
      <c r="AH211" s="146"/>
      <c r="AI211" s="146"/>
      <c r="AJ211" s="146"/>
      <c r="AK211" s="146"/>
      <c r="AL211" s="146"/>
      <c r="AM211" s="146"/>
      <c r="AN211" s="146"/>
      <c r="AO211" s="146"/>
    </row>
    <row r="212" spans="1:41" s="34" customFormat="1">
      <c r="A212" s="45"/>
      <c r="B212" s="45"/>
      <c r="C212" s="45"/>
      <c r="D212" s="45"/>
      <c r="E212" s="45"/>
      <c r="F212" s="16"/>
      <c r="G212" s="90"/>
      <c r="H212" s="30">
        <f t="shared" si="104"/>
        <v>11</v>
      </c>
      <c r="I212" s="34" t="str">
        <f t="shared" si="105"/>
        <v>Krompir pozni</v>
      </c>
      <c r="J212" s="15" t="str">
        <f>+J$64</f>
        <v>Stroški glavnega pridelka</v>
      </c>
      <c r="K212" s="16" t="str">
        <f>+K$64</f>
        <v>EUR/ha</v>
      </c>
      <c r="L212" s="195"/>
      <c r="M212" s="194"/>
      <c r="N212" s="195"/>
      <c r="O212" s="149">
        <f>+O210-O211</f>
        <v>11207.207731013419</v>
      </c>
      <c r="P212" s="39"/>
      <c r="Q212" s="149">
        <f>+Q210-Q211</f>
        <v>11948.620873625241</v>
      </c>
      <c r="R212" s="149">
        <f t="shared" ref="R212:V212" si="107">+R210-R211</f>
        <v>11207.207731013419</v>
      </c>
      <c r="S212" s="149">
        <f t="shared" si="107"/>
        <v>10392.703278786519</v>
      </c>
      <c r="T212" s="149">
        <f t="shared" si="107"/>
        <v>9897.1884655667891</v>
      </c>
      <c r="U212" s="149">
        <f t="shared" si="107"/>
        <v>10802.997206943595</v>
      </c>
      <c r="V212" s="149">
        <f t="shared" si="107"/>
        <v>11376.007328966636</v>
      </c>
      <c r="W212" s="28"/>
      <c r="X212" s="127">
        <f t="shared" si="106"/>
        <v>93.794989811348188</v>
      </c>
      <c r="Y212" s="127">
        <f t="shared" si="106"/>
        <v>86.978266267756695</v>
      </c>
      <c r="Z212" s="127">
        <f t="shared" si="106"/>
        <v>82.831220190552074</v>
      </c>
      <c r="AA212" s="127"/>
      <c r="AB212" s="127"/>
      <c r="AD212" s="146"/>
      <c r="AE212" s="146"/>
      <c r="AF212" s="146"/>
      <c r="AG212" s="146"/>
      <c r="AH212" s="146"/>
      <c r="AI212" s="146"/>
      <c r="AJ212" s="146"/>
      <c r="AK212" s="146"/>
      <c r="AL212" s="146"/>
      <c r="AM212" s="146"/>
      <c r="AN212" s="146"/>
      <c r="AO212" s="146"/>
    </row>
    <row r="213" spans="1:41" s="34" customFormat="1">
      <c r="A213" s="45" t="s">
        <v>3</v>
      </c>
      <c r="B213" s="45" t="s">
        <v>0</v>
      </c>
      <c r="C213" s="45" t="s">
        <v>2</v>
      </c>
      <c r="D213" s="45" t="s">
        <v>1</v>
      </c>
      <c r="E213" s="45" t="s">
        <v>0</v>
      </c>
      <c r="F213" s="16"/>
      <c r="G213" s="90"/>
      <c r="H213" s="30">
        <f t="shared" si="104"/>
        <v>12</v>
      </c>
      <c r="I213" s="34" t="str">
        <f t="shared" si="105"/>
        <v>Krompir pozni</v>
      </c>
      <c r="J213" s="15" t="str">
        <f>+J$65</f>
        <v>Subvencije</v>
      </c>
      <c r="K213" s="16" t="str">
        <f>+K$65</f>
        <v>EUR/ha</v>
      </c>
      <c r="L213" s="39"/>
      <c r="M213" s="194"/>
      <c r="N213" s="39"/>
      <c r="O213" s="139">
        <v>23.94</v>
      </c>
      <c r="P213" s="39"/>
      <c r="Q213" s="139">
        <v>23.94</v>
      </c>
      <c r="R213" s="139">
        <v>23.94</v>
      </c>
      <c r="S213" s="139">
        <v>23.94</v>
      </c>
      <c r="T213" s="139">
        <v>23.94</v>
      </c>
      <c r="U213" s="139">
        <v>23.94</v>
      </c>
      <c r="V213" s="139">
        <v>23.94</v>
      </c>
      <c r="W213" s="28"/>
      <c r="X213" s="127">
        <f t="shared" si="106"/>
        <v>100</v>
      </c>
      <c r="Y213" s="127">
        <f t="shared" si="106"/>
        <v>100</v>
      </c>
      <c r="Z213" s="127">
        <f t="shared" si="106"/>
        <v>100</v>
      </c>
      <c r="AA213" s="127"/>
      <c r="AB213" s="127"/>
      <c r="AD213" s="146"/>
      <c r="AE213" s="146"/>
      <c r="AF213" s="146"/>
      <c r="AG213" s="146"/>
      <c r="AH213" s="146"/>
      <c r="AI213" s="146"/>
      <c r="AJ213" s="146"/>
      <c r="AK213" s="146"/>
      <c r="AL213" s="146"/>
      <c r="AM213" s="146"/>
      <c r="AN213" s="146"/>
      <c r="AO213" s="146"/>
    </row>
    <row r="214" spans="1:41" s="34" customFormat="1">
      <c r="A214" s="45"/>
      <c r="B214" s="45"/>
      <c r="C214" s="45" t="s">
        <v>6</v>
      </c>
      <c r="D214" s="45"/>
      <c r="E214" s="45"/>
      <c r="F214" s="16"/>
      <c r="G214" s="90"/>
      <c r="H214" s="30">
        <f t="shared" si="104"/>
        <v>13</v>
      </c>
      <c r="I214" s="34" t="str">
        <f t="shared" si="105"/>
        <v>Krompir pozni</v>
      </c>
      <c r="J214" s="15" t="str">
        <f>+J$66</f>
        <v>Stroški, zmanjšani za subvencije</v>
      </c>
      <c r="K214" s="16" t="str">
        <f>+K$66</f>
        <v>EUR/ha</v>
      </c>
      <c r="L214" s="195"/>
      <c r="M214" s="194"/>
      <c r="N214" s="195"/>
      <c r="O214" s="151">
        <f>+O212-O213</f>
        <v>11183.267731013419</v>
      </c>
      <c r="P214" s="39"/>
      <c r="Q214" s="151">
        <f>+Q212-Q213</f>
        <v>11924.680873625241</v>
      </c>
      <c r="R214" s="151">
        <f t="shared" ref="R214:V214" si="108">+R212-R213</f>
        <v>11183.267731013419</v>
      </c>
      <c r="S214" s="151">
        <f t="shared" si="108"/>
        <v>10368.763278786519</v>
      </c>
      <c r="T214" s="151">
        <f t="shared" si="108"/>
        <v>9873.2484655667886</v>
      </c>
      <c r="U214" s="151">
        <f t="shared" si="108"/>
        <v>10779.057206943595</v>
      </c>
      <c r="V214" s="151">
        <f t="shared" si="108"/>
        <v>11352.067328966636</v>
      </c>
      <c r="W214" s="28"/>
      <c r="X214" s="127"/>
      <c r="Y214" s="127"/>
      <c r="Z214" s="127"/>
      <c r="AA214" s="127"/>
      <c r="AB214" s="127"/>
      <c r="AD214" s="146"/>
      <c r="AE214" s="146"/>
      <c r="AF214" s="146"/>
      <c r="AG214" s="146"/>
      <c r="AH214" s="146"/>
      <c r="AI214" s="146"/>
      <c r="AJ214" s="146"/>
      <c r="AK214" s="146"/>
      <c r="AL214" s="146"/>
      <c r="AM214" s="146"/>
      <c r="AN214" s="146"/>
      <c r="AO214" s="146"/>
    </row>
    <row r="215" spans="1:41" s="34" customFormat="1">
      <c r="A215" s="45"/>
      <c r="B215" s="45"/>
      <c r="C215" s="45"/>
      <c r="D215" s="45"/>
      <c r="E215" s="45"/>
      <c r="F215" s="16"/>
      <c r="G215" s="90"/>
      <c r="H215" s="30">
        <f t="shared" si="104"/>
        <v>14</v>
      </c>
      <c r="I215" s="34" t="str">
        <f t="shared" si="105"/>
        <v>Krompir pozni</v>
      </c>
      <c r="J215" s="15" t="str">
        <f>+J$67</f>
        <v>Stroški, zmanjšani za subvencije/kg</v>
      </c>
      <c r="K215" s="16" t="str">
        <f>+K$67</f>
        <v>EUR/kg</v>
      </c>
      <c r="L215" s="196"/>
      <c r="M215" s="197"/>
      <c r="N215" s="195"/>
      <c r="O215" s="157">
        <f>+O214/O206</f>
        <v>0.27958169327533544</v>
      </c>
      <c r="P215" s="198"/>
      <c r="Q215" s="157">
        <f>+Q214/Q206</f>
        <v>0.2384936174725048</v>
      </c>
      <c r="R215" s="157">
        <f t="shared" ref="R215:V215" si="109">+R214/R206</f>
        <v>0.27958169327533544</v>
      </c>
      <c r="S215" s="157">
        <f t="shared" si="109"/>
        <v>0.34562544262621731</v>
      </c>
      <c r="T215" s="157">
        <f t="shared" si="109"/>
        <v>0.39492993862267156</v>
      </c>
      <c r="U215" s="157">
        <f t="shared" si="109"/>
        <v>0.3593019068981198</v>
      </c>
      <c r="V215" s="157">
        <f t="shared" si="109"/>
        <v>0.28380168322416588</v>
      </c>
      <c r="W215" s="28"/>
      <c r="X215" s="127">
        <f>R215/$Q215*100</f>
        <v>117.22816578417137</v>
      </c>
      <c r="Y215" s="127">
        <f>S215/$Q215*100</f>
        <v>144.92020637242561</v>
      </c>
      <c r="Z215" s="127">
        <f>T215/$Q215*100</f>
        <v>165.59350426566525</v>
      </c>
      <c r="AA215" s="127"/>
      <c r="AB215" s="127"/>
      <c r="AD215" s="146"/>
      <c r="AE215" s="146"/>
      <c r="AF215" s="146"/>
      <c r="AG215" s="146"/>
      <c r="AH215" s="146"/>
      <c r="AI215" s="146"/>
      <c r="AJ215" s="146"/>
      <c r="AK215" s="146"/>
      <c r="AL215" s="146"/>
      <c r="AM215" s="146"/>
      <c r="AN215" s="146"/>
      <c r="AO215" s="146"/>
    </row>
    <row r="216" spans="1:41" s="34" customFormat="1">
      <c r="A216" s="45" t="s">
        <v>152</v>
      </c>
      <c r="B216" s="45"/>
      <c r="C216" s="45"/>
      <c r="D216" s="45"/>
      <c r="E216" s="45"/>
      <c r="F216" s="16"/>
      <c r="G216" s="90"/>
      <c r="H216" s="30">
        <f t="shared" si="104"/>
        <v>15</v>
      </c>
      <c r="I216" s="34" t="str">
        <f t="shared" si="105"/>
        <v>Krompir pozni</v>
      </c>
      <c r="J216" s="15" t="str">
        <f t="shared" ref="J216" si="110">+J179</f>
        <v>davek_a</v>
      </c>
      <c r="K216" s="16"/>
      <c r="L216" s="39"/>
      <c r="M216" s="194"/>
      <c r="N216" s="39"/>
      <c r="O216" s="31">
        <v>0</v>
      </c>
      <c r="P216" s="39"/>
      <c r="Q216" s="31">
        <v>0</v>
      </c>
      <c r="R216" s="31">
        <v>0</v>
      </c>
      <c r="S216" s="31">
        <v>0</v>
      </c>
      <c r="T216" s="31">
        <v>0</v>
      </c>
      <c r="U216" s="31">
        <v>0</v>
      </c>
      <c r="V216" s="31">
        <v>0</v>
      </c>
      <c r="W216" s="202"/>
      <c r="X216" s="127"/>
      <c r="Y216" s="127"/>
      <c r="Z216" s="127"/>
      <c r="AA216" s="127"/>
      <c r="AB216" s="127"/>
      <c r="AD216" s="146"/>
      <c r="AE216" s="146"/>
      <c r="AF216" s="146"/>
      <c r="AG216" s="146"/>
      <c r="AH216" s="146"/>
      <c r="AI216" s="146"/>
      <c r="AJ216" s="146"/>
      <c r="AK216" s="146"/>
      <c r="AL216" s="146"/>
      <c r="AM216" s="146"/>
      <c r="AN216" s="146"/>
      <c r="AO216" s="146"/>
    </row>
    <row r="217" spans="1:41" s="40" customFormat="1">
      <c r="A217" s="16" t="s">
        <v>97</v>
      </c>
      <c r="B217" s="45"/>
      <c r="C217" s="45"/>
      <c r="D217" s="45"/>
      <c r="E217" s="45"/>
      <c r="F217" s="16"/>
      <c r="G217" s="90"/>
      <c r="H217" s="30">
        <f t="shared" si="104"/>
        <v>16</v>
      </c>
      <c r="I217" s="34" t="str">
        <f t="shared" si="105"/>
        <v>Krompir pozni</v>
      </c>
      <c r="J217" s="15" t="str">
        <f t="shared" ref="J217:J222" si="111">+A217</f>
        <v>Pokoj obvezno</v>
      </c>
      <c r="K217" s="16"/>
      <c r="L217" s="39"/>
      <c r="M217" s="194"/>
      <c r="N217" s="39"/>
      <c r="O217" s="31">
        <v>397.16641397593582</v>
      </c>
      <c r="P217" s="39"/>
      <c r="Q217" s="31">
        <v>456.10584941961332</v>
      </c>
      <c r="R217" s="31">
        <v>397.16641397593582</v>
      </c>
      <c r="S217" s="31">
        <v>336.90866623500784</v>
      </c>
      <c r="T217" s="31">
        <v>305.97011058661002</v>
      </c>
      <c r="U217" s="31">
        <v>358.97100542037003</v>
      </c>
      <c r="V217" s="31">
        <v>406.33726640890632</v>
      </c>
      <c r="W217" s="28"/>
      <c r="X217" s="127"/>
      <c r="Y217" s="127"/>
      <c r="Z217" s="127"/>
      <c r="AA217" s="127"/>
      <c r="AB217" s="127"/>
      <c r="AD217" s="146"/>
      <c r="AE217" s="146"/>
      <c r="AF217" s="146"/>
      <c r="AG217" s="146"/>
      <c r="AH217" s="146"/>
      <c r="AI217" s="146"/>
      <c r="AJ217" s="146"/>
      <c r="AK217" s="146"/>
      <c r="AL217" s="146"/>
      <c r="AM217" s="146"/>
      <c r="AN217" s="146"/>
      <c r="AO217" s="146"/>
    </row>
    <row r="218" spans="1:41" s="40" customFormat="1">
      <c r="A218" s="16" t="s">
        <v>96</v>
      </c>
      <c r="B218" s="45"/>
      <c r="C218" s="45"/>
      <c r="D218" s="45"/>
      <c r="E218" s="45"/>
      <c r="F218" s="16"/>
      <c r="G218" s="34"/>
      <c r="H218" s="30">
        <f t="shared" si="104"/>
        <v>17</v>
      </c>
      <c r="I218" s="34" t="str">
        <f t="shared" si="105"/>
        <v>Krompir pozni</v>
      </c>
      <c r="J218" s="15" t="str">
        <f t="shared" si="111"/>
        <v>Zdrav obvezno</v>
      </c>
      <c r="K218" s="16"/>
      <c r="L218" s="38"/>
      <c r="M218" s="199"/>
      <c r="N218" s="38"/>
      <c r="O218" s="31">
        <v>181.67160484447643</v>
      </c>
      <c r="P218" s="38"/>
      <c r="Q218" s="31">
        <v>208.63164337968121</v>
      </c>
      <c r="R218" s="31">
        <v>181.67160484447643</v>
      </c>
      <c r="S218" s="31">
        <v>154.10854474878744</v>
      </c>
      <c r="T218" s="31">
        <v>139.95665058445579</v>
      </c>
      <c r="U218" s="31">
        <v>164.20028570518855</v>
      </c>
      <c r="V218" s="31">
        <v>185.8665302476868</v>
      </c>
      <c r="W218" s="28"/>
      <c r="X218" s="127"/>
      <c r="Y218" s="127"/>
      <c r="Z218" s="127"/>
      <c r="AA218" s="127"/>
      <c r="AB218" s="127"/>
      <c r="AD218" s="146"/>
      <c r="AE218" s="146"/>
      <c r="AF218" s="146"/>
      <c r="AG218" s="146"/>
      <c r="AH218" s="146"/>
      <c r="AI218" s="146"/>
      <c r="AJ218" s="146"/>
      <c r="AK218" s="146"/>
      <c r="AL218" s="146"/>
      <c r="AM218" s="146"/>
      <c r="AN218" s="146"/>
      <c r="AO218" s="146"/>
    </row>
    <row r="219" spans="1:41" s="34" customFormat="1">
      <c r="A219" s="16" t="s">
        <v>95</v>
      </c>
      <c r="B219" s="45"/>
      <c r="C219" s="45"/>
      <c r="D219" s="45"/>
      <c r="E219" s="45"/>
      <c r="H219" s="30">
        <f t="shared" si="104"/>
        <v>18</v>
      </c>
      <c r="I219" s="34" t="str">
        <f t="shared" si="105"/>
        <v>Krompir pozni</v>
      </c>
      <c r="J219" s="15" t="str">
        <f t="shared" si="111"/>
        <v>Pokoj dodatno</v>
      </c>
      <c r="K219" s="16"/>
      <c r="L219" s="39"/>
      <c r="M219" s="194"/>
      <c r="N219" s="39"/>
      <c r="O219" s="31">
        <v>302.96625056122787</v>
      </c>
      <c r="P219" s="39"/>
      <c r="Q219" s="31">
        <v>347.92639607758178</v>
      </c>
      <c r="R219" s="31">
        <v>302.96625056122787</v>
      </c>
      <c r="S219" s="31">
        <v>257.00047083283573</v>
      </c>
      <c r="T219" s="31">
        <v>233.39993999051006</v>
      </c>
      <c r="U219" s="31">
        <v>273.83005144788802</v>
      </c>
      <c r="V219" s="31">
        <v>309.96195482597903</v>
      </c>
      <c r="W219" s="181"/>
      <c r="X219" s="127"/>
      <c r="Y219" s="127"/>
      <c r="Z219" s="127"/>
      <c r="AA219" s="127"/>
      <c r="AB219" s="127"/>
      <c r="AD219" s="146"/>
      <c r="AE219" s="146"/>
      <c r="AF219" s="146"/>
      <c r="AG219" s="146"/>
      <c r="AH219" s="146"/>
      <c r="AI219" s="146"/>
      <c r="AJ219" s="146"/>
      <c r="AK219" s="146"/>
      <c r="AL219" s="146"/>
      <c r="AM219" s="146"/>
      <c r="AN219" s="146"/>
      <c r="AO219" s="146"/>
    </row>
    <row r="220" spans="1:41" s="40" customFormat="1">
      <c r="A220" s="16" t="s">
        <v>94</v>
      </c>
      <c r="B220" s="45"/>
      <c r="C220" s="45"/>
      <c r="D220" s="45"/>
      <c r="E220" s="45"/>
      <c r="F220" s="34"/>
      <c r="G220" s="34"/>
      <c r="H220" s="30">
        <f t="shared" si="104"/>
        <v>19</v>
      </c>
      <c r="I220" s="34" t="str">
        <f t="shared" si="105"/>
        <v>Krompir pozni</v>
      </c>
      <c r="J220" s="15" t="str">
        <f t="shared" si="111"/>
        <v>Zdrav dodatno</v>
      </c>
      <c r="K220" s="16"/>
      <c r="L220" s="38"/>
      <c r="M220" s="199"/>
      <c r="N220" s="38"/>
      <c r="O220" s="31">
        <v>138.5826268696197</v>
      </c>
      <c r="P220" s="38"/>
      <c r="Q220" s="31">
        <v>159.14826762516481</v>
      </c>
      <c r="R220" s="31">
        <v>138.5826268696197</v>
      </c>
      <c r="S220" s="31">
        <v>117.55698956160036</v>
      </c>
      <c r="T220" s="31">
        <v>106.76164996985264</v>
      </c>
      <c r="U220" s="31">
        <v>125.2551654687436</v>
      </c>
      <c r="V220" s="31">
        <v>141.7825974010446</v>
      </c>
      <c r="W220" s="28"/>
      <c r="X220" s="127"/>
      <c r="Y220" s="127"/>
      <c r="Z220" s="127"/>
      <c r="AA220" s="127"/>
      <c r="AB220" s="127"/>
      <c r="AD220" s="146"/>
      <c r="AE220" s="146"/>
      <c r="AF220" s="146"/>
      <c r="AG220" s="146"/>
      <c r="AH220" s="146"/>
      <c r="AI220" s="146"/>
      <c r="AJ220" s="146"/>
      <c r="AK220" s="146"/>
      <c r="AL220" s="146"/>
      <c r="AM220" s="146"/>
      <c r="AN220" s="146"/>
      <c r="AO220" s="146"/>
    </row>
    <row r="221" spans="1:41" s="34" customFormat="1">
      <c r="A221" s="16" t="s">
        <v>93</v>
      </c>
      <c r="B221" s="45"/>
      <c r="C221" s="45"/>
      <c r="D221" s="45"/>
      <c r="E221" s="45"/>
      <c r="H221" s="30">
        <f t="shared" si="104"/>
        <v>20</v>
      </c>
      <c r="I221" s="34" t="str">
        <f t="shared" si="105"/>
        <v>Krompir pozni</v>
      </c>
      <c r="J221" s="15" t="str">
        <f t="shared" si="111"/>
        <v>Regresi</v>
      </c>
      <c r="K221" s="16"/>
      <c r="L221" s="39"/>
      <c r="M221" s="194"/>
      <c r="N221" s="39"/>
      <c r="O221" s="31">
        <v>1042.9808888245977</v>
      </c>
      <c r="P221" s="39"/>
      <c r="Q221" s="31">
        <v>1197.7590941377778</v>
      </c>
      <c r="R221" s="31">
        <v>1042.9808888245977</v>
      </c>
      <c r="S221" s="31">
        <v>884.74072277367543</v>
      </c>
      <c r="T221" s="31">
        <v>803.49437078211361</v>
      </c>
      <c r="U221" s="31">
        <v>942.67764121233517</v>
      </c>
      <c r="V221" s="31">
        <v>1067.0640526703662</v>
      </c>
      <c r="W221" s="181"/>
      <c r="X221" s="127"/>
      <c r="Y221" s="127"/>
      <c r="Z221" s="127"/>
      <c r="AA221" s="127"/>
      <c r="AB221" s="127"/>
      <c r="AD221" s="146"/>
      <c r="AE221" s="146"/>
      <c r="AF221" s="146"/>
      <c r="AG221" s="146"/>
      <c r="AH221" s="146"/>
      <c r="AI221" s="146"/>
      <c r="AJ221" s="146"/>
      <c r="AK221" s="146"/>
      <c r="AL221" s="146"/>
      <c r="AM221" s="146"/>
      <c r="AN221" s="146"/>
      <c r="AO221" s="146"/>
    </row>
    <row r="222" spans="1:41" s="34" customFormat="1">
      <c r="A222" s="45" t="s">
        <v>13</v>
      </c>
      <c r="B222" s="45"/>
      <c r="C222" s="45"/>
      <c r="D222" s="45"/>
      <c r="E222" s="45"/>
      <c r="H222" s="30">
        <f t="shared" si="104"/>
        <v>21</v>
      </c>
      <c r="I222" s="34" t="str">
        <f t="shared" si="105"/>
        <v>Krompir pozni</v>
      </c>
      <c r="J222" s="15" t="str">
        <f t="shared" si="111"/>
        <v>SUM element</v>
      </c>
      <c r="K222" s="16"/>
      <c r="L222" s="59"/>
      <c r="M222" s="147"/>
      <c r="N222" s="59"/>
      <c r="O222" s="139">
        <v>11941.607731013422</v>
      </c>
      <c r="P222" s="150"/>
      <c r="Q222" s="139">
        <v>12866.620873625237</v>
      </c>
      <c r="R222" s="139">
        <v>11941.607731013422</v>
      </c>
      <c r="S222" s="139">
        <v>10943.503278786518</v>
      </c>
      <c r="T222" s="139">
        <v>10356.188465566791</v>
      </c>
      <c r="U222" s="139">
        <v>11353.797206943595</v>
      </c>
      <c r="V222" s="139">
        <v>12110.407328966641</v>
      </c>
      <c r="W222" s="181"/>
      <c r="X222" s="127"/>
      <c r="Y222" s="127"/>
      <c r="Z222" s="127"/>
      <c r="AA222" s="127"/>
      <c r="AB222" s="127"/>
      <c r="AD222" s="146"/>
      <c r="AE222" s="146"/>
      <c r="AF222" s="146"/>
      <c r="AG222" s="146"/>
      <c r="AH222" s="146"/>
      <c r="AI222" s="146"/>
      <c r="AJ222" s="146"/>
      <c r="AK222" s="146"/>
      <c r="AL222" s="146"/>
      <c r="AM222" s="146"/>
      <c r="AN222" s="146"/>
      <c r="AO222" s="146"/>
    </row>
    <row r="223" spans="1:41" s="34" customFormat="1">
      <c r="A223" s="45" t="s">
        <v>3</v>
      </c>
      <c r="B223" s="45" t="s">
        <v>0</v>
      </c>
      <c r="C223" s="45" t="s">
        <v>2</v>
      </c>
      <c r="D223" s="45" t="s">
        <v>1</v>
      </c>
      <c r="E223" s="45" t="s">
        <v>0</v>
      </c>
      <c r="H223" s="30">
        <f t="shared" si="104"/>
        <v>22</v>
      </c>
      <c r="I223" s="34" t="str">
        <f t="shared" si="105"/>
        <v>Krompir pozni</v>
      </c>
      <c r="J223" s="82" t="str">
        <f t="shared" ref="J223" si="112">+J186</f>
        <v>Subvencije</v>
      </c>
      <c r="K223" s="16"/>
      <c r="L223" s="59"/>
      <c r="M223" s="147"/>
      <c r="N223" s="59"/>
      <c r="O223" s="139">
        <v>23.94</v>
      </c>
      <c r="P223" s="39"/>
      <c r="Q223" s="139">
        <v>23.94</v>
      </c>
      <c r="R223" s="139">
        <v>23.94</v>
      </c>
      <c r="S223" s="139">
        <v>23.94</v>
      </c>
      <c r="T223" s="139">
        <v>23.94</v>
      </c>
      <c r="U223" s="139">
        <v>23.94</v>
      </c>
      <c r="V223" s="139">
        <v>23.94</v>
      </c>
      <c r="W223" s="181"/>
      <c r="X223" s="127"/>
      <c r="Y223" s="127"/>
      <c r="Z223" s="127"/>
      <c r="AA223" s="127"/>
      <c r="AB223" s="127"/>
      <c r="AD223" s="146"/>
      <c r="AE223" s="146"/>
      <c r="AF223" s="146"/>
      <c r="AG223" s="146"/>
      <c r="AH223" s="146"/>
      <c r="AI223" s="146"/>
      <c r="AJ223" s="146"/>
      <c r="AK223" s="146"/>
      <c r="AL223" s="146"/>
      <c r="AM223" s="146"/>
      <c r="AN223" s="146"/>
      <c r="AO223" s="146"/>
    </row>
    <row r="224" spans="1:41" s="34" customFormat="1" ht="13.5" customHeight="1">
      <c r="A224" s="87" t="s">
        <v>14</v>
      </c>
      <c r="B224" s="45"/>
      <c r="C224" s="45"/>
      <c r="D224" s="45"/>
      <c r="E224" s="45"/>
      <c r="H224" s="30">
        <f t="shared" si="104"/>
        <v>23</v>
      </c>
      <c r="I224" s="34" t="str">
        <f t="shared" si="105"/>
        <v>Krompir pozni</v>
      </c>
      <c r="J224" s="178" t="str">
        <f>+J187</f>
        <v>Vrednost pridelave_tržna</v>
      </c>
      <c r="K224" s="16"/>
      <c r="L224" s="59"/>
      <c r="M224" s="147"/>
      <c r="N224" s="59"/>
      <c r="O224" s="189">
        <v>14920</v>
      </c>
      <c r="P224" s="190"/>
      <c r="Q224" s="189">
        <v>18650</v>
      </c>
      <c r="R224" s="189">
        <v>14920</v>
      </c>
      <c r="S224" s="189">
        <v>11190</v>
      </c>
      <c r="T224" s="189">
        <v>9325</v>
      </c>
      <c r="U224" s="189">
        <v>11190</v>
      </c>
      <c r="V224" s="189">
        <v>14920</v>
      </c>
      <c r="W224" s="181"/>
      <c r="X224" s="127"/>
      <c r="Y224" s="127"/>
      <c r="Z224" s="127"/>
      <c r="AA224" s="127"/>
      <c r="AB224" s="127"/>
      <c r="AD224" s="146"/>
      <c r="AE224" s="146"/>
      <c r="AF224" s="146"/>
      <c r="AG224" s="146"/>
      <c r="AH224" s="146"/>
      <c r="AI224" s="146"/>
      <c r="AJ224" s="146"/>
      <c r="AK224" s="146"/>
      <c r="AL224" s="146"/>
      <c r="AM224" s="146"/>
      <c r="AN224" s="146"/>
      <c r="AO224" s="146"/>
    </row>
    <row r="225" spans="1:41" s="41" customFormat="1">
      <c r="A225" s="45"/>
      <c r="B225" s="45"/>
      <c r="C225" s="45"/>
      <c r="D225" s="45"/>
      <c r="E225" s="45"/>
      <c r="F225" s="34"/>
      <c r="G225" s="92"/>
      <c r="H225" s="30">
        <f t="shared" si="104"/>
        <v>24</v>
      </c>
      <c r="I225" s="34" t="str">
        <f t="shared" si="105"/>
        <v>Krompir pozni</v>
      </c>
      <c r="J225" s="19"/>
      <c r="K225" s="42"/>
      <c r="L225" s="165"/>
      <c r="M225" s="166"/>
      <c r="N225" s="159"/>
      <c r="O225" s="167">
        <f>+O210-O223-O211</f>
        <v>11183.267731013419</v>
      </c>
      <c r="P225" s="59" t="s">
        <v>92</v>
      </c>
      <c r="Q225" s="167">
        <f>+Q210-Q223-Q211</f>
        <v>11924.680873625241</v>
      </c>
      <c r="R225" s="167">
        <f t="shared" ref="R225:V225" si="113">+R210-R223-R211</f>
        <v>11183.267731013419</v>
      </c>
      <c r="S225" s="167">
        <f t="shared" si="113"/>
        <v>10368.763278786519</v>
      </c>
      <c r="T225" s="167">
        <f t="shared" si="113"/>
        <v>9873.2484655667886</v>
      </c>
      <c r="U225" s="167">
        <f t="shared" si="113"/>
        <v>10779.057206943595</v>
      </c>
      <c r="V225" s="167">
        <f t="shared" si="113"/>
        <v>11352.067328966636</v>
      </c>
      <c r="W225" s="181"/>
      <c r="X225" s="127"/>
      <c r="Y225" s="127"/>
      <c r="Z225" s="127"/>
      <c r="AA225" s="127"/>
      <c r="AB225" s="127"/>
      <c r="AD225" s="146"/>
      <c r="AE225" s="146"/>
      <c r="AF225" s="146"/>
      <c r="AG225" s="146"/>
      <c r="AH225" s="146"/>
      <c r="AI225" s="146"/>
      <c r="AJ225" s="146"/>
      <c r="AK225" s="146"/>
      <c r="AL225" s="146"/>
      <c r="AM225" s="146"/>
      <c r="AN225" s="146"/>
      <c r="AO225" s="146"/>
    </row>
    <row r="226" spans="1:41" s="41" customFormat="1">
      <c r="A226" s="45"/>
      <c r="B226" s="45"/>
      <c r="C226" s="45"/>
      <c r="D226" s="45"/>
      <c r="E226" s="45"/>
      <c r="F226" s="34"/>
      <c r="G226" s="93"/>
      <c r="H226" s="30">
        <f t="shared" si="104"/>
        <v>25</v>
      </c>
      <c r="I226" s="34" t="str">
        <f t="shared" si="105"/>
        <v>Krompir pozni</v>
      </c>
      <c r="J226" s="19"/>
      <c r="K226" s="42"/>
      <c r="L226" s="165"/>
      <c r="M226" s="166"/>
      <c r="N226" s="159"/>
      <c r="O226" s="167">
        <f>O225-O217-O218</f>
        <v>10604.429712193007</v>
      </c>
      <c r="P226" s="59" t="s">
        <v>91</v>
      </c>
      <c r="Q226" s="167">
        <f>Q225-Q217-Q218</f>
        <v>11259.943380825945</v>
      </c>
      <c r="R226" s="167">
        <f t="shared" ref="R226" si="114">R225-R217-R218</f>
        <v>10604.429712193007</v>
      </c>
      <c r="S226" s="167">
        <f t="shared" ref="S226" si="115">S225-S217-S218</f>
        <v>9877.7460678027237</v>
      </c>
      <c r="T226" s="167">
        <f t="shared" ref="T226" si="116">T225-T217-T218</f>
        <v>9427.3217043957229</v>
      </c>
      <c r="U226" s="167">
        <f t="shared" ref="U226" si="117">U225-U217-U218</f>
        <v>10255.885915818037</v>
      </c>
      <c r="V226" s="167">
        <f t="shared" ref="V226" si="118">V225-V217-V218</f>
        <v>10759.863532310043</v>
      </c>
      <c r="W226" s="191"/>
      <c r="X226" s="159"/>
      <c r="Y226" s="159"/>
      <c r="Z226" s="159"/>
      <c r="AA226" s="159"/>
      <c r="AB226" s="159"/>
      <c r="AD226" s="146"/>
      <c r="AE226" s="146"/>
      <c r="AF226" s="146"/>
      <c r="AG226" s="146"/>
      <c r="AH226" s="146"/>
      <c r="AI226" s="146"/>
      <c r="AJ226" s="146"/>
      <c r="AK226" s="146"/>
      <c r="AL226" s="146"/>
      <c r="AM226" s="146"/>
      <c r="AN226" s="146"/>
      <c r="AO226" s="146"/>
    </row>
    <row r="227" spans="1:41" s="40" customFormat="1">
      <c r="A227" s="45"/>
      <c r="B227" s="45"/>
      <c r="C227" s="45"/>
      <c r="D227" s="45"/>
      <c r="E227" s="45"/>
      <c r="F227" s="34"/>
      <c r="H227" s="30">
        <f t="shared" si="104"/>
        <v>26</v>
      </c>
      <c r="I227" s="34" t="str">
        <f t="shared" si="105"/>
        <v>Krompir pozni</v>
      </c>
      <c r="J227" s="15"/>
      <c r="K227" s="16"/>
      <c r="L227" s="144"/>
      <c r="M227" s="145"/>
      <c r="N227" s="159"/>
      <c r="O227" s="167">
        <f>O226-O219-O220-O221</f>
        <v>9119.8999459375609</v>
      </c>
      <c r="P227" s="59" t="s">
        <v>90</v>
      </c>
      <c r="Q227" s="167">
        <f>Q226-Q219-Q220-Q221</f>
        <v>9555.1096229854193</v>
      </c>
      <c r="R227" s="167">
        <f t="shared" ref="R227" si="119">R226-R219-R220-R221</f>
        <v>9119.8999459375609</v>
      </c>
      <c r="S227" s="167">
        <f t="shared" ref="S227" si="120">S226-S219-S220-S221</f>
        <v>8618.4478846346119</v>
      </c>
      <c r="T227" s="167">
        <f t="shared" ref="T227" si="121">T226-T219-T220-T221</f>
        <v>8283.6657436532478</v>
      </c>
      <c r="U227" s="167">
        <f t="shared" ref="U227" si="122">U226-U219-U220-U221</f>
        <v>8914.1230576890703</v>
      </c>
      <c r="V227" s="167">
        <f t="shared" ref="V227" si="123">V226-V219-V220-V221</f>
        <v>9241.0549274126515</v>
      </c>
      <c r="W227" s="191"/>
      <c r="X227" s="159"/>
      <c r="Y227" s="159"/>
      <c r="Z227" s="159"/>
      <c r="AA227" s="159"/>
      <c r="AB227" s="159"/>
      <c r="AD227" s="146"/>
      <c r="AE227" s="146"/>
      <c r="AF227" s="146"/>
      <c r="AG227" s="146"/>
      <c r="AH227" s="146"/>
      <c r="AI227" s="146"/>
      <c r="AJ227" s="146"/>
      <c r="AK227" s="146"/>
      <c r="AL227" s="146"/>
      <c r="AM227" s="146"/>
      <c r="AN227" s="146"/>
      <c r="AO227" s="146"/>
    </row>
    <row r="228" spans="1:41" s="34" customFormat="1">
      <c r="A228" s="45"/>
      <c r="B228" s="45"/>
      <c r="C228" s="45"/>
      <c r="D228" s="45"/>
      <c r="E228" s="45"/>
      <c r="H228" s="30">
        <f t="shared" si="104"/>
        <v>27</v>
      </c>
      <c r="I228" s="34" t="str">
        <f t="shared" si="105"/>
        <v>Krompir pozni</v>
      </c>
      <c r="J228" s="16"/>
      <c r="K228" s="16"/>
      <c r="L228" s="59"/>
      <c r="M228" s="147"/>
      <c r="N228" s="59"/>
      <c r="O228" s="169"/>
      <c r="P228" s="164"/>
      <c r="Q228" s="169"/>
      <c r="R228" s="169"/>
      <c r="S228" s="169"/>
      <c r="T228" s="169"/>
      <c r="U228" s="169"/>
      <c r="V228" s="169"/>
      <c r="W228" s="191"/>
      <c r="X228" s="144"/>
      <c r="Y228" s="144"/>
      <c r="Z228" s="144"/>
      <c r="AA228" s="144"/>
      <c r="AB228" s="144"/>
      <c r="AD228" s="146"/>
      <c r="AE228" s="146"/>
      <c r="AF228" s="146"/>
      <c r="AG228" s="146"/>
      <c r="AH228" s="146"/>
      <c r="AI228" s="146"/>
      <c r="AJ228" s="146"/>
      <c r="AK228" s="146"/>
      <c r="AL228" s="146"/>
      <c r="AM228" s="146"/>
      <c r="AN228" s="146"/>
      <c r="AO228" s="146"/>
    </row>
    <row r="229" spans="1:41" s="34" customFormat="1">
      <c r="A229" s="45"/>
      <c r="B229" s="45"/>
      <c r="C229" s="45"/>
      <c r="D229" s="45"/>
      <c r="E229" s="45"/>
      <c r="H229" s="30">
        <f t="shared" si="104"/>
        <v>28</v>
      </c>
      <c r="I229" s="34" t="str">
        <f t="shared" si="105"/>
        <v>Krompir pozni</v>
      </c>
      <c r="J229" s="15"/>
      <c r="K229" s="16"/>
      <c r="L229" s="59"/>
      <c r="M229" s="147"/>
      <c r="N229" s="59"/>
      <c r="O229" s="172" t="str">
        <f>+O206&amp;";"&amp;O208</f>
        <v>40000;1</v>
      </c>
      <c r="P229" s="192"/>
      <c r="Q229" s="172" t="str">
        <f>+Q206&amp;";"&amp;Q208</f>
        <v>50000;1</v>
      </c>
      <c r="R229" s="172" t="str">
        <f t="shared" ref="R229:V229" si="124">+R206&amp;";"&amp;R208</f>
        <v>40000;1</v>
      </c>
      <c r="S229" s="172" t="str">
        <f t="shared" si="124"/>
        <v>30000;1</v>
      </c>
      <c r="T229" s="172" t="str">
        <f t="shared" si="124"/>
        <v>25000;1</v>
      </c>
      <c r="U229" s="172" t="str">
        <f t="shared" si="124"/>
        <v>30000;0,2</v>
      </c>
      <c r="V229" s="172" t="str">
        <f t="shared" si="124"/>
        <v>40000;0,5</v>
      </c>
      <c r="W229" s="28"/>
      <c r="X229" s="59"/>
      <c r="Y229" s="59"/>
      <c r="Z229" s="59"/>
      <c r="AA229" s="59"/>
      <c r="AB229" s="59"/>
      <c r="AD229" s="146"/>
      <c r="AE229" s="146"/>
      <c r="AF229" s="146"/>
      <c r="AG229" s="146"/>
      <c r="AH229" s="146"/>
      <c r="AI229" s="146"/>
      <c r="AJ229" s="146"/>
      <c r="AK229" s="146"/>
      <c r="AL229" s="146"/>
      <c r="AM229" s="146"/>
      <c r="AN229" s="146"/>
      <c r="AO229" s="146"/>
    </row>
    <row r="230" spans="1:41" s="34" customFormat="1" ht="12.75" customHeight="1">
      <c r="A230" s="45"/>
      <c r="B230" s="45"/>
      <c r="C230" s="45"/>
      <c r="D230" s="45"/>
      <c r="E230" s="45"/>
      <c r="H230" s="30">
        <f t="shared" si="104"/>
        <v>29</v>
      </c>
      <c r="I230" s="34" t="str">
        <f t="shared" si="105"/>
        <v>Krompir pozni</v>
      </c>
      <c r="J230" s="16"/>
      <c r="K230" s="16"/>
      <c r="L230" s="59"/>
      <c r="M230" s="147"/>
      <c r="N230" s="59"/>
      <c r="O230" s="174">
        <f>+O225/O206*1000</f>
        <v>279.58169327533545</v>
      </c>
      <c r="P230" s="160" t="s">
        <v>89</v>
      </c>
      <c r="Q230" s="174">
        <f>+Q225/Q206*1000</f>
        <v>238.49361747250481</v>
      </c>
      <c r="R230" s="174">
        <f t="shared" ref="R230:V230" si="125">+R225/R206*1000</f>
        <v>279.58169327533545</v>
      </c>
      <c r="S230" s="174">
        <f t="shared" si="125"/>
        <v>345.62544262621731</v>
      </c>
      <c r="T230" s="174">
        <f t="shared" si="125"/>
        <v>394.92993862267156</v>
      </c>
      <c r="U230" s="174">
        <f t="shared" si="125"/>
        <v>359.3019068981198</v>
      </c>
      <c r="V230" s="174">
        <f t="shared" si="125"/>
        <v>283.80168322416586</v>
      </c>
      <c r="W230" s="28"/>
      <c r="X230" s="59"/>
      <c r="Y230" s="59"/>
      <c r="Z230" s="59"/>
      <c r="AA230" s="59"/>
      <c r="AB230" s="59"/>
      <c r="AD230" s="146"/>
      <c r="AE230" s="146"/>
      <c r="AF230" s="146"/>
      <c r="AG230" s="146"/>
      <c r="AH230" s="146"/>
      <c r="AI230" s="146"/>
      <c r="AJ230" s="146"/>
      <c r="AK230" s="146"/>
      <c r="AL230" s="146"/>
      <c r="AM230" s="146"/>
      <c r="AN230" s="146"/>
      <c r="AO230" s="146"/>
    </row>
    <row r="231" spans="1:41" s="34" customFormat="1">
      <c r="A231" s="45"/>
      <c r="B231" s="45"/>
      <c r="C231" s="45"/>
      <c r="D231" s="45"/>
      <c r="E231" s="45"/>
      <c r="H231" s="30">
        <f t="shared" si="104"/>
        <v>30</v>
      </c>
      <c r="I231" s="34" t="str">
        <f t="shared" si="105"/>
        <v>Krompir pozni</v>
      </c>
      <c r="J231" s="16"/>
      <c r="K231" s="16"/>
      <c r="L231" s="59"/>
      <c r="M231" s="147"/>
      <c r="N231" s="59"/>
      <c r="O231" s="174">
        <f>+O230*O226/O225</f>
        <v>265.11074280482518</v>
      </c>
      <c r="P231" s="160" t="s">
        <v>88</v>
      </c>
      <c r="Q231" s="174">
        <f>+Q230*Q226/Q225</f>
        <v>225.19886761651892</v>
      </c>
      <c r="R231" s="174">
        <f t="shared" ref="R231:V231" si="126">+R230*R226/R225</f>
        <v>265.11074280482518</v>
      </c>
      <c r="S231" s="174">
        <f t="shared" si="126"/>
        <v>329.2582022600908</v>
      </c>
      <c r="T231" s="174">
        <f t="shared" si="126"/>
        <v>377.09286817582893</v>
      </c>
      <c r="U231" s="174">
        <f t="shared" si="126"/>
        <v>341.86286386060118</v>
      </c>
      <c r="V231" s="174">
        <f t="shared" si="126"/>
        <v>268.99658830775104</v>
      </c>
      <c r="W231" s="28"/>
      <c r="X231" s="59"/>
      <c r="Y231" s="59"/>
      <c r="Z231" s="59"/>
      <c r="AA231" s="59"/>
      <c r="AB231" s="59"/>
      <c r="AD231" s="146"/>
      <c r="AE231" s="146"/>
      <c r="AF231" s="146"/>
      <c r="AG231" s="146"/>
      <c r="AH231" s="146"/>
      <c r="AI231" s="146"/>
      <c r="AJ231" s="146"/>
      <c r="AK231" s="146"/>
      <c r="AL231" s="146"/>
      <c r="AM231" s="146"/>
      <c r="AN231" s="146"/>
      <c r="AO231" s="146"/>
    </row>
    <row r="232" spans="1:41" s="34" customFormat="1">
      <c r="A232" s="45"/>
      <c r="B232" s="45"/>
      <c r="C232" s="45"/>
      <c r="D232" s="45"/>
      <c r="E232" s="45"/>
      <c r="H232" s="30">
        <f t="shared" si="104"/>
        <v>31</v>
      </c>
      <c r="I232" s="34" t="str">
        <f t="shared" si="105"/>
        <v>Krompir pozni</v>
      </c>
      <c r="J232" s="16"/>
      <c r="K232" s="16"/>
      <c r="L232" s="59"/>
      <c r="M232" s="147"/>
      <c r="N232" s="59"/>
      <c r="O232" s="174">
        <f>+O230*O227/O225</f>
        <v>227.99749864843903</v>
      </c>
      <c r="P232" s="160" t="s">
        <v>87</v>
      </c>
      <c r="Q232" s="174">
        <f>+Q230*Q227/Q225</f>
        <v>191.10219245970839</v>
      </c>
      <c r="R232" s="174">
        <f t="shared" ref="R232:V232" si="127">+R230*R227/R225</f>
        <v>227.99749864843903</v>
      </c>
      <c r="S232" s="174">
        <f t="shared" si="127"/>
        <v>287.28159615448709</v>
      </c>
      <c r="T232" s="174">
        <f t="shared" si="127"/>
        <v>331.34662974612996</v>
      </c>
      <c r="U232" s="174">
        <f t="shared" si="127"/>
        <v>297.13743525630235</v>
      </c>
      <c r="V232" s="174">
        <f t="shared" si="127"/>
        <v>231.02637318531629</v>
      </c>
      <c r="W232" s="28"/>
      <c r="X232" s="59"/>
      <c r="Y232" s="59"/>
      <c r="Z232" s="59"/>
      <c r="AA232" s="59"/>
      <c r="AB232" s="59"/>
      <c r="AD232" s="146"/>
      <c r="AE232" s="146"/>
      <c r="AF232" s="146"/>
      <c r="AG232" s="146"/>
      <c r="AH232" s="146"/>
      <c r="AI232" s="146"/>
      <c r="AJ232" s="146"/>
      <c r="AK232" s="146"/>
      <c r="AL232" s="146"/>
      <c r="AM232" s="146"/>
      <c r="AN232" s="146"/>
      <c r="AO232" s="146"/>
    </row>
    <row r="233" spans="1:41" s="34" customFormat="1">
      <c r="A233" s="45"/>
      <c r="B233" s="45"/>
      <c r="C233" s="45"/>
      <c r="D233" s="45"/>
      <c r="E233" s="45"/>
      <c r="H233" s="30">
        <f t="shared" si="104"/>
        <v>32</v>
      </c>
      <c r="I233" s="34" t="str">
        <f t="shared" si="105"/>
        <v>Krompir pozni</v>
      </c>
      <c r="J233" s="16"/>
      <c r="K233" s="16"/>
      <c r="L233" s="59"/>
      <c r="M233" s="147"/>
      <c r="N233" s="59"/>
      <c r="O233" s="174">
        <f>+O230-O232</f>
        <v>51.584194626896419</v>
      </c>
      <c r="P233" s="160" t="s">
        <v>86</v>
      </c>
      <c r="Q233" s="174">
        <f>+Q230-Q232</f>
        <v>47.391425012796418</v>
      </c>
      <c r="R233" s="174">
        <f t="shared" ref="R233:V233" si="128">+R230-R232</f>
        <v>51.584194626896419</v>
      </c>
      <c r="S233" s="174">
        <f t="shared" si="128"/>
        <v>58.343846471730217</v>
      </c>
      <c r="T233" s="174">
        <f t="shared" si="128"/>
        <v>63.583308876541594</v>
      </c>
      <c r="U233" s="174">
        <f t="shared" si="128"/>
        <v>62.164471641817443</v>
      </c>
      <c r="V233" s="174">
        <f t="shared" si="128"/>
        <v>52.775310038849568</v>
      </c>
      <c r="W233" s="28"/>
      <c r="X233" s="59"/>
      <c r="Y233" s="59"/>
      <c r="Z233" s="59"/>
      <c r="AA233" s="59"/>
      <c r="AB233" s="59"/>
      <c r="AD233" s="146"/>
      <c r="AE233" s="146"/>
      <c r="AF233" s="146"/>
      <c r="AG233" s="146"/>
      <c r="AH233" s="146"/>
      <c r="AI233" s="146"/>
      <c r="AJ233" s="146"/>
      <c r="AK233" s="146"/>
      <c r="AL233" s="146"/>
      <c r="AM233" s="146"/>
      <c r="AN233" s="146"/>
      <c r="AO233" s="146"/>
    </row>
    <row r="234" spans="1:41" s="40" customFormat="1">
      <c r="A234" s="45"/>
      <c r="B234" s="45"/>
      <c r="C234" s="45"/>
      <c r="D234" s="45"/>
      <c r="E234" s="45"/>
      <c r="F234" s="34"/>
      <c r="H234" s="30">
        <f t="shared" si="104"/>
        <v>33</v>
      </c>
      <c r="I234" s="34" t="str">
        <f t="shared" si="105"/>
        <v>Krompir pozni</v>
      </c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28"/>
      <c r="X234" s="59"/>
      <c r="Y234" s="59"/>
      <c r="Z234" s="59"/>
      <c r="AA234" s="59"/>
      <c r="AB234" s="59"/>
      <c r="AD234" s="146"/>
      <c r="AE234" s="146"/>
      <c r="AF234" s="146"/>
      <c r="AG234" s="146"/>
      <c r="AH234" s="146"/>
      <c r="AI234" s="146"/>
      <c r="AJ234" s="146"/>
      <c r="AK234" s="146"/>
      <c r="AL234" s="146"/>
      <c r="AM234" s="146"/>
      <c r="AN234" s="146"/>
      <c r="AO234" s="146"/>
    </row>
    <row r="235" spans="1:41" s="34" customFormat="1">
      <c r="A235" s="45" t="s">
        <v>15</v>
      </c>
      <c r="B235" s="45"/>
      <c r="C235" s="45"/>
      <c r="D235" s="45"/>
      <c r="E235" s="45"/>
      <c r="F235" s="16">
        <v>1000</v>
      </c>
      <c r="H235" s="30">
        <f t="shared" si="104"/>
        <v>34</v>
      </c>
      <c r="I235" s="34" t="str">
        <f t="shared" si="105"/>
        <v>Krompir pozni</v>
      </c>
      <c r="J235" s="176" t="s">
        <v>85</v>
      </c>
      <c r="K235" s="16"/>
      <c r="L235" s="59"/>
      <c r="M235" s="147"/>
      <c r="N235" s="193"/>
      <c r="O235" s="177">
        <v>373</v>
      </c>
      <c r="P235" s="176" t="str">
        <f>P236</f>
        <v>Odkupna cena; vir podatkov SURS; preračuni KIS</v>
      </c>
      <c r="Q235" s="177">
        <v>373</v>
      </c>
      <c r="R235" s="177">
        <v>373</v>
      </c>
      <c r="S235" s="177">
        <v>373</v>
      </c>
      <c r="T235" s="177">
        <v>373</v>
      </c>
      <c r="U235" s="177">
        <v>373</v>
      </c>
      <c r="V235" s="177">
        <v>373</v>
      </c>
      <c r="W235" s="181"/>
      <c r="X235" s="144"/>
      <c r="Y235" s="144"/>
      <c r="Z235" s="144"/>
      <c r="AA235" s="144"/>
      <c r="AB235" s="144"/>
      <c r="AD235" s="146"/>
      <c r="AE235" s="146"/>
      <c r="AF235" s="146"/>
      <c r="AG235" s="146"/>
      <c r="AH235" s="146"/>
      <c r="AI235" s="146"/>
      <c r="AJ235" s="146"/>
      <c r="AK235" s="146"/>
      <c r="AL235" s="146"/>
      <c r="AM235" s="146"/>
      <c r="AN235" s="146"/>
      <c r="AO235" s="146"/>
    </row>
    <row r="236" spans="1:41" s="40" customFormat="1">
      <c r="A236" s="45"/>
      <c r="B236" s="45"/>
      <c r="C236" s="45"/>
      <c r="D236" s="45"/>
      <c r="E236" s="45"/>
      <c r="F236" s="34"/>
      <c r="H236" s="30">
        <f t="shared" si="104"/>
        <v>35</v>
      </c>
      <c r="I236" s="34" t="str">
        <f t="shared" si="105"/>
        <v>Krompir pozni</v>
      </c>
      <c r="J236" s="178" t="str">
        <f>+J199</f>
        <v>Bruto dodana vrednost</v>
      </c>
      <c r="K236" s="16"/>
      <c r="L236" s="144"/>
      <c r="M236" s="145"/>
      <c r="N236" s="144"/>
      <c r="O236" s="179">
        <f>O224+O223+O211-O209</f>
        <v>9001.4889645420717</v>
      </c>
      <c r="P236" s="175" t="s">
        <v>85</v>
      </c>
      <c r="Q236" s="179">
        <f t="shared" ref="Q236:V236" si="129">Q224+Q223+Q211-Q209</f>
        <v>12724.119966227943</v>
      </c>
      <c r="R236" s="179">
        <f t="shared" si="129"/>
        <v>9001.4889645420717</v>
      </c>
      <c r="S236" s="179">
        <f t="shared" si="129"/>
        <v>5329.4594007155329</v>
      </c>
      <c r="T236" s="179">
        <f t="shared" si="129"/>
        <v>3567.136760653344</v>
      </c>
      <c r="U236" s="179">
        <f t="shared" si="129"/>
        <v>5239.3149519373319</v>
      </c>
      <c r="V236" s="179">
        <f t="shared" si="129"/>
        <v>8964.8411726824834</v>
      </c>
      <c r="W236" s="28"/>
      <c r="X236" s="59"/>
      <c r="Y236" s="59"/>
      <c r="Z236" s="59"/>
      <c r="AA236" s="59"/>
      <c r="AB236" s="59"/>
      <c r="AD236" s="146"/>
      <c r="AE236" s="146"/>
      <c r="AF236" s="146"/>
      <c r="AG236" s="146"/>
      <c r="AH236" s="146"/>
      <c r="AI236" s="146"/>
      <c r="AJ236" s="146"/>
      <c r="AK236" s="146"/>
      <c r="AL236" s="146"/>
      <c r="AM236" s="146"/>
      <c r="AN236" s="146"/>
      <c r="AO236" s="146"/>
    </row>
    <row r="237" spans="1:41" s="34" customFormat="1">
      <c r="A237" s="87" t="s">
        <v>11</v>
      </c>
      <c r="B237" s="45"/>
      <c r="C237" s="45"/>
      <c r="D237" s="45"/>
      <c r="E237" s="45"/>
      <c r="G237" s="94"/>
      <c r="H237" s="30">
        <f t="shared" si="104"/>
        <v>36</v>
      </c>
      <c r="I237" s="34" t="str">
        <f t="shared" si="105"/>
        <v>Krompir pozni</v>
      </c>
      <c r="J237" s="162" t="s">
        <v>11</v>
      </c>
      <c r="K237" s="42"/>
      <c r="L237" s="59"/>
      <c r="M237" s="147"/>
      <c r="N237" s="59"/>
      <c r="O237" s="139">
        <v>615.82385560938678</v>
      </c>
      <c r="P237" s="38"/>
      <c r="Q237" s="139">
        <v>680.41357078096826</v>
      </c>
      <c r="R237" s="139">
        <v>615.82385560938678</v>
      </c>
      <c r="S237" s="139">
        <v>545.3433305605347</v>
      </c>
      <c r="T237" s="139">
        <v>506.40855465277912</v>
      </c>
      <c r="U237" s="139">
        <v>604.30751320489651</v>
      </c>
      <c r="V237" s="139">
        <v>639.59528854089888</v>
      </c>
      <c r="W237" s="181"/>
      <c r="X237" s="144"/>
      <c r="Y237" s="144"/>
      <c r="Z237" s="144"/>
      <c r="AA237" s="144"/>
      <c r="AB237" s="144"/>
      <c r="AD237" s="146"/>
      <c r="AE237" s="146"/>
      <c r="AF237" s="146"/>
      <c r="AG237" s="146"/>
      <c r="AH237" s="146"/>
      <c r="AI237" s="146"/>
      <c r="AJ237" s="146"/>
      <c r="AK237" s="146"/>
      <c r="AL237" s="146"/>
      <c r="AM237" s="146"/>
      <c r="AN237" s="146"/>
      <c r="AO237" s="146"/>
    </row>
    <row r="238" spans="1:41" s="34" customFormat="1">
      <c r="A238" s="45"/>
      <c r="B238" s="45"/>
      <c r="C238" s="45"/>
      <c r="D238" s="45"/>
      <c r="E238" s="45"/>
      <c r="G238" s="94"/>
      <c r="H238" s="30">
        <f t="shared" si="104"/>
        <v>37</v>
      </c>
      <c r="J238" s="16" t="s">
        <v>173</v>
      </c>
      <c r="K238" s="42"/>
      <c r="L238" s="59"/>
      <c r="M238" s="147"/>
      <c r="N238" s="59"/>
      <c r="O238" s="200">
        <f>+O236-O237</f>
        <v>8385.6651089326842</v>
      </c>
      <c r="P238" s="147"/>
      <c r="Q238" s="200">
        <f t="shared" ref="Q238:V238" si="130">+Q236-Q237</f>
        <v>12043.706395446974</v>
      </c>
      <c r="R238" s="200">
        <f t="shared" si="130"/>
        <v>8385.6651089326842</v>
      </c>
      <c r="S238" s="200">
        <f t="shared" si="130"/>
        <v>4784.1160701549979</v>
      </c>
      <c r="T238" s="200">
        <f t="shared" si="130"/>
        <v>3060.728206000565</v>
      </c>
      <c r="U238" s="200">
        <f t="shared" si="130"/>
        <v>4635.0074387324357</v>
      </c>
      <c r="V238" s="200">
        <f t="shared" si="130"/>
        <v>8325.2458841415846</v>
      </c>
      <c r="W238" s="28"/>
      <c r="X238" s="59"/>
      <c r="Y238" s="59"/>
      <c r="Z238" s="59"/>
      <c r="AA238" s="59"/>
      <c r="AB238" s="59"/>
      <c r="AD238" s="146"/>
      <c r="AE238" s="146"/>
      <c r="AF238" s="146"/>
      <c r="AG238" s="146"/>
      <c r="AH238" s="146"/>
      <c r="AI238" s="146"/>
      <c r="AJ238" s="146"/>
      <c r="AK238" s="146"/>
      <c r="AL238" s="146"/>
      <c r="AM238" s="146"/>
      <c r="AN238" s="146"/>
      <c r="AO238" s="146"/>
    </row>
    <row r="239" spans="1:41" s="34" customFormat="1">
      <c r="A239" s="45"/>
      <c r="B239" s="45"/>
      <c r="C239" s="45"/>
      <c r="D239" s="45"/>
      <c r="E239" s="45"/>
      <c r="F239" s="89"/>
      <c r="G239" s="89"/>
      <c r="H239" s="58">
        <f>1</f>
        <v>1</v>
      </c>
      <c r="I239" s="58" t="str">
        <f>+J241</f>
        <v>Jabolka namizna</v>
      </c>
      <c r="J239" s="57" t="s">
        <v>131</v>
      </c>
      <c r="K239" s="58"/>
      <c r="L239" s="58"/>
      <c r="M239" s="58"/>
      <c r="N239" s="58"/>
      <c r="O239" s="125">
        <f>O247-O259+O252-'2025'!E216</f>
        <v>4.4710000000000027E-3</v>
      </c>
      <c r="P239" s="58"/>
      <c r="Q239" s="125">
        <f>Q247-Q259+Q252-'2025'!H216</f>
        <v>2.9806666703046658E-3</v>
      </c>
      <c r="R239" s="125">
        <f>R247-R259+R252-'2025'!I216</f>
        <v>3.2516363599983666E-3</v>
      </c>
      <c r="S239" s="125">
        <f>S247-S259+S252-'2025'!J216</f>
        <v>3.9742222222222123E-3</v>
      </c>
      <c r="T239" s="125">
        <f>T247-T259+T252-'2025'!K216</f>
        <v>4.4710000000000027E-3</v>
      </c>
      <c r="U239" s="125">
        <f>U247-U259+U252-'2025'!L216</f>
        <v>5.1097142893522518E-3</v>
      </c>
      <c r="V239" s="125"/>
      <c r="W239" s="58"/>
      <c r="X239" s="58"/>
      <c r="Y239" s="58"/>
      <c r="Z239" s="58"/>
      <c r="AA239" s="58"/>
      <c r="AB239" s="58"/>
      <c r="AD239" s="146"/>
      <c r="AE239" s="146"/>
      <c r="AF239" s="146"/>
      <c r="AG239" s="146"/>
      <c r="AH239" s="146"/>
      <c r="AI239" s="146"/>
      <c r="AJ239" s="146"/>
      <c r="AK239" s="146"/>
      <c r="AL239" s="146"/>
      <c r="AM239" s="146"/>
      <c r="AN239" s="146"/>
      <c r="AO239" s="146"/>
    </row>
    <row r="240" spans="1:41" s="34" customFormat="1">
      <c r="A240" s="45"/>
      <c r="B240" s="45"/>
      <c r="C240" s="45"/>
      <c r="D240" s="45"/>
      <c r="E240" s="45"/>
      <c r="F240" s="89"/>
      <c r="G240" s="89"/>
      <c r="H240" s="30">
        <f>H239+1</f>
        <v>2</v>
      </c>
      <c r="I240" s="34" t="str">
        <f>+I239</f>
        <v>Jabolka namizna</v>
      </c>
      <c r="J240" s="32" t="s">
        <v>132</v>
      </c>
      <c r="K240" s="33"/>
      <c r="L240" s="33"/>
      <c r="M240" s="128"/>
      <c r="N240" s="33"/>
      <c r="O240" s="184" t="e">
        <f>#REF!</f>
        <v>#REF!</v>
      </c>
      <c r="P240" s="184"/>
      <c r="Q240" s="129" t="s">
        <v>123</v>
      </c>
      <c r="R240" s="129" t="s">
        <v>124</v>
      </c>
      <c r="S240" s="129" t="s">
        <v>187</v>
      </c>
      <c r="T240" s="129" t="s">
        <v>122</v>
      </c>
      <c r="U240" s="129" t="s">
        <v>188</v>
      </c>
      <c r="V240" s="33"/>
      <c r="W240" s="33"/>
      <c r="X240" s="129"/>
      <c r="Y240" s="129"/>
      <c r="Z240" s="33"/>
      <c r="AA240" s="33"/>
      <c r="AB240" s="33"/>
      <c r="AD240" s="146"/>
      <c r="AE240" s="146"/>
      <c r="AF240" s="146"/>
      <c r="AG240" s="146"/>
      <c r="AH240" s="146"/>
      <c r="AI240" s="146"/>
      <c r="AJ240" s="146"/>
      <c r="AK240" s="146"/>
      <c r="AL240" s="146"/>
      <c r="AM240" s="146"/>
      <c r="AN240" s="146"/>
      <c r="AO240" s="146"/>
    </row>
    <row r="241" spans="1:41" s="34" customFormat="1">
      <c r="A241" s="45"/>
      <c r="B241" s="45"/>
      <c r="C241" s="45"/>
      <c r="D241" s="45"/>
      <c r="E241" s="45"/>
      <c r="F241" s="34" t="e">
        <f>#REF!</f>
        <v>#REF!</v>
      </c>
      <c r="G241" s="95"/>
      <c r="H241" s="30">
        <f t="shared" ref="H241:H275" si="131">H240+1</f>
        <v>3</v>
      </c>
      <c r="I241" s="34" t="str">
        <f>+I240</f>
        <v>Jabolka namizna</v>
      </c>
      <c r="J241" s="36" t="s">
        <v>226</v>
      </c>
      <c r="K241" s="16" t="str">
        <f>+K$56</f>
        <v>Enota</v>
      </c>
      <c r="L241" s="78"/>
      <c r="M241" s="130"/>
      <c r="N241" s="124"/>
      <c r="O241" s="83"/>
      <c r="P241" s="83"/>
      <c r="Q241" s="16"/>
      <c r="R241" s="16"/>
      <c r="S241" s="83">
        <v>2012</v>
      </c>
      <c r="T241" s="16"/>
      <c r="U241" s="83"/>
      <c r="X241" s="34" t="s">
        <v>76</v>
      </c>
      <c r="AD241" s="146"/>
      <c r="AE241" s="146"/>
      <c r="AF241" s="146"/>
      <c r="AG241" s="146"/>
      <c r="AH241" s="146"/>
      <c r="AI241" s="146"/>
      <c r="AJ241" s="146"/>
      <c r="AK241" s="146"/>
      <c r="AL241" s="146"/>
      <c r="AM241" s="146"/>
      <c r="AN241" s="146"/>
      <c r="AO241" s="146"/>
    </row>
    <row r="242" spans="1:41" s="34" customFormat="1">
      <c r="A242" s="45"/>
      <c r="B242" s="45"/>
      <c r="C242" s="45"/>
      <c r="D242" s="45"/>
      <c r="E242" s="45"/>
      <c r="G242" s="95"/>
      <c r="H242" s="30">
        <f t="shared" si="131"/>
        <v>4</v>
      </c>
      <c r="I242" s="34" t="str">
        <f>+I241</f>
        <v>Jabolka namizna</v>
      </c>
      <c r="J242" s="15" t="s">
        <v>68</v>
      </c>
      <c r="K242" s="16"/>
      <c r="L242" s="78"/>
      <c r="M242" s="130"/>
      <c r="N242" s="124"/>
      <c r="O242" s="83"/>
      <c r="P242" s="83"/>
      <c r="Q242" s="78" t="s">
        <v>67</v>
      </c>
      <c r="R242" s="78"/>
      <c r="S242" s="78" t="s">
        <v>69</v>
      </c>
      <c r="T242" s="78" t="s">
        <v>61</v>
      </c>
      <c r="U242" s="78"/>
      <c r="V242" s="78"/>
      <c r="W242" s="78"/>
      <c r="X242" s="124" t="s">
        <v>71</v>
      </c>
      <c r="Y242" s="78" t="s">
        <v>69</v>
      </c>
      <c r="Z242" s="78" t="s">
        <v>61</v>
      </c>
      <c r="AA242" s="78"/>
      <c r="AB242" s="78"/>
      <c r="AD242" s="146"/>
      <c r="AE242" s="146"/>
      <c r="AF242" s="146"/>
      <c r="AG242" s="146"/>
      <c r="AH242" s="146"/>
      <c r="AI242" s="146"/>
      <c r="AJ242" s="146"/>
      <c r="AK242" s="146"/>
      <c r="AL242" s="146"/>
      <c r="AM242" s="146"/>
      <c r="AN242" s="146"/>
      <c r="AO242" s="146"/>
    </row>
    <row r="243" spans="1:41" s="34" customFormat="1">
      <c r="A243" s="45" t="s">
        <v>9</v>
      </c>
      <c r="B243" s="45"/>
      <c r="C243" s="45"/>
      <c r="D243" s="45"/>
      <c r="E243" s="45"/>
      <c r="F243" s="16"/>
      <c r="G243" s="95"/>
      <c r="H243" s="30">
        <f t="shared" si="131"/>
        <v>5</v>
      </c>
      <c r="I243" s="34" t="str">
        <f>+I242</f>
        <v>Jabolka namizna</v>
      </c>
      <c r="J243" s="15" t="s">
        <v>8</v>
      </c>
      <c r="K243" s="16" t="s">
        <v>7</v>
      </c>
      <c r="L243" s="132"/>
      <c r="M243" s="185"/>
      <c r="N243" s="134"/>
      <c r="O243" s="139">
        <v>40000</v>
      </c>
      <c r="P243" s="16"/>
      <c r="Q243" s="139">
        <v>60000</v>
      </c>
      <c r="R243" s="139">
        <v>55000</v>
      </c>
      <c r="S243" s="139">
        <v>45000</v>
      </c>
      <c r="T243" s="139">
        <v>40000</v>
      </c>
      <c r="U243" s="139">
        <v>35000</v>
      </c>
      <c r="V243" s="139"/>
      <c r="W243" s="78"/>
      <c r="X243" s="127">
        <f>Q243/$T243*100</f>
        <v>150</v>
      </c>
      <c r="Y243" s="127">
        <f t="shared" ref="Y243" si="132">R243/$T243*100</f>
        <v>137.5</v>
      </c>
      <c r="Z243" s="127">
        <f t="shared" ref="Z243" si="133">S243/$T243*100</f>
        <v>112.5</v>
      </c>
      <c r="AA243" s="127">
        <f t="shared" ref="AA243" si="134">T243/$T243*100</f>
        <v>100</v>
      </c>
      <c r="AB243" s="127">
        <f t="shared" ref="AB243" si="135">U243/$T243*100</f>
        <v>87.5</v>
      </c>
      <c r="AD243" s="146"/>
      <c r="AE243" s="146"/>
      <c r="AF243" s="146"/>
      <c r="AG243" s="146"/>
      <c r="AH243" s="146"/>
      <c r="AI243" s="146"/>
      <c r="AJ243" s="146"/>
      <c r="AK243" s="146"/>
      <c r="AL243" s="146"/>
      <c r="AM243" s="146"/>
      <c r="AN243" s="146"/>
      <c r="AO243" s="146"/>
    </row>
    <row r="244" spans="1:41" s="34" customFormat="1">
      <c r="A244" s="45" t="s">
        <v>79</v>
      </c>
      <c r="B244" s="45"/>
      <c r="C244" s="45"/>
      <c r="D244" s="45"/>
      <c r="E244" s="45"/>
      <c r="F244" s="16"/>
      <c r="G244" s="95"/>
      <c r="H244" s="30">
        <f t="shared" si="131"/>
        <v>6</v>
      </c>
      <c r="J244" s="15"/>
      <c r="K244" s="16"/>
      <c r="L244" s="132"/>
      <c r="M244" s="185"/>
      <c r="N244" s="134"/>
      <c r="O244" s="132"/>
      <c r="P244" s="16"/>
      <c r="Q244" s="132"/>
      <c r="R244" s="132"/>
      <c r="S244" s="132"/>
      <c r="T244" s="132"/>
      <c r="U244" s="132"/>
      <c r="V244" s="132"/>
      <c r="W244" s="78"/>
      <c r="X244" s="78"/>
      <c r="Y244" s="78"/>
      <c r="Z244" s="78"/>
      <c r="AA244" s="78"/>
      <c r="AB244" s="78"/>
      <c r="AD244" s="146"/>
      <c r="AE244" s="146"/>
      <c r="AF244" s="146"/>
      <c r="AG244" s="146"/>
      <c r="AH244" s="146"/>
      <c r="AI244" s="146"/>
      <c r="AJ244" s="146"/>
      <c r="AK244" s="146"/>
      <c r="AL244" s="146"/>
      <c r="AM244" s="146"/>
      <c r="AN244" s="146"/>
      <c r="AO244" s="146"/>
    </row>
    <row r="245" spans="1:41" s="34" customFormat="1">
      <c r="A245" s="45" t="s">
        <v>75</v>
      </c>
      <c r="B245" s="45"/>
      <c r="C245" s="45"/>
      <c r="D245" s="45"/>
      <c r="E245" s="45"/>
      <c r="F245" s="16"/>
      <c r="G245" s="95"/>
      <c r="H245" s="30">
        <f t="shared" si="131"/>
        <v>7</v>
      </c>
      <c r="I245" s="34" t="str">
        <f>+I243</f>
        <v>Jabolka namizna</v>
      </c>
      <c r="J245" s="15" t="s">
        <v>74</v>
      </c>
      <c r="K245" s="16" t="s">
        <v>73</v>
      </c>
      <c r="L245" s="78"/>
      <c r="M245" s="130"/>
      <c r="N245" s="124"/>
      <c r="O245" s="138">
        <v>0.5</v>
      </c>
      <c r="P245" s="139"/>
      <c r="Q245" s="138">
        <v>0.5</v>
      </c>
      <c r="R245" s="138">
        <v>0.5</v>
      </c>
      <c r="S245" s="138">
        <v>0.5</v>
      </c>
      <c r="T245" s="138">
        <v>0.5</v>
      </c>
      <c r="U245" s="138">
        <v>0.5</v>
      </c>
      <c r="V245" s="139"/>
      <c r="W245" s="78"/>
      <c r="X245" s="127"/>
      <c r="Y245" s="127"/>
      <c r="Z245" s="127"/>
      <c r="AA245" s="127"/>
      <c r="AB245" s="127"/>
      <c r="AD245" s="146"/>
      <c r="AE245" s="146"/>
      <c r="AF245" s="146"/>
      <c r="AG245" s="146"/>
      <c r="AH245" s="146"/>
      <c r="AI245" s="146"/>
      <c r="AJ245" s="146"/>
      <c r="AK245" s="146"/>
      <c r="AL245" s="146"/>
      <c r="AM245" s="146"/>
      <c r="AN245" s="146"/>
      <c r="AO245" s="146"/>
    </row>
    <row r="246" spans="1:41" s="34" customFormat="1">
      <c r="A246" s="87" t="s">
        <v>12</v>
      </c>
      <c r="B246" s="45"/>
      <c r="C246" s="45"/>
      <c r="D246" s="45"/>
      <c r="E246" s="45"/>
      <c r="F246" s="16"/>
      <c r="G246" s="95"/>
      <c r="H246" s="30">
        <f t="shared" si="131"/>
        <v>8</v>
      </c>
      <c r="I246" s="34" t="str">
        <f>+I241</f>
        <v>Jabolka namizna</v>
      </c>
      <c r="J246" s="15" t="str">
        <f>+J$61</f>
        <v>Kupljen material in storitve</v>
      </c>
      <c r="K246" s="16"/>
      <c r="L246" s="16"/>
      <c r="M246" s="116"/>
      <c r="N246" s="16"/>
      <c r="O246" s="139">
        <v>10011.869246825858</v>
      </c>
      <c r="P246" s="16"/>
      <c r="Q246" s="139">
        <v>12649.238630563075</v>
      </c>
      <c r="R246" s="139">
        <v>12056.585715878779</v>
      </c>
      <c r="S246" s="139">
        <v>10837.296661510161</v>
      </c>
      <c r="T246" s="139">
        <v>10011.869246825858</v>
      </c>
      <c r="U246" s="139">
        <v>8993.6096082887379</v>
      </c>
      <c r="V246" s="139"/>
      <c r="W246" s="132"/>
      <c r="X246" s="127"/>
      <c r="Y246" s="127"/>
      <c r="Z246" s="127"/>
      <c r="AA246" s="127"/>
      <c r="AB246" s="127"/>
      <c r="AD246" s="146"/>
      <c r="AE246" s="146"/>
      <c r="AF246" s="146"/>
      <c r="AG246" s="146"/>
      <c r="AH246" s="146"/>
      <c r="AI246" s="146"/>
      <c r="AJ246" s="146"/>
      <c r="AK246" s="146"/>
      <c r="AL246" s="146"/>
      <c r="AM246" s="146"/>
      <c r="AN246" s="146"/>
      <c r="AO246" s="146"/>
    </row>
    <row r="247" spans="1:41" s="34" customFormat="1">
      <c r="A247" s="45" t="s">
        <v>5</v>
      </c>
      <c r="B247" s="45"/>
      <c r="C247" s="45"/>
      <c r="D247" s="45"/>
      <c r="E247" s="45"/>
      <c r="F247" s="16"/>
      <c r="G247" s="95"/>
      <c r="H247" s="30">
        <f t="shared" si="131"/>
        <v>9</v>
      </c>
      <c r="I247" s="34" t="str">
        <f t="shared" ref="I247:I260" si="136">+I246</f>
        <v>Jabolka namizna</v>
      </c>
      <c r="J247" s="15" t="str">
        <f>+J$62</f>
        <v>Stroški skupaj</v>
      </c>
      <c r="K247" s="16" t="str">
        <f>+K$62</f>
        <v>EUR/ha</v>
      </c>
      <c r="L247" s="39"/>
      <c r="M247" s="194"/>
      <c r="N247" s="38"/>
      <c r="O247" s="139">
        <v>24357.122948289641</v>
      </c>
      <c r="P247" s="38"/>
      <c r="Q247" s="139">
        <v>28884.502986469044</v>
      </c>
      <c r="R247" s="139">
        <v>27820.42996361223</v>
      </c>
      <c r="S247" s="139">
        <v>25657.757042636182</v>
      </c>
      <c r="T247" s="139">
        <v>24357.122948289641</v>
      </c>
      <c r="U247" s="139">
        <v>22736.577474188787</v>
      </c>
      <c r="V247" s="139"/>
      <c r="W247" s="136"/>
      <c r="X247" s="127">
        <f>Q247/$T247*100</f>
        <v>118.5874992206225</v>
      </c>
      <c r="Y247" s="127">
        <f t="shared" ref="Y247:AB247" si="137">R247/$T247*100</f>
        <v>114.21886740349103</v>
      </c>
      <c r="Z247" s="127">
        <f t="shared" si="137"/>
        <v>105.33985108630357</v>
      </c>
      <c r="AA247" s="127">
        <f t="shared" si="137"/>
        <v>100</v>
      </c>
      <c r="AB247" s="127">
        <f t="shared" si="137"/>
        <v>93.346728685726617</v>
      </c>
      <c r="AD247" s="146"/>
      <c r="AE247" s="146"/>
      <c r="AF247" s="146"/>
      <c r="AG247" s="146"/>
      <c r="AH247" s="146"/>
      <c r="AI247" s="146"/>
      <c r="AJ247" s="146"/>
      <c r="AK247" s="146"/>
      <c r="AL247" s="146"/>
      <c r="AM247" s="146"/>
      <c r="AN247" s="146"/>
      <c r="AO247" s="146"/>
    </row>
    <row r="248" spans="1:41" s="34" customFormat="1">
      <c r="A248" s="45" t="s">
        <v>4</v>
      </c>
      <c r="B248" s="45"/>
      <c r="C248" s="45"/>
      <c r="D248" s="45"/>
      <c r="E248" s="45"/>
      <c r="F248" s="16"/>
      <c r="G248" s="95"/>
      <c r="H248" s="30">
        <f t="shared" si="131"/>
        <v>10</v>
      </c>
      <c r="I248" s="34" t="str">
        <f t="shared" si="136"/>
        <v>Jabolka namizna</v>
      </c>
      <c r="J248" s="15" t="str">
        <f>+J$63</f>
        <v>Stranski pridelki</v>
      </c>
      <c r="K248" s="16" t="str">
        <f>+K$63</f>
        <v>EUR/ha</v>
      </c>
      <c r="L248" s="39"/>
      <c r="M248" s="194"/>
      <c r="N248" s="39"/>
      <c r="O248" s="139">
        <v>0</v>
      </c>
      <c r="P248" s="39"/>
      <c r="Q248" s="139">
        <v>0</v>
      </c>
      <c r="R248" s="139">
        <v>0</v>
      </c>
      <c r="S248" s="139">
        <v>0</v>
      </c>
      <c r="T248" s="139">
        <v>0</v>
      </c>
      <c r="U248" s="139">
        <v>0</v>
      </c>
      <c r="V248" s="139"/>
      <c r="W248" s="181"/>
      <c r="X248" s="127"/>
      <c r="Y248" s="127"/>
      <c r="Z248" s="127"/>
      <c r="AA248" s="127"/>
      <c r="AB248" s="127"/>
      <c r="AD248" s="146"/>
      <c r="AE248" s="146"/>
      <c r="AF248" s="146"/>
      <c r="AG248" s="146"/>
      <c r="AH248" s="146"/>
      <c r="AI248" s="146"/>
      <c r="AJ248" s="146"/>
      <c r="AK248" s="146"/>
      <c r="AL248" s="146"/>
      <c r="AM248" s="146"/>
      <c r="AN248" s="146"/>
      <c r="AO248" s="146"/>
    </row>
    <row r="249" spans="1:41" s="34" customFormat="1">
      <c r="A249" s="45"/>
      <c r="B249" s="45"/>
      <c r="C249" s="45"/>
      <c r="D249" s="45"/>
      <c r="E249" s="45"/>
      <c r="F249" s="16"/>
      <c r="G249" s="95"/>
      <c r="H249" s="30">
        <f t="shared" si="131"/>
        <v>11</v>
      </c>
      <c r="I249" s="34" t="str">
        <f t="shared" si="136"/>
        <v>Jabolka namizna</v>
      </c>
      <c r="J249" s="15" t="str">
        <f>+J$64</f>
        <v>Stroški glavnega pridelka</v>
      </c>
      <c r="K249" s="16" t="str">
        <f>+K$64</f>
        <v>EUR/ha</v>
      </c>
      <c r="L249" s="195"/>
      <c r="M249" s="194"/>
      <c r="N249" s="195"/>
      <c r="O249" s="149">
        <f>+O247-O248</f>
        <v>24357.122948289641</v>
      </c>
      <c r="P249" s="39"/>
      <c r="Q249" s="149">
        <f t="shared" ref="Q249:U249" si="138">+Q247-Q248</f>
        <v>28884.502986469044</v>
      </c>
      <c r="R249" s="149">
        <f t="shared" si="138"/>
        <v>27820.42996361223</v>
      </c>
      <c r="S249" s="149">
        <f t="shared" si="138"/>
        <v>25657.757042636182</v>
      </c>
      <c r="T249" s="149">
        <f t="shared" si="138"/>
        <v>24357.122948289641</v>
      </c>
      <c r="U249" s="149">
        <f t="shared" si="138"/>
        <v>22736.577474188787</v>
      </c>
      <c r="V249" s="149"/>
      <c r="W249" s="28"/>
      <c r="X249" s="127">
        <f t="shared" ref="X249:X260" si="139">Q249/$T249*100</f>
        <v>118.5874992206225</v>
      </c>
      <c r="Y249" s="127">
        <f t="shared" ref="Y249:Y260" si="140">R249/$T249*100</f>
        <v>114.21886740349103</v>
      </c>
      <c r="Z249" s="127">
        <f t="shared" ref="Z249:Z260" si="141">S249/$T249*100</f>
        <v>105.33985108630357</v>
      </c>
      <c r="AA249" s="127">
        <f t="shared" ref="AA249:AA260" si="142">T249/$T249*100</f>
        <v>100</v>
      </c>
      <c r="AB249" s="127">
        <f t="shared" ref="AB249:AB260" si="143">U249/$T249*100</f>
        <v>93.346728685726617</v>
      </c>
      <c r="AD249" s="146"/>
      <c r="AE249" s="146"/>
      <c r="AF249" s="146"/>
      <c r="AG249" s="146"/>
      <c r="AH249" s="146"/>
      <c r="AI249" s="146"/>
      <c r="AJ249" s="146"/>
      <c r="AK249" s="146"/>
      <c r="AL249" s="146"/>
      <c r="AM249" s="146"/>
      <c r="AN249" s="146"/>
      <c r="AO249" s="146"/>
    </row>
    <row r="250" spans="1:41" s="34" customFormat="1">
      <c r="A250" s="45" t="s">
        <v>3</v>
      </c>
      <c r="B250" s="45" t="s">
        <v>0</v>
      </c>
      <c r="C250" s="45" t="s">
        <v>2</v>
      </c>
      <c r="D250" s="45" t="s">
        <v>1</v>
      </c>
      <c r="E250" s="45" t="s">
        <v>0</v>
      </c>
      <c r="F250" s="16"/>
      <c r="G250" s="95"/>
      <c r="H250" s="30">
        <f t="shared" si="131"/>
        <v>12</v>
      </c>
      <c r="I250" s="34" t="str">
        <f t="shared" si="136"/>
        <v>Jabolka namizna</v>
      </c>
      <c r="J250" s="15" t="str">
        <f>+J$65</f>
        <v>Subvencije</v>
      </c>
      <c r="K250" s="16" t="str">
        <f>+K$65</f>
        <v>EUR/ha</v>
      </c>
      <c r="L250" s="39"/>
      <c r="M250" s="194"/>
      <c r="N250" s="39"/>
      <c r="O250" s="139">
        <v>23.94</v>
      </c>
      <c r="P250" s="39"/>
      <c r="Q250" s="139">
        <v>23.94</v>
      </c>
      <c r="R250" s="139">
        <v>23.94</v>
      </c>
      <c r="S250" s="139">
        <v>23.94</v>
      </c>
      <c r="T250" s="139">
        <v>23.94</v>
      </c>
      <c r="U250" s="139">
        <v>23.94</v>
      </c>
      <c r="V250" s="139"/>
      <c r="W250" s="28"/>
      <c r="X250" s="127">
        <f t="shared" si="139"/>
        <v>100</v>
      </c>
      <c r="Y250" s="127">
        <f t="shared" si="140"/>
        <v>100</v>
      </c>
      <c r="Z250" s="127">
        <f t="shared" si="141"/>
        <v>100</v>
      </c>
      <c r="AA250" s="127">
        <f t="shared" si="142"/>
        <v>100</v>
      </c>
      <c r="AB250" s="127">
        <f t="shared" si="143"/>
        <v>100</v>
      </c>
      <c r="AD250" s="146"/>
      <c r="AE250" s="146"/>
      <c r="AF250" s="146"/>
      <c r="AG250" s="146"/>
      <c r="AH250" s="146"/>
      <c r="AI250" s="146"/>
      <c r="AJ250" s="146"/>
      <c r="AK250" s="146"/>
      <c r="AL250" s="146"/>
      <c r="AM250" s="146"/>
      <c r="AN250" s="146"/>
      <c r="AO250" s="146"/>
    </row>
    <row r="251" spans="1:41" s="34" customFormat="1">
      <c r="A251" s="45"/>
      <c r="B251" s="45"/>
      <c r="C251" s="45" t="s">
        <v>6</v>
      </c>
      <c r="D251" s="45"/>
      <c r="E251" s="45"/>
      <c r="F251" s="16"/>
      <c r="G251" s="95"/>
      <c r="H251" s="30">
        <f t="shared" si="131"/>
        <v>13</v>
      </c>
      <c r="I251" s="34" t="str">
        <f t="shared" si="136"/>
        <v>Jabolka namizna</v>
      </c>
      <c r="J251" s="15" t="str">
        <f>+J$66</f>
        <v>Stroški, zmanjšani za subvencije</v>
      </c>
      <c r="K251" s="16" t="str">
        <f>+K$66</f>
        <v>EUR/ha</v>
      </c>
      <c r="L251" s="195"/>
      <c r="M251" s="194"/>
      <c r="N251" s="195"/>
      <c r="O251" s="151">
        <f>+O249-O250</f>
        <v>24333.182948289643</v>
      </c>
      <c r="P251" s="39"/>
      <c r="Q251" s="151">
        <f t="shared" ref="Q251:U251" si="144">+Q249-Q250</f>
        <v>28860.562986469045</v>
      </c>
      <c r="R251" s="151">
        <f t="shared" si="144"/>
        <v>27796.489963612232</v>
      </c>
      <c r="S251" s="151">
        <f t="shared" si="144"/>
        <v>25633.817042636183</v>
      </c>
      <c r="T251" s="151">
        <f t="shared" si="144"/>
        <v>24333.182948289643</v>
      </c>
      <c r="U251" s="151">
        <f t="shared" si="144"/>
        <v>22712.637474188788</v>
      </c>
      <c r="V251" s="151"/>
      <c r="W251" s="28"/>
      <c r="X251" s="127">
        <f t="shared" si="139"/>
        <v>118.60578637739469</v>
      </c>
      <c r="Y251" s="127">
        <f t="shared" si="140"/>
        <v>114.23285651812363</v>
      </c>
      <c r="Z251" s="127">
        <f t="shared" si="141"/>
        <v>105.3451046544569</v>
      </c>
      <c r="AA251" s="127">
        <f t="shared" si="142"/>
        <v>100</v>
      </c>
      <c r="AB251" s="127">
        <f t="shared" si="143"/>
        <v>93.340182919987612</v>
      </c>
      <c r="AD251" s="146"/>
      <c r="AE251" s="146"/>
      <c r="AF251" s="146"/>
      <c r="AG251" s="146"/>
      <c r="AH251" s="146"/>
      <c r="AI251" s="146"/>
      <c r="AJ251" s="146"/>
      <c r="AK251" s="146"/>
      <c r="AL251" s="146"/>
      <c r="AM251" s="146"/>
      <c r="AN251" s="146"/>
      <c r="AO251" s="146"/>
    </row>
    <row r="252" spans="1:41" s="34" customFormat="1">
      <c r="A252" s="45"/>
      <c r="B252" s="45"/>
      <c r="C252" s="45"/>
      <c r="D252" s="45"/>
      <c r="E252" s="45"/>
      <c r="F252" s="16"/>
      <c r="G252" s="95"/>
      <c r="H252" s="30">
        <f t="shared" si="131"/>
        <v>14</v>
      </c>
      <c r="I252" s="34" t="str">
        <f t="shared" si="136"/>
        <v>Jabolka namizna</v>
      </c>
      <c r="J252" s="15" t="str">
        <f>+J$67</f>
        <v>Stroški, zmanjšani za subvencije/kg</v>
      </c>
      <c r="K252" s="16" t="str">
        <f>+K$67</f>
        <v>EUR/kg</v>
      </c>
      <c r="L252" s="196"/>
      <c r="M252" s="197"/>
      <c r="N252" s="195"/>
      <c r="O252" s="157">
        <f>+O251/O243</f>
        <v>0.60832957370724106</v>
      </c>
      <c r="P252" s="198"/>
      <c r="Q252" s="157">
        <f t="shared" ref="Q252:U252" si="145">+Q251/Q243</f>
        <v>0.48100938310781743</v>
      </c>
      <c r="R252" s="157">
        <f t="shared" si="145"/>
        <v>0.50539072661113149</v>
      </c>
      <c r="S252" s="157">
        <f t="shared" si="145"/>
        <v>0.56964037872524853</v>
      </c>
      <c r="T252" s="157">
        <f t="shared" si="145"/>
        <v>0.60832957370724106</v>
      </c>
      <c r="U252" s="157">
        <f t="shared" si="145"/>
        <v>0.64893249926253682</v>
      </c>
      <c r="V252" s="157"/>
      <c r="W252" s="28"/>
      <c r="X252" s="127">
        <f t="shared" si="139"/>
        <v>79.070524251596467</v>
      </c>
      <c r="Y252" s="127">
        <f t="shared" si="140"/>
        <v>83.078441104089919</v>
      </c>
      <c r="Z252" s="127">
        <f t="shared" si="141"/>
        <v>93.640093026183919</v>
      </c>
      <c r="AA252" s="127">
        <f t="shared" si="142"/>
        <v>100</v>
      </c>
      <c r="AB252" s="127">
        <f t="shared" si="143"/>
        <v>106.67449476570015</v>
      </c>
      <c r="AD252" s="146"/>
      <c r="AE252" s="146"/>
      <c r="AF252" s="146"/>
      <c r="AG252" s="146"/>
      <c r="AH252" s="146"/>
      <c r="AI252" s="146"/>
      <c r="AJ252" s="146"/>
      <c r="AK252" s="146"/>
      <c r="AL252" s="146"/>
      <c r="AM252" s="146"/>
      <c r="AN252" s="146"/>
      <c r="AO252" s="146"/>
    </row>
    <row r="253" spans="1:41" s="34" customFormat="1">
      <c r="A253" s="45" t="s">
        <v>152</v>
      </c>
      <c r="B253" s="45"/>
      <c r="C253" s="45"/>
      <c r="D253" s="45"/>
      <c r="E253" s="45"/>
      <c r="F253" s="16"/>
      <c r="G253" s="95"/>
      <c r="H253" s="30">
        <f t="shared" si="131"/>
        <v>15</v>
      </c>
      <c r="I253" s="34" t="str">
        <f t="shared" si="136"/>
        <v>Jabolka namizna</v>
      </c>
      <c r="J253" s="15" t="str">
        <f t="shared" ref="J253" si="146">+J216</f>
        <v>davek_a</v>
      </c>
      <c r="K253" s="16"/>
      <c r="L253" s="39"/>
      <c r="M253" s="194"/>
      <c r="N253" s="39"/>
      <c r="O253" s="31">
        <v>0</v>
      </c>
      <c r="P253" s="39"/>
      <c r="Q253" s="31">
        <v>0</v>
      </c>
      <c r="R253" s="31">
        <v>0</v>
      </c>
      <c r="S253" s="31">
        <v>0</v>
      </c>
      <c r="T253" s="31">
        <v>0</v>
      </c>
      <c r="U253" s="31">
        <v>0</v>
      </c>
      <c r="V253" s="31"/>
      <c r="W253" s="202"/>
      <c r="X253" s="127" t="e">
        <f t="shared" si="139"/>
        <v>#DIV/0!</v>
      </c>
      <c r="Y253" s="127" t="e">
        <f t="shared" si="140"/>
        <v>#DIV/0!</v>
      </c>
      <c r="Z253" s="127" t="e">
        <f t="shared" si="141"/>
        <v>#DIV/0!</v>
      </c>
      <c r="AA253" s="127" t="e">
        <f t="shared" si="142"/>
        <v>#DIV/0!</v>
      </c>
      <c r="AB253" s="127" t="e">
        <f t="shared" si="143"/>
        <v>#DIV/0!</v>
      </c>
      <c r="AD253" s="146"/>
      <c r="AE253" s="146"/>
      <c r="AF253" s="146"/>
      <c r="AG253" s="146"/>
      <c r="AH253" s="146"/>
      <c r="AI253" s="146"/>
      <c r="AJ253" s="146"/>
      <c r="AK253" s="146"/>
      <c r="AL253" s="146"/>
      <c r="AM253" s="146"/>
      <c r="AN253" s="146"/>
      <c r="AO253" s="146"/>
    </row>
    <row r="254" spans="1:41" s="34" customFormat="1">
      <c r="A254" s="16" t="s">
        <v>97</v>
      </c>
      <c r="B254" s="45"/>
      <c r="C254" s="45"/>
      <c r="D254" s="45"/>
      <c r="E254" s="45"/>
      <c r="F254" s="16"/>
      <c r="G254" s="95"/>
      <c r="H254" s="30">
        <f t="shared" si="131"/>
        <v>16</v>
      </c>
      <c r="I254" s="34" t="str">
        <f t="shared" si="136"/>
        <v>Jabolka namizna</v>
      </c>
      <c r="J254" s="15" t="str">
        <f t="shared" ref="J254:J259" si="147">+A254</f>
        <v>Pokoj obvezno</v>
      </c>
      <c r="K254" s="16"/>
      <c r="L254" s="39"/>
      <c r="M254" s="194"/>
      <c r="N254" s="39"/>
      <c r="O254" s="31">
        <v>761.63045318022728</v>
      </c>
      <c r="P254" s="39"/>
      <c r="Q254" s="31">
        <v>883.95313991899548</v>
      </c>
      <c r="R254" s="31">
        <v>853.37246823430348</v>
      </c>
      <c r="S254" s="31">
        <v>792.21112486491938</v>
      </c>
      <c r="T254" s="31">
        <v>761.63045318022728</v>
      </c>
      <c r="U254" s="31">
        <v>723.47138788696031</v>
      </c>
      <c r="V254" s="31"/>
      <c r="W254" s="28"/>
      <c r="X254" s="127">
        <f t="shared" si="139"/>
        <v>116.06063494809109</v>
      </c>
      <c r="Y254" s="127">
        <f t="shared" si="140"/>
        <v>112.04547621106833</v>
      </c>
      <c r="Z254" s="127">
        <f t="shared" si="141"/>
        <v>104.01515873702279</v>
      </c>
      <c r="AA254" s="127">
        <f t="shared" si="142"/>
        <v>100</v>
      </c>
      <c r="AB254" s="127">
        <f t="shared" si="143"/>
        <v>94.989818863737412</v>
      </c>
      <c r="AD254" s="146"/>
      <c r="AE254" s="146"/>
      <c r="AF254" s="146"/>
      <c r="AG254" s="146"/>
      <c r="AH254" s="146"/>
      <c r="AI254" s="146"/>
      <c r="AJ254" s="146"/>
      <c r="AK254" s="146"/>
      <c r="AL254" s="146"/>
      <c r="AM254" s="146"/>
      <c r="AN254" s="146"/>
      <c r="AO254" s="146"/>
    </row>
    <row r="255" spans="1:41" s="34" customFormat="1">
      <c r="A255" s="16" t="s">
        <v>96</v>
      </c>
      <c r="B255" s="45"/>
      <c r="C255" s="45"/>
      <c r="D255" s="45"/>
      <c r="E255" s="45"/>
      <c r="F255" s="16"/>
      <c r="G255" s="16"/>
      <c r="H255" s="30">
        <f t="shared" si="131"/>
        <v>17</v>
      </c>
      <c r="I255" s="34" t="str">
        <f t="shared" si="136"/>
        <v>Jabolka namizna</v>
      </c>
      <c r="J255" s="15" t="str">
        <f t="shared" si="147"/>
        <v>Zdrav obvezno</v>
      </c>
      <c r="K255" s="16"/>
      <c r="L255" s="38"/>
      <c r="M255" s="199"/>
      <c r="N255" s="38"/>
      <c r="O255" s="31">
        <v>348.38451051921368</v>
      </c>
      <c r="P255" s="38"/>
      <c r="Q255" s="31">
        <v>404.33727496939849</v>
      </c>
      <c r="R255" s="31">
        <v>390.3490838568523</v>
      </c>
      <c r="S255" s="31">
        <v>362.37270163175987</v>
      </c>
      <c r="T255" s="31">
        <v>348.38451051921368</v>
      </c>
      <c r="U255" s="31">
        <v>330.92981549151932</v>
      </c>
      <c r="V255" s="31"/>
      <c r="W255" s="28"/>
      <c r="X255" s="127">
        <f t="shared" si="139"/>
        <v>116.06063494809106</v>
      </c>
      <c r="Y255" s="127">
        <f t="shared" si="140"/>
        <v>112.0454762110683</v>
      </c>
      <c r="Z255" s="127">
        <f t="shared" si="141"/>
        <v>104.01515873702276</v>
      </c>
      <c r="AA255" s="127">
        <f t="shared" si="142"/>
        <v>100</v>
      </c>
      <c r="AB255" s="127">
        <f t="shared" si="143"/>
        <v>94.989818863737412</v>
      </c>
      <c r="AD255" s="146"/>
      <c r="AE255" s="146"/>
      <c r="AF255" s="146"/>
      <c r="AG255" s="146"/>
      <c r="AH255" s="146"/>
      <c r="AI255" s="146"/>
      <c r="AJ255" s="146"/>
      <c r="AK255" s="146"/>
      <c r="AL255" s="146"/>
      <c r="AM255" s="146"/>
      <c r="AN255" s="146"/>
      <c r="AO255" s="146"/>
    </row>
    <row r="256" spans="1:41" s="34" customFormat="1">
      <c r="A256" s="16" t="s">
        <v>95</v>
      </c>
      <c r="B256" s="45"/>
      <c r="C256" s="45"/>
      <c r="D256" s="45"/>
      <c r="E256" s="45"/>
      <c r="F256" s="16"/>
      <c r="G256" s="16"/>
      <c r="H256" s="30">
        <f t="shared" si="131"/>
        <v>18</v>
      </c>
      <c r="I256" s="34" t="str">
        <f t="shared" si="136"/>
        <v>Jabolka namizna</v>
      </c>
      <c r="J256" s="15" t="str">
        <f t="shared" si="147"/>
        <v>Pokoj dodatno</v>
      </c>
      <c r="K256" s="16"/>
      <c r="L256" s="39"/>
      <c r="M256" s="194"/>
      <c r="N256" s="39"/>
      <c r="O256" s="31">
        <v>580.98649481283485</v>
      </c>
      <c r="P256" s="39"/>
      <c r="Q256" s="31">
        <v>674.29661484243468</v>
      </c>
      <c r="R256" s="31">
        <v>650.96908483503455</v>
      </c>
      <c r="S256" s="31">
        <v>604.31402482023486</v>
      </c>
      <c r="T256" s="31">
        <v>580.98649481283485</v>
      </c>
      <c r="U256" s="31">
        <v>551.87801904548905</v>
      </c>
      <c r="V256" s="31"/>
      <c r="W256" s="181"/>
      <c r="X256" s="127">
        <f t="shared" si="139"/>
        <v>116.06063494809113</v>
      </c>
      <c r="Y256" s="127">
        <f t="shared" si="140"/>
        <v>112.04547621106833</v>
      </c>
      <c r="Z256" s="127">
        <f t="shared" si="141"/>
        <v>104.01515873702279</v>
      </c>
      <c r="AA256" s="127">
        <f t="shared" si="142"/>
        <v>100</v>
      </c>
      <c r="AB256" s="127">
        <f t="shared" si="143"/>
        <v>94.989818863737426</v>
      </c>
      <c r="AD256" s="146"/>
      <c r="AE256" s="146"/>
      <c r="AF256" s="146"/>
      <c r="AG256" s="146"/>
      <c r="AH256" s="146"/>
      <c r="AI256" s="146"/>
      <c r="AJ256" s="146"/>
      <c r="AK256" s="146"/>
      <c r="AL256" s="146"/>
      <c r="AM256" s="146"/>
      <c r="AN256" s="146"/>
      <c r="AO256" s="146"/>
    </row>
    <row r="257" spans="1:41" s="34" customFormat="1">
      <c r="A257" s="16" t="s">
        <v>94</v>
      </c>
      <c r="B257" s="45"/>
      <c r="C257" s="45"/>
      <c r="D257" s="45"/>
      <c r="E257" s="45"/>
      <c r="F257" s="16"/>
      <c r="G257" s="16"/>
      <c r="H257" s="30">
        <f t="shared" si="131"/>
        <v>19</v>
      </c>
      <c r="I257" s="34" t="str">
        <f t="shared" si="136"/>
        <v>Jabolka namizna</v>
      </c>
      <c r="J257" s="15" t="str">
        <f t="shared" si="147"/>
        <v>Zdrav dodatno</v>
      </c>
      <c r="K257" s="16"/>
      <c r="L257" s="38"/>
      <c r="M257" s="199"/>
      <c r="N257" s="38"/>
      <c r="O257" s="31">
        <v>265.7544676272903</v>
      </c>
      <c r="P257" s="38"/>
      <c r="Q257" s="31">
        <v>308.43632253115231</v>
      </c>
      <c r="R257" s="31">
        <v>297.76585880518678</v>
      </c>
      <c r="S257" s="31">
        <v>276.42493135325583</v>
      </c>
      <c r="T257" s="31">
        <v>265.7544676272903</v>
      </c>
      <c r="U257" s="31">
        <v>252.43968742145279</v>
      </c>
      <c r="V257" s="31"/>
      <c r="W257" s="28"/>
      <c r="X257" s="127">
        <f t="shared" si="139"/>
        <v>116.06063494809109</v>
      </c>
      <c r="Y257" s="127">
        <f t="shared" si="140"/>
        <v>112.0454762110683</v>
      </c>
      <c r="Z257" s="127">
        <f t="shared" si="141"/>
        <v>104.01515873702279</v>
      </c>
      <c r="AA257" s="127">
        <f t="shared" si="142"/>
        <v>100</v>
      </c>
      <c r="AB257" s="127">
        <f t="shared" si="143"/>
        <v>94.989818863737426</v>
      </c>
      <c r="AD257" s="146"/>
      <c r="AE257" s="146"/>
      <c r="AF257" s="146"/>
      <c r="AG257" s="146"/>
      <c r="AH257" s="146"/>
      <c r="AI257" s="146"/>
      <c r="AJ257" s="146"/>
      <c r="AK257" s="146"/>
      <c r="AL257" s="146"/>
      <c r="AM257" s="146"/>
      <c r="AN257" s="146"/>
      <c r="AO257" s="146"/>
    </row>
    <row r="258" spans="1:41" s="34" customFormat="1">
      <c r="A258" s="16" t="s">
        <v>93</v>
      </c>
      <c r="B258" s="45"/>
      <c r="C258" s="45"/>
      <c r="D258" s="45"/>
      <c r="E258" s="45"/>
      <c r="F258" s="16"/>
      <c r="G258" s="16"/>
      <c r="H258" s="30">
        <f t="shared" si="131"/>
        <v>20</v>
      </c>
      <c r="I258" s="34" t="str">
        <f t="shared" si="136"/>
        <v>Jabolka namizna</v>
      </c>
      <c r="J258" s="15" t="str">
        <f t="shared" si="147"/>
        <v>Regresi</v>
      </c>
      <c r="K258" s="16"/>
      <c r="L258" s="39"/>
      <c r="M258" s="194"/>
      <c r="N258" s="39"/>
      <c r="O258" s="31">
        <v>2000.0835394453193</v>
      </c>
      <c r="P258" s="39"/>
      <c r="Q258" s="31">
        <v>2321.3096553724918</v>
      </c>
      <c r="R258" s="31">
        <v>2241.003126390699</v>
      </c>
      <c r="S258" s="31">
        <v>2080.3900684271125</v>
      </c>
      <c r="T258" s="31">
        <v>2000.0835394453193</v>
      </c>
      <c r="U258" s="31">
        <v>1899.8757312425375</v>
      </c>
      <c r="V258" s="31"/>
      <c r="W258" s="181"/>
      <c r="X258" s="127">
        <f t="shared" si="139"/>
        <v>116.06063494809111</v>
      </c>
      <c r="Y258" s="127">
        <f t="shared" si="140"/>
        <v>112.04547621106835</v>
      </c>
      <c r="Z258" s="127">
        <f t="shared" si="141"/>
        <v>104.01515873702279</v>
      </c>
      <c r="AA258" s="127">
        <f t="shared" si="142"/>
        <v>100</v>
      </c>
      <c r="AB258" s="127">
        <f t="shared" si="143"/>
        <v>94.989818863737455</v>
      </c>
      <c r="AD258" s="146"/>
      <c r="AE258" s="146"/>
      <c r="AF258" s="146"/>
      <c r="AG258" s="146"/>
      <c r="AH258" s="146"/>
      <c r="AI258" s="146"/>
      <c r="AJ258" s="146"/>
      <c r="AK258" s="146"/>
      <c r="AL258" s="146"/>
      <c r="AM258" s="146"/>
      <c r="AN258" s="146"/>
      <c r="AO258" s="146"/>
    </row>
    <row r="259" spans="1:41" s="34" customFormat="1">
      <c r="A259" s="45" t="s">
        <v>13</v>
      </c>
      <c r="B259" s="45"/>
      <c r="C259" s="45"/>
      <c r="D259" s="45"/>
      <c r="E259" s="45"/>
      <c r="F259" s="16"/>
      <c r="G259" s="16"/>
      <c r="H259" s="30">
        <f t="shared" si="131"/>
        <v>21</v>
      </c>
      <c r="I259" s="34" t="str">
        <f t="shared" si="136"/>
        <v>Jabolka namizna</v>
      </c>
      <c r="J259" s="15" t="str">
        <f t="shared" si="147"/>
        <v>SUM element</v>
      </c>
      <c r="K259" s="16"/>
      <c r="L259" s="59"/>
      <c r="M259" s="147"/>
      <c r="N259" s="59"/>
      <c r="O259" s="139">
        <v>24357.122948289641</v>
      </c>
      <c r="P259" s="150"/>
      <c r="Q259" s="139">
        <v>28884.50298646904</v>
      </c>
      <c r="R259" s="139">
        <v>27820.429963612234</v>
      </c>
      <c r="S259" s="139">
        <v>25657.757042636182</v>
      </c>
      <c r="T259" s="139">
        <v>24357.122948289641</v>
      </c>
      <c r="U259" s="139">
        <v>22736.577474188784</v>
      </c>
      <c r="V259" s="139"/>
      <c r="W259" s="181"/>
      <c r="X259" s="127">
        <f t="shared" si="139"/>
        <v>118.58749922062248</v>
      </c>
      <c r="Y259" s="127">
        <f t="shared" si="140"/>
        <v>114.21886740349106</v>
      </c>
      <c r="Z259" s="127">
        <f t="shared" si="141"/>
        <v>105.33985108630357</v>
      </c>
      <c r="AA259" s="127">
        <f t="shared" si="142"/>
        <v>100</v>
      </c>
      <c r="AB259" s="127">
        <f t="shared" si="143"/>
        <v>93.346728685726603</v>
      </c>
      <c r="AD259" s="146"/>
      <c r="AE259" s="146"/>
      <c r="AF259" s="146"/>
      <c r="AG259" s="146"/>
      <c r="AH259" s="146"/>
      <c r="AI259" s="146"/>
      <c r="AJ259" s="146"/>
      <c r="AK259" s="146"/>
      <c r="AL259" s="146"/>
      <c r="AM259" s="146"/>
      <c r="AN259" s="146"/>
      <c r="AO259" s="146"/>
    </row>
    <row r="260" spans="1:41" s="34" customFormat="1">
      <c r="A260" s="45" t="s">
        <v>3</v>
      </c>
      <c r="B260" s="45" t="s">
        <v>0</v>
      </c>
      <c r="C260" s="45" t="s">
        <v>2</v>
      </c>
      <c r="D260" s="45" t="s">
        <v>1</v>
      </c>
      <c r="E260" s="45" t="s">
        <v>0</v>
      </c>
      <c r="F260" s="16"/>
      <c r="G260" s="16"/>
      <c r="H260" s="30">
        <f t="shared" si="131"/>
        <v>22</v>
      </c>
      <c r="I260" s="34" t="str">
        <f t="shared" si="136"/>
        <v>Jabolka namizna</v>
      </c>
      <c r="J260" s="82" t="str">
        <f t="shared" ref="J260" si="148">+J223</f>
        <v>Subvencije</v>
      </c>
      <c r="K260" s="16"/>
      <c r="L260" s="59"/>
      <c r="M260" s="147"/>
      <c r="N260" s="59"/>
      <c r="O260" s="189">
        <v>23.94</v>
      </c>
      <c r="P260" s="190"/>
      <c r="Q260" s="189">
        <v>23.94</v>
      </c>
      <c r="R260" s="189">
        <v>23.94</v>
      </c>
      <c r="S260" s="189">
        <v>23.94</v>
      </c>
      <c r="T260" s="189">
        <v>23.94</v>
      </c>
      <c r="U260" s="189">
        <v>23.94</v>
      </c>
      <c r="V260" s="139"/>
      <c r="W260" s="181"/>
      <c r="X260" s="127">
        <f t="shared" si="139"/>
        <v>100</v>
      </c>
      <c r="Y260" s="127">
        <f t="shared" si="140"/>
        <v>100</v>
      </c>
      <c r="Z260" s="127">
        <f t="shared" si="141"/>
        <v>100</v>
      </c>
      <c r="AA260" s="127">
        <f t="shared" si="142"/>
        <v>100</v>
      </c>
      <c r="AB260" s="127">
        <f t="shared" si="143"/>
        <v>100</v>
      </c>
      <c r="AD260" s="146"/>
      <c r="AE260" s="146"/>
      <c r="AF260" s="146"/>
      <c r="AG260" s="146"/>
      <c r="AH260" s="146"/>
      <c r="AI260" s="146"/>
      <c r="AJ260" s="146"/>
      <c r="AK260" s="146"/>
      <c r="AL260" s="146"/>
      <c r="AM260" s="146"/>
      <c r="AN260" s="146"/>
      <c r="AO260" s="146"/>
    </row>
    <row r="261" spans="1:41" s="34" customFormat="1" ht="12.75" customHeight="1">
      <c r="A261" s="87" t="s">
        <v>14</v>
      </c>
      <c r="B261" s="45"/>
      <c r="C261" s="45"/>
      <c r="D261" s="45"/>
      <c r="E261" s="45"/>
      <c r="F261" s="16"/>
      <c r="G261" s="16"/>
      <c r="H261" s="30">
        <f t="shared" si="131"/>
        <v>23</v>
      </c>
      <c r="J261" s="178" t="str">
        <f>+J224</f>
        <v>Vrednost pridelave_tržna</v>
      </c>
      <c r="K261" s="16"/>
      <c r="L261" s="59"/>
      <c r="M261" s="147"/>
      <c r="N261" s="59"/>
      <c r="O261" s="189">
        <v>25760</v>
      </c>
      <c r="P261" s="190"/>
      <c r="Q261" s="189">
        <v>38640</v>
      </c>
      <c r="R261" s="189">
        <v>35420</v>
      </c>
      <c r="S261" s="189">
        <v>28980</v>
      </c>
      <c r="T261" s="189">
        <v>25760</v>
      </c>
      <c r="U261" s="189">
        <v>22540</v>
      </c>
      <c r="V261" s="189"/>
      <c r="W261" s="181"/>
      <c r="X261" s="127"/>
      <c r="Y261" s="127"/>
      <c r="Z261" s="127"/>
      <c r="AA261" s="127"/>
      <c r="AB261" s="127"/>
      <c r="AD261" s="146"/>
      <c r="AE261" s="146"/>
      <c r="AF261" s="146"/>
      <c r="AG261" s="146"/>
      <c r="AH261" s="146"/>
      <c r="AI261" s="146"/>
      <c r="AJ261" s="146"/>
      <c r="AK261" s="146"/>
      <c r="AL261" s="146"/>
      <c r="AM261" s="146"/>
      <c r="AN261" s="146"/>
      <c r="AO261" s="146"/>
    </row>
    <row r="262" spans="1:41" s="34" customFormat="1">
      <c r="A262" s="45"/>
      <c r="B262" s="45"/>
      <c r="C262" s="45"/>
      <c r="D262" s="45"/>
      <c r="E262" s="45"/>
      <c r="F262" s="16"/>
      <c r="G262" s="47"/>
      <c r="H262" s="30">
        <f t="shared" si="131"/>
        <v>24</v>
      </c>
      <c r="J262" s="19"/>
      <c r="K262" s="42"/>
      <c r="L262" s="165"/>
      <c r="M262" s="166"/>
      <c r="N262" s="159"/>
      <c r="O262" s="167">
        <f>+O247-O260-O248</f>
        <v>24333.182948289643</v>
      </c>
      <c r="P262" s="59" t="s">
        <v>92</v>
      </c>
      <c r="Q262" s="167">
        <f t="shared" ref="Q262:U262" si="149">+Q247-Q260-Q248</f>
        <v>28860.562986469045</v>
      </c>
      <c r="R262" s="167">
        <f t="shared" si="149"/>
        <v>27796.489963612232</v>
      </c>
      <c r="S262" s="167">
        <f t="shared" si="149"/>
        <v>25633.817042636183</v>
      </c>
      <c r="T262" s="167">
        <f t="shared" si="149"/>
        <v>24333.182948289643</v>
      </c>
      <c r="U262" s="167">
        <f t="shared" si="149"/>
        <v>22712.637474188788</v>
      </c>
      <c r="V262" s="167"/>
      <c r="W262" s="181"/>
      <c r="X262" s="127"/>
      <c r="Y262" s="127"/>
      <c r="Z262" s="127"/>
      <c r="AA262" s="127"/>
      <c r="AB262" s="127"/>
      <c r="AD262" s="146"/>
      <c r="AE262" s="146"/>
      <c r="AF262" s="146"/>
      <c r="AG262" s="146"/>
      <c r="AH262" s="146"/>
      <c r="AI262" s="146"/>
      <c r="AJ262" s="146"/>
      <c r="AK262" s="146"/>
      <c r="AL262" s="146"/>
      <c r="AM262" s="146"/>
      <c r="AN262" s="146"/>
      <c r="AO262" s="146"/>
    </row>
    <row r="263" spans="1:41" s="34" customFormat="1">
      <c r="A263" s="45"/>
      <c r="B263" s="45"/>
      <c r="C263" s="45"/>
      <c r="D263" s="45"/>
      <c r="E263" s="45"/>
      <c r="F263" s="16"/>
      <c r="G263" s="42"/>
      <c r="H263" s="30">
        <f t="shared" si="131"/>
        <v>25</v>
      </c>
      <c r="J263" s="19"/>
      <c r="K263" s="42"/>
      <c r="L263" s="165"/>
      <c r="M263" s="166"/>
      <c r="N263" s="159"/>
      <c r="O263" s="167">
        <f>O262-O254-O255</f>
        <v>23223.167984590204</v>
      </c>
      <c r="P263" s="59" t="s">
        <v>91</v>
      </c>
      <c r="Q263" s="167">
        <f t="shared" ref="Q263:U263" si="150">Q262-Q254-Q255</f>
        <v>27572.272571580652</v>
      </c>
      <c r="R263" s="167">
        <f t="shared" si="150"/>
        <v>26552.76841152108</v>
      </c>
      <c r="S263" s="167">
        <f t="shared" si="150"/>
        <v>24479.233216139502</v>
      </c>
      <c r="T263" s="167">
        <f t="shared" si="150"/>
        <v>23223.167984590204</v>
      </c>
      <c r="U263" s="167">
        <f t="shared" si="150"/>
        <v>21658.23627081031</v>
      </c>
      <c r="V263" s="167"/>
      <c r="W263" s="191"/>
      <c r="X263" s="159"/>
      <c r="Y263" s="159"/>
      <c r="Z263" s="159"/>
      <c r="AA263" s="159"/>
      <c r="AB263" s="159"/>
      <c r="AD263" s="146"/>
      <c r="AE263" s="146"/>
      <c r="AF263" s="146"/>
      <c r="AG263" s="146"/>
      <c r="AH263" s="146"/>
      <c r="AI263" s="146"/>
      <c r="AJ263" s="146"/>
      <c r="AK263" s="146"/>
      <c r="AL263" s="146"/>
      <c r="AM263" s="146"/>
      <c r="AN263" s="146"/>
      <c r="AO263" s="146"/>
    </row>
    <row r="264" spans="1:41" s="34" customFormat="1">
      <c r="A264" s="45"/>
      <c r="B264" s="45"/>
      <c r="C264" s="45"/>
      <c r="D264" s="45"/>
      <c r="E264" s="45"/>
      <c r="F264" s="16"/>
      <c r="G264" s="15"/>
      <c r="H264" s="30">
        <f t="shared" si="131"/>
        <v>26</v>
      </c>
      <c r="J264" s="15"/>
      <c r="K264" s="16"/>
      <c r="L264" s="144"/>
      <c r="M264" s="145"/>
      <c r="N264" s="159"/>
      <c r="O264" s="167">
        <f>O263-O256-O257-O258</f>
        <v>20376.343482704757</v>
      </c>
      <c r="P264" s="59" t="s">
        <v>90</v>
      </c>
      <c r="Q264" s="167">
        <f t="shared" ref="Q264:U264" si="151">Q263-Q256-Q257-Q258</f>
        <v>24268.22997883457</v>
      </c>
      <c r="R264" s="167">
        <f t="shared" si="151"/>
        <v>23363.030341490161</v>
      </c>
      <c r="S264" s="167">
        <f t="shared" si="151"/>
        <v>21518.104191538896</v>
      </c>
      <c r="T264" s="167">
        <f t="shared" si="151"/>
        <v>20376.343482704757</v>
      </c>
      <c r="U264" s="167">
        <f t="shared" si="151"/>
        <v>18954.04283310083</v>
      </c>
      <c r="V264" s="167"/>
      <c r="W264" s="191"/>
      <c r="X264" s="159"/>
      <c r="Y264" s="159"/>
      <c r="Z264" s="159"/>
      <c r="AA264" s="159"/>
      <c r="AB264" s="159"/>
      <c r="AD264" s="146"/>
      <c r="AE264" s="146"/>
      <c r="AF264" s="146"/>
      <c r="AG264" s="146"/>
      <c r="AH264" s="146"/>
      <c r="AI264" s="146"/>
      <c r="AJ264" s="146"/>
      <c r="AK264" s="146"/>
      <c r="AL264" s="146"/>
      <c r="AM264" s="146"/>
      <c r="AN264" s="146"/>
      <c r="AO264" s="146"/>
    </row>
    <row r="265" spans="1:41" s="34" customFormat="1">
      <c r="A265" s="45"/>
      <c r="B265" s="45"/>
      <c r="C265" s="45"/>
      <c r="D265" s="45"/>
      <c r="E265" s="45"/>
      <c r="F265" s="16"/>
      <c r="G265" s="16"/>
      <c r="H265" s="30">
        <f t="shared" si="131"/>
        <v>27</v>
      </c>
      <c r="J265" s="16"/>
      <c r="K265" s="16"/>
      <c r="L265" s="59"/>
      <c r="M265" s="147"/>
      <c r="N265" s="59"/>
      <c r="O265" s="169"/>
      <c r="P265" s="164"/>
      <c r="Q265" s="169"/>
      <c r="R265" s="169"/>
      <c r="S265" s="169"/>
      <c r="T265" s="169"/>
      <c r="U265" s="169"/>
      <c r="V265" s="169"/>
      <c r="W265" s="191"/>
      <c r="X265" s="144"/>
      <c r="Y265" s="144"/>
      <c r="Z265" s="144"/>
      <c r="AA265" s="144"/>
      <c r="AB265" s="144"/>
      <c r="AD265" s="146"/>
      <c r="AE265" s="146"/>
      <c r="AF265" s="146"/>
      <c r="AG265" s="146"/>
      <c r="AH265" s="146"/>
      <c r="AI265" s="146"/>
      <c r="AJ265" s="146"/>
      <c r="AK265" s="146"/>
      <c r="AL265" s="146"/>
      <c r="AM265" s="146"/>
      <c r="AN265" s="146"/>
      <c r="AO265" s="146"/>
    </row>
    <row r="266" spans="1:41" s="34" customFormat="1">
      <c r="A266" s="45"/>
      <c r="B266" s="45"/>
      <c r="C266" s="45"/>
      <c r="D266" s="45"/>
      <c r="E266" s="45"/>
      <c r="F266" s="16"/>
      <c r="G266" s="16"/>
      <c r="H266" s="30">
        <f t="shared" si="131"/>
        <v>28</v>
      </c>
      <c r="J266" s="15"/>
      <c r="K266" s="16"/>
      <c r="L266" s="59"/>
      <c r="M266" s="147"/>
      <c r="N266" s="59"/>
      <c r="O266" s="172" t="str">
        <f>+O243&amp;";"&amp;O245</f>
        <v>40000;0,5</v>
      </c>
      <c r="P266" s="192"/>
      <c r="Q266" s="172" t="str">
        <f t="shared" ref="Q266:U266" si="152">+Q243&amp;";"&amp;Q245</f>
        <v>60000;0,5</v>
      </c>
      <c r="R266" s="172" t="str">
        <f t="shared" si="152"/>
        <v>55000;0,5</v>
      </c>
      <c r="S266" s="172" t="str">
        <f t="shared" si="152"/>
        <v>45000;0,5</v>
      </c>
      <c r="T266" s="172" t="str">
        <f t="shared" si="152"/>
        <v>40000;0,5</v>
      </c>
      <c r="U266" s="172" t="str">
        <f t="shared" si="152"/>
        <v>35000;0,5</v>
      </c>
      <c r="V266" s="172"/>
      <c r="W266" s="28"/>
      <c r="X266" s="59"/>
      <c r="Y266" s="59"/>
      <c r="Z266" s="59"/>
      <c r="AA266" s="59"/>
      <c r="AB266" s="59"/>
      <c r="AD266" s="146"/>
      <c r="AE266" s="146"/>
      <c r="AF266" s="146"/>
      <c r="AG266" s="146"/>
      <c r="AH266" s="146"/>
      <c r="AI266" s="146"/>
      <c r="AJ266" s="146"/>
      <c r="AK266" s="146"/>
      <c r="AL266" s="146"/>
      <c r="AM266" s="146"/>
      <c r="AN266" s="146"/>
      <c r="AO266" s="146"/>
    </row>
    <row r="267" spans="1:41" s="34" customFormat="1" ht="12.75" customHeight="1">
      <c r="A267" s="45"/>
      <c r="B267" s="45"/>
      <c r="C267" s="45"/>
      <c r="D267" s="45"/>
      <c r="E267" s="45"/>
      <c r="F267" s="16"/>
      <c r="G267" s="16"/>
      <c r="H267" s="30">
        <f t="shared" si="131"/>
        <v>29</v>
      </c>
      <c r="J267" s="16"/>
      <c r="K267" s="16"/>
      <c r="L267" s="59"/>
      <c r="M267" s="147"/>
      <c r="N267" s="59"/>
      <c r="O267" s="174">
        <f>+O262/O243*1000</f>
        <v>608.32957370724102</v>
      </c>
      <c r="P267" s="160" t="s">
        <v>89</v>
      </c>
      <c r="Q267" s="174">
        <f t="shared" ref="Q267:U267" si="153">+Q262/Q243*1000</f>
        <v>481.00938310781743</v>
      </c>
      <c r="R267" s="174">
        <f t="shared" si="153"/>
        <v>505.39072661113147</v>
      </c>
      <c r="S267" s="174">
        <f t="shared" si="153"/>
        <v>569.64037872524852</v>
      </c>
      <c r="T267" s="174">
        <f t="shared" si="153"/>
        <v>608.32957370724102</v>
      </c>
      <c r="U267" s="174">
        <f t="shared" si="153"/>
        <v>648.93249926253679</v>
      </c>
      <c r="V267" s="174"/>
      <c r="W267" s="28"/>
      <c r="X267" s="59"/>
      <c r="Y267" s="59"/>
      <c r="Z267" s="59"/>
      <c r="AA267" s="59"/>
      <c r="AB267" s="59"/>
      <c r="AD267" s="146"/>
      <c r="AE267" s="146"/>
      <c r="AF267" s="146"/>
      <c r="AG267" s="146"/>
      <c r="AH267" s="146"/>
      <c r="AI267" s="146"/>
      <c r="AJ267" s="146"/>
      <c r="AK267" s="146"/>
      <c r="AL267" s="146"/>
      <c r="AM267" s="146"/>
      <c r="AN267" s="146"/>
      <c r="AO267" s="146"/>
    </row>
    <row r="268" spans="1:41" s="34" customFormat="1">
      <c r="A268" s="45"/>
      <c r="B268" s="45"/>
      <c r="C268" s="45"/>
      <c r="D268" s="45"/>
      <c r="E268" s="45"/>
      <c r="F268" s="16"/>
      <c r="G268" s="16"/>
      <c r="H268" s="30">
        <f t="shared" si="131"/>
        <v>30</v>
      </c>
      <c r="J268" s="16"/>
      <c r="K268" s="16"/>
      <c r="L268" s="59"/>
      <c r="M268" s="147"/>
      <c r="N268" s="59"/>
      <c r="O268" s="174">
        <f>+O267*O263/O262</f>
        <v>580.579199614755</v>
      </c>
      <c r="P268" s="160" t="s">
        <v>88</v>
      </c>
      <c r="Q268" s="174">
        <f t="shared" ref="Q268:U268" si="154">+Q267*Q263/Q262</f>
        <v>459.53787619301085</v>
      </c>
      <c r="R268" s="174">
        <f t="shared" si="154"/>
        <v>482.7776074822014</v>
      </c>
      <c r="S268" s="174">
        <f t="shared" si="154"/>
        <v>543.98296035865565</v>
      </c>
      <c r="T268" s="174">
        <f t="shared" si="154"/>
        <v>580.579199614755</v>
      </c>
      <c r="U268" s="174">
        <f t="shared" si="154"/>
        <v>618.80675059458019</v>
      </c>
      <c r="V268" s="174"/>
      <c r="W268" s="28"/>
      <c r="X268" s="59"/>
      <c r="Y268" s="59"/>
      <c r="Z268" s="59"/>
      <c r="AA268" s="59"/>
      <c r="AB268" s="59"/>
      <c r="AD268" s="146"/>
      <c r="AE268" s="146"/>
      <c r="AF268" s="146"/>
      <c r="AG268" s="146"/>
      <c r="AH268" s="146"/>
      <c r="AI268" s="146"/>
      <c r="AJ268" s="146"/>
      <c r="AK268" s="146"/>
      <c r="AL268" s="146"/>
      <c r="AM268" s="146"/>
      <c r="AN268" s="146"/>
      <c r="AO268" s="146"/>
    </row>
    <row r="269" spans="1:41" s="34" customFormat="1">
      <c r="A269" s="45"/>
      <c r="B269" s="45"/>
      <c r="C269" s="45"/>
      <c r="D269" s="45"/>
      <c r="E269" s="45"/>
      <c r="F269" s="16"/>
      <c r="G269" s="16"/>
      <c r="H269" s="30">
        <f t="shared" si="131"/>
        <v>31</v>
      </c>
      <c r="J269" s="16"/>
      <c r="K269" s="16"/>
      <c r="L269" s="59"/>
      <c r="M269" s="147"/>
      <c r="N269" s="59"/>
      <c r="O269" s="174">
        <f>+O267*O264/O262</f>
        <v>509.4085870676189</v>
      </c>
      <c r="P269" s="160" t="s">
        <v>87</v>
      </c>
      <c r="Q269" s="174">
        <f t="shared" ref="Q269:U269" si="155">+Q267*Q264/Q262</f>
        <v>404.47049964724283</v>
      </c>
      <c r="R269" s="174">
        <f t="shared" si="155"/>
        <v>424.78236984527564</v>
      </c>
      <c r="S269" s="174">
        <f t="shared" si="155"/>
        <v>478.18009314530877</v>
      </c>
      <c r="T269" s="174">
        <f t="shared" si="155"/>
        <v>509.4085870676189</v>
      </c>
      <c r="U269" s="174">
        <f t="shared" si="155"/>
        <v>541.54408094573796</v>
      </c>
      <c r="V269" s="174"/>
      <c r="W269" s="28"/>
      <c r="X269" s="59"/>
      <c r="Y269" s="59"/>
      <c r="Z269" s="59"/>
      <c r="AA269" s="59"/>
      <c r="AB269" s="59"/>
      <c r="AD269" s="146"/>
      <c r="AE269" s="146"/>
      <c r="AF269" s="146"/>
      <c r="AG269" s="146"/>
      <c r="AH269" s="146"/>
      <c r="AI269" s="146"/>
      <c r="AJ269" s="146"/>
      <c r="AK269" s="146"/>
      <c r="AL269" s="146"/>
      <c r="AM269" s="146"/>
      <c r="AN269" s="146"/>
      <c r="AO269" s="146"/>
    </row>
    <row r="270" spans="1:41" s="34" customFormat="1">
      <c r="A270" s="45"/>
      <c r="B270" s="45"/>
      <c r="C270" s="45"/>
      <c r="D270" s="45"/>
      <c r="E270" s="45"/>
      <c r="F270" s="16"/>
      <c r="G270" s="16"/>
      <c r="H270" s="30">
        <f t="shared" si="131"/>
        <v>32</v>
      </c>
      <c r="J270" s="16"/>
      <c r="K270" s="16"/>
      <c r="L270" s="59"/>
      <c r="M270" s="147"/>
      <c r="N270" s="59"/>
      <c r="O270" s="174">
        <f>+O267-O269</f>
        <v>98.920986639622129</v>
      </c>
      <c r="P270" s="160" t="s">
        <v>86</v>
      </c>
      <c r="Q270" s="174">
        <f t="shared" ref="Q270:U270" si="156">+Q267-Q269</f>
        <v>76.538883460574596</v>
      </c>
      <c r="R270" s="174">
        <f t="shared" si="156"/>
        <v>80.608356765855831</v>
      </c>
      <c r="S270" s="174">
        <f t="shared" si="156"/>
        <v>91.46028557993975</v>
      </c>
      <c r="T270" s="174">
        <f t="shared" si="156"/>
        <v>98.920986639622129</v>
      </c>
      <c r="U270" s="174">
        <f t="shared" si="156"/>
        <v>107.38841831679883</v>
      </c>
      <c r="V270" s="174"/>
      <c r="W270" s="28"/>
      <c r="X270" s="59"/>
      <c r="Y270" s="59"/>
      <c r="Z270" s="59"/>
      <c r="AA270" s="59"/>
      <c r="AB270" s="59"/>
      <c r="AD270" s="146"/>
      <c r="AE270" s="146"/>
      <c r="AF270" s="146"/>
      <c r="AG270" s="146"/>
      <c r="AH270" s="146"/>
      <c r="AI270" s="146"/>
      <c r="AJ270" s="146"/>
      <c r="AK270" s="146"/>
      <c r="AL270" s="146"/>
      <c r="AM270" s="146"/>
      <c r="AN270" s="146"/>
      <c r="AO270" s="146"/>
    </row>
    <row r="271" spans="1:41" s="34" customFormat="1">
      <c r="A271" s="45"/>
      <c r="B271" s="45"/>
      <c r="C271" s="45"/>
      <c r="D271" s="45"/>
      <c r="E271" s="45"/>
      <c r="F271" s="16"/>
      <c r="G271" s="15"/>
      <c r="H271" s="30">
        <f t="shared" si="131"/>
        <v>33</v>
      </c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28"/>
      <c r="X271" s="59"/>
      <c r="Y271" s="59"/>
      <c r="Z271" s="59"/>
      <c r="AA271" s="59"/>
      <c r="AB271" s="59"/>
      <c r="AD271" s="146"/>
      <c r="AE271" s="146"/>
      <c r="AF271" s="146"/>
      <c r="AG271" s="146"/>
      <c r="AH271" s="146"/>
      <c r="AI271" s="146"/>
      <c r="AJ271" s="146"/>
      <c r="AK271" s="146"/>
      <c r="AL271" s="146"/>
      <c r="AM271" s="146"/>
      <c r="AN271" s="146"/>
      <c r="AO271" s="146"/>
    </row>
    <row r="272" spans="1:41" s="34" customFormat="1">
      <c r="A272" s="45" t="s">
        <v>15</v>
      </c>
      <c r="B272" s="45"/>
      <c r="C272" s="45"/>
      <c r="D272" s="45"/>
      <c r="E272" s="45"/>
      <c r="F272" s="16">
        <v>1000</v>
      </c>
      <c r="G272" s="16"/>
      <c r="H272" s="30">
        <f t="shared" si="131"/>
        <v>34</v>
      </c>
      <c r="J272" s="176" t="s">
        <v>85</v>
      </c>
      <c r="K272" s="16"/>
      <c r="L272" s="59"/>
      <c r="M272" s="147"/>
      <c r="N272" s="193"/>
      <c r="O272" s="177">
        <v>644</v>
      </c>
      <c r="P272" s="176" t="str">
        <f>P273</f>
        <v>Odkupna cena; vir podatkov SURS; preračuni KIS</v>
      </c>
      <c r="Q272" s="177">
        <v>644</v>
      </c>
      <c r="R272" s="177">
        <v>644</v>
      </c>
      <c r="S272" s="177">
        <v>644</v>
      </c>
      <c r="T272" s="177">
        <v>644</v>
      </c>
      <c r="U272" s="177">
        <v>644</v>
      </c>
      <c r="V272" s="177"/>
      <c r="W272" s="181"/>
      <c r="X272" s="144"/>
      <c r="Y272" s="144"/>
      <c r="Z272" s="144"/>
      <c r="AA272" s="144"/>
      <c r="AB272" s="144"/>
      <c r="AD272" s="146"/>
      <c r="AE272" s="146"/>
      <c r="AF272" s="146"/>
      <c r="AG272" s="146"/>
      <c r="AH272" s="146"/>
      <c r="AI272" s="146"/>
      <c r="AJ272" s="146"/>
      <c r="AK272" s="146"/>
      <c r="AL272" s="146"/>
      <c r="AM272" s="146"/>
      <c r="AN272" s="146"/>
      <c r="AO272" s="146"/>
    </row>
    <row r="273" spans="1:41" s="34" customFormat="1">
      <c r="A273" s="45"/>
      <c r="B273" s="45"/>
      <c r="C273" s="45"/>
      <c r="D273" s="45"/>
      <c r="E273" s="45"/>
      <c r="F273" s="16"/>
      <c r="G273" s="15"/>
      <c r="H273" s="30">
        <f t="shared" si="131"/>
        <v>35</v>
      </c>
      <c r="J273" s="178" t="str">
        <f>+J236</f>
        <v>Bruto dodana vrednost</v>
      </c>
      <c r="K273" s="16"/>
      <c r="L273" s="144"/>
      <c r="M273" s="145"/>
      <c r="N273" s="144"/>
      <c r="O273" s="179">
        <f>O261+O260+O248-O246</f>
        <v>15772.070753174141</v>
      </c>
      <c r="P273" s="175" t="s">
        <v>85</v>
      </c>
      <c r="Q273" s="179">
        <f t="shared" ref="Q273:U273" si="157">Q261+Q260+Q248-Q246</f>
        <v>26014.701369436927</v>
      </c>
      <c r="R273" s="179">
        <f t="shared" si="157"/>
        <v>23387.354284121226</v>
      </c>
      <c r="S273" s="179">
        <f t="shared" si="157"/>
        <v>18166.643338489837</v>
      </c>
      <c r="T273" s="179">
        <f t="shared" si="157"/>
        <v>15772.070753174141</v>
      </c>
      <c r="U273" s="179">
        <f t="shared" si="157"/>
        <v>13570.330391711261</v>
      </c>
      <c r="V273" s="179"/>
      <c r="W273" s="28"/>
      <c r="X273" s="59"/>
      <c r="Y273" s="59"/>
      <c r="Z273" s="59"/>
      <c r="AA273" s="59"/>
      <c r="AB273" s="59"/>
      <c r="AD273" s="146"/>
      <c r="AE273" s="146"/>
      <c r="AF273" s="146"/>
      <c r="AG273" s="146"/>
      <c r="AH273" s="146"/>
      <c r="AI273" s="146"/>
      <c r="AJ273" s="146"/>
      <c r="AK273" s="146"/>
      <c r="AL273" s="146"/>
      <c r="AM273" s="146"/>
      <c r="AN273" s="146"/>
      <c r="AO273" s="146"/>
    </row>
    <row r="274" spans="1:41" s="34" customFormat="1">
      <c r="A274" s="87" t="s">
        <v>11</v>
      </c>
      <c r="B274" s="45"/>
      <c r="C274" s="45"/>
      <c r="D274" s="45"/>
      <c r="E274" s="45"/>
      <c r="F274" s="16"/>
      <c r="G274" s="59"/>
      <c r="H274" s="30">
        <f t="shared" si="131"/>
        <v>36</v>
      </c>
      <c r="J274" s="162" t="s">
        <v>11</v>
      </c>
      <c r="K274" s="42"/>
      <c r="L274" s="59"/>
      <c r="M274" s="147"/>
      <c r="N274" s="59"/>
      <c r="O274" s="31">
        <v>4662.0690952151936</v>
      </c>
      <c r="P274" s="38"/>
      <c r="Q274" s="31">
        <v>5106.1169315225952</v>
      </c>
      <c r="R274" s="31">
        <v>4995.1049724457453</v>
      </c>
      <c r="S274" s="31">
        <v>4773.0810542920444</v>
      </c>
      <c r="T274" s="31">
        <v>4662.0690952151936</v>
      </c>
      <c r="U274" s="31">
        <v>4518.1010150688589</v>
      </c>
      <c r="V274" s="139"/>
      <c r="W274" s="181"/>
      <c r="X274" s="144"/>
      <c r="Y274" s="144"/>
      <c r="Z274" s="144"/>
      <c r="AA274" s="144"/>
      <c r="AB274" s="144"/>
      <c r="AD274" s="146"/>
      <c r="AE274" s="146"/>
      <c r="AF274" s="146"/>
      <c r="AG274" s="146"/>
      <c r="AH274" s="146"/>
      <c r="AI274" s="146"/>
      <c r="AJ274" s="146"/>
      <c r="AK274" s="146"/>
      <c r="AL274" s="146"/>
      <c r="AM274" s="146"/>
      <c r="AN274" s="146"/>
      <c r="AO274" s="146"/>
    </row>
    <row r="275" spans="1:41" s="34" customFormat="1">
      <c r="A275" s="45"/>
      <c r="B275" s="45"/>
      <c r="C275" s="45"/>
      <c r="D275" s="45"/>
      <c r="E275" s="45"/>
      <c r="F275" s="16"/>
      <c r="G275" s="59"/>
      <c r="H275" s="30">
        <f t="shared" si="131"/>
        <v>37</v>
      </c>
      <c r="J275" s="16" t="s">
        <v>173</v>
      </c>
      <c r="K275" s="42"/>
      <c r="L275" s="59"/>
      <c r="M275" s="147"/>
      <c r="N275" s="59"/>
      <c r="O275" s="200">
        <f>+O273-O274</f>
        <v>11110.001657958946</v>
      </c>
      <c r="P275" s="38"/>
      <c r="Q275" s="200">
        <f t="shared" ref="Q275:U275" si="158">+Q273-Q274</f>
        <v>20908.584437914331</v>
      </c>
      <c r="R275" s="200">
        <f t="shared" si="158"/>
        <v>18392.249311675481</v>
      </c>
      <c r="S275" s="200">
        <f t="shared" si="158"/>
        <v>13393.562284197793</v>
      </c>
      <c r="T275" s="200">
        <f t="shared" si="158"/>
        <v>11110.001657958946</v>
      </c>
      <c r="U275" s="200">
        <f t="shared" si="158"/>
        <v>9052.2293766424009</v>
      </c>
      <c r="V275" s="139"/>
      <c r="W275" s="181"/>
      <c r="X275" s="144"/>
      <c r="Y275" s="144"/>
      <c r="Z275" s="144"/>
      <c r="AA275" s="144"/>
      <c r="AB275" s="144"/>
      <c r="AD275" s="146"/>
      <c r="AE275" s="146"/>
      <c r="AF275" s="146"/>
      <c r="AG275" s="146"/>
      <c r="AH275" s="146"/>
      <c r="AI275" s="146"/>
      <c r="AJ275" s="146"/>
      <c r="AK275" s="146"/>
      <c r="AL275" s="146"/>
      <c r="AM275" s="146"/>
      <c r="AN275" s="146"/>
      <c r="AO275" s="146"/>
    </row>
    <row r="276" spans="1:41" s="34" customFormat="1">
      <c r="A276" s="45"/>
      <c r="B276" s="45"/>
      <c r="C276" s="45"/>
      <c r="D276" s="45"/>
      <c r="E276" s="45"/>
      <c r="F276" s="16"/>
      <c r="G276" s="59"/>
      <c r="H276" s="58">
        <f>1</f>
        <v>1</v>
      </c>
      <c r="I276" s="58" t="str">
        <f>+J278</f>
        <v>Hruške namizne</v>
      </c>
      <c r="J276" s="57" t="s">
        <v>131</v>
      </c>
      <c r="K276" s="58"/>
      <c r="L276" s="58"/>
      <c r="M276" s="58"/>
      <c r="N276" s="58"/>
      <c r="O276" s="125">
        <f>O284-O296+O289-'2025'!E254</f>
        <v>7.1536000000000932E-3</v>
      </c>
      <c r="P276" s="58"/>
      <c r="Q276" s="125">
        <f>Q284-Q296+Q289-'2025'!H254</f>
        <v>4.4709999963620239E-3</v>
      </c>
      <c r="R276" s="125">
        <f>R284-R296+R289-'2025'!I254</f>
        <v>5.1097142929902306E-3</v>
      </c>
      <c r="S276" s="125">
        <f>S284-S296+S289-'2025'!J254</f>
        <v>5.961333333333374E-3</v>
      </c>
      <c r="T276" s="125">
        <f>T284-T296+T289-'2025'!K254</f>
        <v>7.1536000000000932E-3</v>
      </c>
      <c r="U276" s="125">
        <f>U284-U296+U289-'2025'!L254</f>
        <v>8.9420000000000055E-3</v>
      </c>
      <c r="V276" s="125"/>
      <c r="W276" s="58"/>
      <c r="X276" s="58"/>
      <c r="Y276" s="58"/>
      <c r="Z276" s="58"/>
      <c r="AA276" s="58"/>
      <c r="AB276" s="89"/>
      <c r="AD276" s="146"/>
      <c r="AE276" s="146"/>
      <c r="AF276" s="146"/>
      <c r="AG276" s="146"/>
      <c r="AH276" s="146"/>
      <c r="AI276" s="146"/>
      <c r="AJ276" s="146"/>
      <c r="AK276" s="146"/>
      <c r="AL276" s="146"/>
      <c r="AM276" s="146"/>
      <c r="AN276" s="146"/>
      <c r="AO276" s="146"/>
    </row>
    <row r="277" spans="1:41" s="34" customFormat="1">
      <c r="A277" s="45"/>
      <c r="B277" s="45"/>
      <c r="C277" s="45"/>
      <c r="D277" s="45"/>
      <c r="E277" s="45"/>
      <c r="G277" s="59"/>
      <c r="H277" s="30">
        <f>H276+1</f>
        <v>2</v>
      </c>
      <c r="I277" s="34" t="str">
        <f>+I276</f>
        <v>Hruške namizne</v>
      </c>
      <c r="J277" s="32" t="s">
        <v>132</v>
      </c>
      <c r="K277" s="33"/>
      <c r="L277" s="33"/>
      <c r="M277" s="128"/>
      <c r="N277" s="33"/>
      <c r="O277" s="184" t="e">
        <f>#REF!</f>
        <v>#REF!</v>
      </c>
      <c r="P277" s="184"/>
      <c r="Q277" s="129" t="s">
        <v>121</v>
      </c>
      <c r="R277" s="129" t="s">
        <v>191</v>
      </c>
      <c r="S277" s="129" t="s">
        <v>192</v>
      </c>
      <c r="T277" s="129" t="s">
        <v>120</v>
      </c>
      <c r="U277" s="129" t="s">
        <v>193</v>
      </c>
      <c r="V277" s="33"/>
      <c r="W277" s="33"/>
      <c r="X277" s="129"/>
      <c r="Y277" s="129"/>
      <c r="Z277" s="33"/>
      <c r="AA277" s="33"/>
      <c r="AB277" s="89"/>
      <c r="AD277" s="146"/>
      <c r="AE277" s="146"/>
      <c r="AF277" s="146"/>
      <c r="AG277" s="146"/>
      <c r="AH277" s="146"/>
      <c r="AI277" s="146"/>
      <c r="AJ277" s="146"/>
      <c r="AK277" s="146"/>
      <c r="AL277" s="146"/>
      <c r="AM277" s="146"/>
      <c r="AN277" s="146"/>
      <c r="AO277" s="146"/>
    </row>
    <row r="278" spans="1:41" s="34" customFormat="1">
      <c r="A278" s="45"/>
      <c r="B278" s="45"/>
      <c r="C278" s="45"/>
      <c r="D278" s="45"/>
      <c r="E278" s="45"/>
      <c r="F278" s="91" t="e">
        <f>#REF!</f>
        <v>#REF!</v>
      </c>
      <c r="G278" s="59"/>
      <c r="H278" s="30">
        <f t="shared" ref="H278:H312" si="159">H277+1</f>
        <v>3</v>
      </c>
      <c r="I278" s="34" t="str">
        <f>+I277</f>
        <v>Hruške namizne</v>
      </c>
      <c r="J278" s="36" t="s">
        <v>227</v>
      </c>
      <c r="K278" s="16" t="str">
        <f>+K$56</f>
        <v>Enota</v>
      </c>
      <c r="L278" s="78"/>
      <c r="M278" s="130"/>
      <c r="N278" s="124"/>
      <c r="O278" s="83"/>
      <c r="P278" s="83"/>
      <c r="Q278" s="16"/>
      <c r="R278" s="16"/>
      <c r="S278" s="83">
        <v>2012</v>
      </c>
      <c r="T278" s="16"/>
      <c r="U278" s="83"/>
      <c r="X278" s="34" t="s">
        <v>200</v>
      </c>
      <c r="AD278" s="146"/>
      <c r="AE278" s="146"/>
      <c r="AF278" s="146"/>
      <c r="AG278" s="146"/>
      <c r="AH278" s="146"/>
      <c r="AI278" s="146"/>
      <c r="AJ278" s="146"/>
      <c r="AK278" s="146"/>
      <c r="AL278" s="146"/>
      <c r="AM278" s="146"/>
      <c r="AN278" s="146"/>
      <c r="AO278" s="146"/>
    </row>
    <row r="279" spans="1:41" s="34" customFormat="1">
      <c r="A279" s="45"/>
      <c r="B279" s="45"/>
      <c r="C279" s="45"/>
      <c r="D279" s="45"/>
      <c r="E279" s="45"/>
      <c r="F279" s="16"/>
      <c r="G279" s="59"/>
      <c r="H279" s="30">
        <f t="shared" si="159"/>
        <v>4</v>
      </c>
      <c r="I279" s="34" t="str">
        <f>+I278</f>
        <v>Hruške namizne</v>
      </c>
      <c r="J279" s="15" t="s">
        <v>68</v>
      </c>
      <c r="K279" s="16"/>
      <c r="L279" s="78"/>
      <c r="M279" s="130"/>
      <c r="N279" s="124"/>
      <c r="O279" s="83"/>
      <c r="P279" s="83"/>
      <c r="Q279" s="78" t="s">
        <v>71</v>
      </c>
      <c r="R279" s="78" t="s">
        <v>70</v>
      </c>
      <c r="S279" s="78" t="s">
        <v>69</v>
      </c>
      <c r="T279" s="78" t="s">
        <v>61</v>
      </c>
      <c r="U279" s="78" t="s">
        <v>81</v>
      </c>
      <c r="V279" s="78"/>
      <c r="W279" s="78"/>
      <c r="X279" s="124" t="str">
        <f>Q279</f>
        <v>M1</v>
      </c>
      <c r="Y279" s="78" t="str">
        <f>S279</f>
        <v>M3</v>
      </c>
      <c r="Z279" s="78"/>
      <c r="AA279" s="78"/>
      <c r="AD279" s="146"/>
      <c r="AE279" s="146"/>
      <c r="AF279" s="146"/>
      <c r="AG279" s="146"/>
      <c r="AH279" s="146"/>
      <c r="AI279" s="146"/>
      <c r="AJ279" s="146"/>
      <c r="AK279" s="146"/>
      <c r="AL279" s="146"/>
      <c r="AM279" s="146"/>
      <c r="AN279" s="146"/>
      <c r="AO279" s="146"/>
    </row>
    <row r="280" spans="1:41" s="34" customFormat="1">
      <c r="A280" s="45" t="s">
        <v>9</v>
      </c>
      <c r="B280" s="45"/>
      <c r="C280" s="45"/>
      <c r="D280" s="45"/>
      <c r="E280" s="45"/>
      <c r="F280" s="16"/>
      <c r="G280" s="59"/>
      <c r="H280" s="30">
        <f t="shared" si="159"/>
        <v>5</v>
      </c>
      <c r="I280" s="34" t="str">
        <f>+I279</f>
        <v>Hruške namizne</v>
      </c>
      <c r="J280" s="15" t="s">
        <v>8</v>
      </c>
      <c r="K280" s="16" t="s">
        <v>7</v>
      </c>
      <c r="L280" s="132"/>
      <c r="M280" s="185"/>
      <c r="N280" s="134"/>
      <c r="O280" s="139">
        <v>25000</v>
      </c>
      <c r="P280" s="16"/>
      <c r="Q280" s="139">
        <v>40000</v>
      </c>
      <c r="R280" s="139">
        <v>35000</v>
      </c>
      <c r="S280" s="139">
        <v>30000</v>
      </c>
      <c r="T280" s="139">
        <v>25000</v>
      </c>
      <c r="U280" s="139">
        <v>20000</v>
      </c>
      <c r="V280" s="139"/>
      <c r="W280" s="78"/>
      <c r="X280" s="127">
        <f>Q280/$T280*100</f>
        <v>160</v>
      </c>
      <c r="Y280" s="127">
        <f t="shared" ref="Y280:AB280" si="160">R280/$T280*100</f>
        <v>140</v>
      </c>
      <c r="Z280" s="127">
        <f t="shared" si="160"/>
        <v>120</v>
      </c>
      <c r="AA280" s="127">
        <f t="shared" si="160"/>
        <v>100</v>
      </c>
      <c r="AB280" s="127">
        <f t="shared" si="160"/>
        <v>80</v>
      </c>
      <c r="AD280" s="146"/>
      <c r="AE280" s="146"/>
      <c r="AF280" s="146"/>
      <c r="AG280" s="146"/>
      <c r="AH280" s="146"/>
      <c r="AI280" s="146"/>
      <c r="AJ280" s="146"/>
      <c r="AK280" s="146"/>
      <c r="AL280" s="146"/>
      <c r="AM280" s="146"/>
      <c r="AN280" s="146"/>
      <c r="AO280" s="146"/>
    </row>
    <row r="281" spans="1:41" s="34" customFormat="1">
      <c r="A281" s="45" t="s">
        <v>79</v>
      </c>
      <c r="B281" s="45"/>
      <c r="C281" s="45"/>
      <c r="D281" s="45"/>
      <c r="E281" s="45"/>
      <c r="F281" s="16"/>
      <c r="G281" s="59"/>
      <c r="H281" s="30">
        <f t="shared" si="159"/>
        <v>6</v>
      </c>
      <c r="J281" s="15"/>
      <c r="K281" s="16"/>
      <c r="L281" s="132"/>
      <c r="M281" s="185"/>
      <c r="N281" s="134"/>
      <c r="O281" s="132"/>
      <c r="P281" s="16"/>
      <c r="Q281" s="132"/>
      <c r="R281" s="132"/>
      <c r="S281" s="132"/>
      <c r="T281" s="132"/>
      <c r="U281" s="132"/>
      <c r="V281" s="132"/>
      <c r="W281" s="78"/>
      <c r="X281" s="78"/>
      <c r="Y281" s="78"/>
      <c r="Z281" s="78"/>
      <c r="AA281" s="78"/>
      <c r="AD281" s="146"/>
      <c r="AE281" s="146"/>
      <c r="AF281" s="146"/>
      <c r="AG281" s="146"/>
      <c r="AH281" s="146"/>
      <c r="AI281" s="146"/>
      <c r="AJ281" s="146"/>
      <c r="AK281" s="146"/>
      <c r="AL281" s="146"/>
      <c r="AM281" s="146"/>
      <c r="AN281" s="146"/>
      <c r="AO281" s="146"/>
    </row>
    <row r="282" spans="1:41" s="34" customFormat="1">
      <c r="A282" s="45" t="s">
        <v>75</v>
      </c>
      <c r="B282" s="45"/>
      <c r="C282" s="45"/>
      <c r="D282" s="45"/>
      <c r="E282" s="45"/>
      <c r="F282" s="16"/>
      <c r="G282" s="59"/>
      <c r="H282" s="30">
        <f t="shared" si="159"/>
        <v>7</v>
      </c>
      <c r="I282" s="34" t="str">
        <f>+I280</f>
        <v>Hruške namizne</v>
      </c>
      <c r="J282" s="15" t="s">
        <v>74</v>
      </c>
      <c r="K282" s="16" t="s">
        <v>73</v>
      </c>
      <c r="L282" s="78"/>
      <c r="M282" s="130"/>
      <c r="N282" s="124"/>
      <c r="O282" s="138">
        <v>0.5</v>
      </c>
      <c r="P282" s="139"/>
      <c r="Q282" s="138">
        <v>0.5</v>
      </c>
      <c r="R282" s="138">
        <v>0.5</v>
      </c>
      <c r="S282" s="138">
        <v>0.5</v>
      </c>
      <c r="T282" s="138">
        <v>0.5</v>
      </c>
      <c r="U282" s="138">
        <v>0.5</v>
      </c>
      <c r="V282" s="139"/>
      <c r="W282" s="78"/>
      <c r="X282" s="127"/>
      <c r="Y282" s="127"/>
      <c r="Z282" s="127"/>
      <c r="AA282" s="127"/>
      <c r="AD282" s="146"/>
      <c r="AE282" s="146"/>
      <c r="AF282" s="146"/>
      <c r="AG282" s="146"/>
      <c r="AH282" s="146"/>
      <c r="AI282" s="146"/>
      <c r="AJ282" s="146"/>
      <c r="AK282" s="146"/>
      <c r="AL282" s="146"/>
      <c r="AM282" s="146"/>
      <c r="AN282" s="146"/>
      <c r="AO282" s="146"/>
    </row>
    <row r="283" spans="1:41" s="34" customFormat="1">
      <c r="A283" s="87" t="s">
        <v>12</v>
      </c>
      <c r="B283" s="45"/>
      <c r="C283" s="45"/>
      <c r="D283" s="45"/>
      <c r="E283" s="45"/>
      <c r="F283" s="16"/>
      <c r="G283" s="59"/>
      <c r="H283" s="30">
        <f t="shared" si="159"/>
        <v>8</v>
      </c>
      <c r="I283" s="34" t="str">
        <f t="shared" ref="I283:I298" si="161">+I282</f>
        <v>Hruške namizne</v>
      </c>
      <c r="J283" s="15" t="str">
        <f>+J$61</f>
        <v>Kupljen material in storitve</v>
      </c>
      <c r="K283" s="16"/>
      <c r="L283" s="16"/>
      <c r="M283" s="116"/>
      <c r="N283" s="16"/>
      <c r="O283" s="139">
        <v>7702.9552643636525</v>
      </c>
      <c r="P283" s="16"/>
      <c r="Q283" s="139">
        <v>10390.992804642974</v>
      </c>
      <c r="R283" s="139">
        <v>9731.1398899586693</v>
      </c>
      <c r="S283" s="139">
        <v>8779.0740976479592</v>
      </c>
      <c r="T283" s="139">
        <v>7702.9552643636525</v>
      </c>
      <c r="U283" s="139">
        <v>6425.1442184793468</v>
      </c>
      <c r="V283" s="139"/>
      <c r="W283" s="132"/>
      <c r="X283" s="127">
        <f t="shared" ref="X283:X296" si="162">Q283/$T283*100</f>
        <v>134.8961852695036</v>
      </c>
      <c r="Y283" s="127">
        <f t="shared" ref="Y283:Y296" si="163">R283/$T283*100</f>
        <v>126.32995462115755</v>
      </c>
      <c r="Z283" s="127">
        <f t="shared" ref="Z283:Z296" si="164">S283/$T283*100</f>
        <v>113.97020748988092</v>
      </c>
      <c r="AA283" s="127">
        <f t="shared" ref="AA283:AA296" si="165">T283/$T283*100</f>
        <v>100</v>
      </c>
      <c r="AB283" s="127">
        <f t="shared" ref="AB283:AB296" si="166">U283/$T283*100</f>
        <v>83.411418059301596</v>
      </c>
      <c r="AD283" s="146"/>
      <c r="AE283" s="146"/>
      <c r="AF283" s="146"/>
      <c r="AG283" s="146"/>
      <c r="AH283" s="146"/>
      <c r="AI283" s="146"/>
      <c r="AJ283" s="146"/>
      <c r="AK283" s="146"/>
      <c r="AL283" s="146"/>
      <c r="AM283" s="146"/>
      <c r="AN283" s="146"/>
      <c r="AO283" s="146"/>
    </row>
    <row r="284" spans="1:41" s="34" customFormat="1">
      <c r="A284" s="45" t="s">
        <v>5</v>
      </c>
      <c r="B284" s="45"/>
      <c r="C284" s="45"/>
      <c r="D284" s="45"/>
      <c r="E284" s="45"/>
      <c r="F284" s="16"/>
      <c r="G284" s="59"/>
      <c r="H284" s="30">
        <f t="shared" si="159"/>
        <v>9</v>
      </c>
      <c r="I284" s="34" t="str">
        <f t="shared" si="161"/>
        <v>Hruške namizne</v>
      </c>
      <c r="J284" s="15" t="str">
        <f>+J$62</f>
        <v>Stroški skupaj</v>
      </c>
      <c r="K284" s="16" t="str">
        <f>+K$62</f>
        <v>EUR/ha</v>
      </c>
      <c r="L284" s="39"/>
      <c r="M284" s="194"/>
      <c r="N284" s="38"/>
      <c r="O284" s="139">
        <v>18925.767467011665</v>
      </c>
      <c r="P284" s="38"/>
      <c r="Q284" s="139">
        <v>23198.161211890543</v>
      </c>
      <c r="R284" s="139">
        <v>22034.320726982482</v>
      </c>
      <c r="S284" s="139">
        <v>20511.733471426178</v>
      </c>
      <c r="T284" s="139">
        <v>18925.767467011665</v>
      </c>
      <c r="U284" s="139">
        <v>17135.615897381842</v>
      </c>
      <c r="V284" s="139"/>
      <c r="W284" s="136"/>
      <c r="X284" s="127">
        <f t="shared" si="162"/>
        <v>122.5744808094352</v>
      </c>
      <c r="Y284" s="127">
        <f t="shared" si="163"/>
        <v>116.4249786191717</v>
      </c>
      <c r="Z284" s="127">
        <f t="shared" si="164"/>
        <v>108.37992967618837</v>
      </c>
      <c r="AA284" s="127">
        <f t="shared" si="165"/>
        <v>100</v>
      </c>
      <c r="AB284" s="127">
        <f t="shared" si="166"/>
        <v>90.5411943121983</v>
      </c>
      <c r="AD284" s="146"/>
      <c r="AE284" s="146"/>
      <c r="AF284" s="146"/>
      <c r="AG284" s="146"/>
      <c r="AH284" s="146"/>
      <c r="AI284" s="146"/>
      <c r="AJ284" s="146"/>
      <c r="AK284" s="146"/>
      <c r="AL284" s="146"/>
      <c r="AM284" s="146"/>
      <c r="AN284" s="146"/>
      <c r="AO284" s="146"/>
    </row>
    <row r="285" spans="1:41" s="34" customFormat="1">
      <c r="A285" s="45" t="s">
        <v>4</v>
      </c>
      <c r="B285" s="45"/>
      <c r="C285" s="45"/>
      <c r="D285" s="45"/>
      <c r="E285" s="45"/>
      <c r="F285" s="16"/>
      <c r="G285" s="59"/>
      <c r="H285" s="30">
        <f t="shared" si="159"/>
        <v>10</v>
      </c>
      <c r="I285" s="34" t="str">
        <f t="shared" si="161"/>
        <v>Hruške namizne</v>
      </c>
      <c r="J285" s="15" t="str">
        <f>+J$63</f>
        <v>Stranski pridelki</v>
      </c>
      <c r="K285" s="16" t="str">
        <f>+K$63</f>
        <v>EUR/ha</v>
      </c>
      <c r="L285" s="39"/>
      <c r="M285" s="194"/>
      <c r="N285" s="39"/>
      <c r="O285" s="139">
        <v>0</v>
      </c>
      <c r="P285" s="39"/>
      <c r="Q285" s="139">
        <v>0</v>
      </c>
      <c r="R285" s="139">
        <v>0</v>
      </c>
      <c r="S285" s="139">
        <v>0</v>
      </c>
      <c r="T285" s="139">
        <v>0</v>
      </c>
      <c r="U285" s="139">
        <v>0</v>
      </c>
      <c r="V285" s="139"/>
      <c r="W285" s="181"/>
      <c r="X285" s="127" t="e">
        <f t="shared" si="162"/>
        <v>#DIV/0!</v>
      </c>
      <c r="Y285" s="127" t="e">
        <f t="shared" si="163"/>
        <v>#DIV/0!</v>
      </c>
      <c r="Z285" s="127" t="e">
        <f t="shared" si="164"/>
        <v>#DIV/0!</v>
      </c>
      <c r="AA285" s="127" t="e">
        <f t="shared" si="165"/>
        <v>#DIV/0!</v>
      </c>
      <c r="AB285" s="127" t="e">
        <f t="shared" si="166"/>
        <v>#DIV/0!</v>
      </c>
      <c r="AD285" s="146"/>
      <c r="AE285" s="146"/>
      <c r="AF285" s="146"/>
      <c r="AG285" s="146"/>
      <c r="AH285" s="146"/>
      <c r="AI285" s="146"/>
      <c r="AJ285" s="146"/>
      <c r="AK285" s="146"/>
      <c r="AL285" s="146"/>
      <c r="AM285" s="146"/>
      <c r="AN285" s="146"/>
      <c r="AO285" s="146"/>
    </row>
    <row r="286" spans="1:41" s="34" customFormat="1">
      <c r="A286" s="45"/>
      <c r="B286" s="45"/>
      <c r="C286" s="45"/>
      <c r="D286" s="45"/>
      <c r="E286" s="45"/>
      <c r="F286" s="16"/>
      <c r="G286" s="59"/>
      <c r="H286" s="30">
        <f t="shared" si="159"/>
        <v>11</v>
      </c>
      <c r="I286" s="34" t="str">
        <f t="shared" si="161"/>
        <v>Hruške namizne</v>
      </c>
      <c r="J286" s="15" t="str">
        <f>+J$64</f>
        <v>Stroški glavnega pridelka</v>
      </c>
      <c r="K286" s="16" t="str">
        <f>+K$64</f>
        <v>EUR/ha</v>
      </c>
      <c r="L286" s="195"/>
      <c r="M286" s="194"/>
      <c r="N286" s="195"/>
      <c r="O286" s="149">
        <f>+O284-O285</f>
        <v>18925.767467011665</v>
      </c>
      <c r="P286" s="39"/>
      <c r="Q286" s="149">
        <f t="shared" ref="Q286:U286" si="167">+Q284-Q285</f>
        <v>23198.161211890543</v>
      </c>
      <c r="R286" s="149">
        <f t="shared" si="167"/>
        <v>22034.320726982482</v>
      </c>
      <c r="S286" s="149">
        <f t="shared" si="167"/>
        <v>20511.733471426178</v>
      </c>
      <c r="T286" s="149">
        <f t="shared" si="167"/>
        <v>18925.767467011665</v>
      </c>
      <c r="U286" s="149">
        <f t="shared" si="167"/>
        <v>17135.615897381842</v>
      </c>
      <c r="V286" s="149"/>
      <c r="W286" s="28"/>
      <c r="X286" s="127">
        <f t="shared" si="162"/>
        <v>122.5744808094352</v>
      </c>
      <c r="Y286" s="127">
        <f t="shared" si="163"/>
        <v>116.4249786191717</v>
      </c>
      <c r="Z286" s="127">
        <f t="shared" si="164"/>
        <v>108.37992967618837</v>
      </c>
      <c r="AA286" s="127">
        <f t="shared" si="165"/>
        <v>100</v>
      </c>
      <c r="AB286" s="127">
        <f t="shared" si="166"/>
        <v>90.5411943121983</v>
      </c>
      <c r="AD286" s="146"/>
      <c r="AE286" s="146"/>
      <c r="AF286" s="146"/>
      <c r="AG286" s="146"/>
      <c r="AH286" s="146"/>
      <c r="AI286" s="146"/>
      <c r="AJ286" s="146"/>
      <c r="AK286" s="146"/>
      <c r="AL286" s="146"/>
      <c r="AM286" s="146"/>
      <c r="AN286" s="146"/>
      <c r="AO286" s="146"/>
    </row>
    <row r="287" spans="1:41" s="34" customFormat="1">
      <c r="A287" s="45" t="s">
        <v>3</v>
      </c>
      <c r="B287" s="45" t="s">
        <v>0</v>
      </c>
      <c r="C287" s="45" t="s">
        <v>2</v>
      </c>
      <c r="D287" s="45" t="s">
        <v>1</v>
      </c>
      <c r="E287" s="45" t="s">
        <v>0</v>
      </c>
      <c r="F287" s="16"/>
      <c r="G287" s="59"/>
      <c r="H287" s="30">
        <f t="shared" si="159"/>
        <v>12</v>
      </c>
      <c r="I287" s="34" t="str">
        <f t="shared" si="161"/>
        <v>Hruške namizne</v>
      </c>
      <c r="J287" s="15" t="str">
        <f>+J$65</f>
        <v>Subvencije</v>
      </c>
      <c r="K287" s="16" t="str">
        <f>+K$65</f>
        <v>EUR/ha</v>
      </c>
      <c r="L287" s="39"/>
      <c r="M287" s="194"/>
      <c r="N287" s="39"/>
      <c r="O287" s="139">
        <v>23.94</v>
      </c>
      <c r="P287" s="39"/>
      <c r="Q287" s="139">
        <v>23.94</v>
      </c>
      <c r="R287" s="139">
        <v>23.94</v>
      </c>
      <c r="S287" s="139">
        <v>23.94</v>
      </c>
      <c r="T287" s="139">
        <v>23.94</v>
      </c>
      <c r="U287" s="139">
        <v>23.94</v>
      </c>
      <c r="V287" s="139"/>
      <c r="W287" s="28"/>
      <c r="X287" s="127">
        <f t="shared" si="162"/>
        <v>100</v>
      </c>
      <c r="Y287" s="127">
        <f t="shared" si="163"/>
        <v>100</v>
      </c>
      <c r="Z287" s="127">
        <f t="shared" si="164"/>
        <v>100</v>
      </c>
      <c r="AA287" s="127">
        <f t="shared" si="165"/>
        <v>100</v>
      </c>
      <c r="AB287" s="127">
        <f t="shared" si="166"/>
        <v>100</v>
      </c>
      <c r="AD287" s="146"/>
      <c r="AE287" s="146"/>
      <c r="AF287" s="146"/>
      <c r="AG287" s="146"/>
      <c r="AH287" s="146"/>
      <c r="AI287" s="146"/>
      <c r="AJ287" s="146"/>
      <c r="AK287" s="146"/>
      <c r="AL287" s="146"/>
      <c r="AM287" s="146"/>
      <c r="AN287" s="146"/>
      <c r="AO287" s="146"/>
    </row>
    <row r="288" spans="1:41" s="34" customFormat="1">
      <c r="A288" s="45"/>
      <c r="B288" s="45"/>
      <c r="C288" s="45" t="s">
        <v>6</v>
      </c>
      <c r="D288" s="45"/>
      <c r="E288" s="45"/>
      <c r="F288" s="16"/>
      <c r="G288" s="59"/>
      <c r="H288" s="30">
        <f t="shared" si="159"/>
        <v>13</v>
      </c>
      <c r="I288" s="34" t="str">
        <f t="shared" si="161"/>
        <v>Hruške namizne</v>
      </c>
      <c r="J288" s="15" t="str">
        <f>+J$66</f>
        <v>Stroški, zmanjšani za subvencije</v>
      </c>
      <c r="K288" s="16" t="str">
        <f>+K$66</f>
        <v>EUR/ha</v>
      </c>
      <c r="L288" s="195"/>
      <c r="M288" s="194"/>
      <c r="N288" s="195"/>
      <c r="O288" s="151">
        <f>+O286-O287</f>
        <v>18901.827467011666</v>
      </c>
      <c r="P288" s="39"/>
      <c r="Q288" s="151">
        <f t="shared" ref="Q288:U288" si="168">+Q286-Q287</f>
        <v>23174.221211890545</v>
      </c>
      <c r="R288" s="151">
        <f t="shared" si="168"/>
        <v>22010.380726982483</v>
      </c>
      <c r="S288" s="151">
        <f t="shared" si="168"/>
        <v>20487.793471426179</v>
      </c>
      <c r="T288" s="151">
        <f t="shared" si="168"/>
        <v>18901.827467011666</v>
      </c>
      <c r="U288" s="151">
        <f t="shared" si="168"/>
        <v>17111.675897381843</v>
      </c>
      <c r="V288" s="151"/>
      <c r="W288" s="28"/>
      <c r="X288" s="127">
        <f t="shared" si="162"/>
        <v>122.6030723872348</v>
      </c>
      <c r="Y288" s="127">
        <f t="shared" si="163"/>
        <v>116.44578158062234</v>
      </c>
      <c r="Z288" s="127">
        <f t="shared" si="164"/>
        <v>108.39054322753931</v>
      </c>
      <c r="AA288" s="127">
        <f t="shared" si="165"/>
        <v>100</v>
      </c>
      <c r="AB288" s="127">
        <f t="shared" si="166"/>
        <v>90.529214316689348</v>
      </c>
      <c r="AD288" s="146"/>
      <c r="AE288" s="146"/>
      <c r="AF288" s="146"/>
      <c r="AG288" s="146"/>
      <c r="AH288" s="146"/>
      <c r="AI288" s="146"/>
      <c r="AJ288" s="146"/>
      <c r="AK288" s="146"/>
      <c r="AL288" s="146"/>
      <c r="AM288" s="146"/>
      <c r="AN288" s="146"/>
      <c r="AO288" s="146"/>
    </row>
    <row r="289" spans="1:41" s="34" customFormat="1">
      <c r="A289" s="45"/>
      <c r="B289" s="45"/>
      <c r="C289" s="45"/>
      <c r="D289" s="45"/>
      <c r="E289" s="45"/>
      <c r="F289" s="16"/>
      <c r="G289" s="59"/>
      <c r="H289" s="30">
        <f t="shared" si="159"/>
        <v>14</v>
      </c>
      <c r="I289" s="34" t="str">
        <f t="shared" si="161"/>
        <v>Hruške namizne</v>
      </c>
      <c r="J289" s="15" t="str">
        <f>+J$67</f>
        <v>Stroški, zmanjšani za subvencije/kg</v>
      </c>
      <c r="K289" s="16" t="str">
        <f>+K$67</f>
        <v>EUR/kg</v>
      </c>
      <c r="L289" s="196"/>
      <c r="M289" s="197"/>
      <c r="N289" s="195"/>
      <c r="O289" s="157">
        <f>+O288/O280</f>
        <v>0.75607309868046668</v>
      </c>
      <c r="P289" s="198"/>
      <c r="Q289" s="157">
        <f t="shared" ref="Q289:U289" si="169">+Q288/Q280</f>
        <v>0.57935553029726361</v>
      </c>
      <c r="R289" s="157">
        <f t="shared" si="169"/>
        <v>0.62886802077092807</v>
      </c>
      <c r="S289" s="157">
        <f t="shared" si="169"/>
        <v>0.6829264490475393</v>
      </c>
      <c r="T289" s="157">
        <f t="shared" si="169"/>
        <v>0.75607309868046668</v>
      </c>
      <c r="U289" s="157">
        <f t="shared" si="169"/>
        <v>0.8555837948690922</v>
      </c>
      <c r="V289" s="157"/>
      <c r="W289" s="28"/>
      <c r="X289" s="127">
        <f t="shared" si="162"/>
        <v>76.62692024202174</v>
      </c>
      <c r="Y289" s="127">
        <f t="shared" si="163"/>
        <v>83.175558271873086</v>
      </c>
      <c r="Z289" s="127">
        <f t="shared" si="164"/>
        <v>90.3254526896161</v>
      </c>
      <c r="AA289" s="127">
        <f t="shared" si="165"/>
        <v>100</v>
      </c>
      <c r="AB289" s="127">
        <f t="shared" si="166"/>
        <v>113.16151789586166</v>
      </c>
      <c r="AD289" s="146"/>
      <c r="AE289" s="146"/>
      <c r="AF289" s="146"/>
      <c r="AG289" s="146"/>
      <c r="AH289" s="146"/>
      <c r="AI289" s="146"/>
      <c r="AJ289" s="146"/>
      <c r="AK289" s="146"/>
      <c r="AL289" s="146"/>
      <c r="AM289" s="146"/>
      <c r="AN289" s="146"/>
      <c r="AO289" s="146"/>
    </row>
    <row r="290" spans="1:41" s="34" customFormat="1">
      <c r="A290" s="45" t="s">
        <v>152</v>
      </c>
      <c r="B290" s="45"/>
      <c r="C290" s="45"/>
      <c r="D290" s="45"/>
      <c r="E290" s="45"/>
      <c r="F290" s="16"/>
      <c r="G290" s="59"/>
      <c r="H290" s="30">
        <f t="shared" si="159"/>
        <v>15</v>
      </c>
      <c r="I290" s="34" t="str">
        <f t="shared" si="161"/>
        <v>Hruške namizne</v>
      </c>
      <c r="J290" s="15" t="str">
        <f t="shared" ref="J290" si="170">+J253</f>
        <v>davek_a</v>
      </c>
      <c r="K290" s="16"/>
      <c r="L290" s="39"/>
      <c r="M290" s="194"/>
      <c r="N290" s="39"/>
      <c r="O290" s="31">
        <v>0</v>
      </c>
      <c r="P290" s="39"/>
      <c r="Q290" s="31">
        <v>0</v>
      </c>
      <c r="R290" s="31">
        <v>0</v>
      </c>
      <c r="S290" s="31">
        <v>0</v>
      </c>
      <c r="T290" s="31">
        <v>0</v>
      </c>
      <c r="U290" s="31">
        <v>0</v>
      </c>
      <c r="V290" s="31"/>
      <c r="W290" s="202"/>
      <c r="X290" s="127" t="e">
        <f t="shared" si="162"/>
        <v>#DIV/0!</v>
      </c>
      <c r="Y290" s="127" t="e">
        <f t="shared" si="163"/>
        <v>#DIV/0!</v>
      </c>
      <c r="Z290" s="127" t="e">
        <f t="shared" si="164"/>
        <v>#DIV/0!</v>
      </c>
      <c r="AA290" s="127" t="e">
        <f t="shared" si="165"/>
        <v>#DIV/0!</v>
      </c>
      <c r="AB290" s="127" t="e">
        <f t="shared" si="166"/>
        <v>#DIV/0!</v>
      </c>
      <c r="AD290" s="146"/>
      <c r="AE290" s="146"/>
      <c r="AF290" s="146"/>
      <c r="AG290" s="146"/>
      <c r="AH290" s="146"/>
      <c r="AI290" s="146"/>
      <c r="AJ290" s="146"/>
      <c r="AK290" s="146"/>
      <c r="AL290" s="146"/>
      <c r="AM290" s="146"/>
      <c r="AN290" s="146"/>
      <c r="AO290" s="146"/>
    </row>
    <row r="291" spans="1:41" s="34" customFormat="1">
      <c r="A291" s="16" t="s">
        <v>97</v>
      </c>
      <c r="B291" s="45"/>
      <c r="C291" s="45"/>
      <c r="D291" s="45"/>
      <c r="E291" s="45"/>
      <c r="F291" s="16"/>
      <c r="G291" s="59"/>
      <c r="H291" s="30">
        <f t="shared" si="159"/>
        <v>16</v>
      </c>
      <c r="I291" s="34" t="str">
        <f t="shared" si="161"/>
        <v>Hruške namizne</v>
      </c>
      <c r="J291" s="15" t="str">
        <f t="shared" ref="J291:J296" si="171">+A291</f>
        <v>Pokoj obvezno</v>
      </c>
      <c r="K291" s="16"/>
      <c r="L291" s="39"/>
      <c r="M291" s="194"/>
      <c r="N291" s="39"/>
      <c r="O291" s="31">
        <v>584.59981516937899</v>
      </c>
      <c r="P291" s="39"/>
      <c r="Q291" s="31">
        <v>680.13102702774245</v>
      </c>
      <c r="R291" s="31">
        <v>649.55035534305034</v>
      </c>
      <c r="S291" s="31">
        <v>615.18048685407098</v>
      </c>
      <c r="T291" s="31">
        <v>584.59981516937899</v>
      </c>
      <c r="U291" s="31">
        <v>554.01914348468688</v>
      </c>
      <c r="V291" s="31"/>
      <c r="W291" s="28"/>
      <c r="X291" s="127">
        <f t="shared" si="162"/>
        <v>116.3413003869467</v>
      </c>
      <c r="Y291" s="127">
        <f t="shared" si="163"/>
        <v>111.11025670694967</v>
      </c>
      <c r="Z291" s="127">
        <f t="shared" si="164"/>
        <v>105.231043679997</v>
      </c>
      <c r="AA291" s="127">
        <f t="shared" si="165"/>
        <v>100</v>
      </c>
      <c r="AB291" s="127">
        <f t="shared" si="166"/>
        <v>94.768956320002971</v>
      </c>
      <c r="AD291" s="146"/>
      <c r="AE291" s="146"/>
      <c r="AF291" s="146"/>
      <c r="AG291" s="146"/>
      <c r="AH291" s="146"/>
      <c r="AI291" s="146"/>
      <c r="AJ291" s="146"/>
      <c r="AK291" s="146"/>
      <c r="AL291" s="146"/>
      <c r="AM291" s="146"/>
      <c r="AN291" s="146"/>
      <c r="AO291" s="146"/>
    </row>
    <row r="292" spans="1:41" s="34" customFormat="1">
      <c r="A292" s="16" t="s">
        <v>96</v>
      </c>
      <c r="B292" s="45"/>
      <c r="C292" s="45"/>
      <c r="D292" s="45"/>
      <c r="E292" s="45"/>
      <c r="F292" s="16"/>
      <c r="G292" s="16"/>
      <c r="H292" s="30">
        <f t="shared" si="159"/>
        <v>17</v>
      </c>
      <c r="I292" s="34" t="str">
        <f t="shared" si="161"/>
        <v>Hruške namizne</v>
      </c>
      <c r="J292" s="15" t="str">
        <f t="shared" si="171"/>
        <v>Zdrav obvezno</v>
      </c>
      <c r="K292" s="16"/>
      <c r="L292" s="38"/>
      <c r="M292" s="199"/>
      <c r="N292" s="38"/>
      <c r="O292" s="31">
        <v>267.40727029360619</v>
      </c>
      <c r="P292" s="38"/>
      <c r="Q292" s="31">
        <v>311.10509558881887</v>
      </c>
      <c r="R292" s="31">
        <v>297.11690447627268</v>
      </c>
      <c r="S292" s="31">
        <v>281.39546140615244</v>
      </c>
      <c r="T292" s="31">
        <v>267.40727029360619</v>
      </c>
      <c r="U292" s="31">
        <v>253.41907918105997</v>
      </c>
      <c r="V292" s="31"/>
      <c r="W292" s="28"/>
      <c r="X292" s="127">
        <f t="shared" si="162"/>
        <v>116.3413003869467</v>
      </c>
      <c r="Y292" s="127">
        <f t="shared" si="163"/>
        <v>111.1102567069497</v>
      </c>
      <c r="Z292" s="127">
        <f t="shared" si="164"/>
        <v>105.23104367999703</v>
      </c>
      <c r="AA292" s="127">
        <f t="shared" si="165"/>
        <v>100</v>
      </c>
      <c r="AB292" s="127">
        <f t="shared" si="166"/>
        <v>94.768956320002985</v>
      </c>
      <c r="AD292" s="146"/>
      <c r="AE292" s="146"/>
      <c r="AF292" s="146"/>
      <c r="AG292" s="146"/>
      <c r="AH292" s="146"/>
      <c r="AI292" s="146"/>
      <c r="AJ292" s="146"/>
      <c r="AK292" s="146"/>
      <c r="AL292" s="146"/>
      <c r="AM292" s="146"/>
      <c r="AN292" s="146"/>
      <c r="AO292" s="146"/>
    </row>
    <row r="293" spans="1:41" s="34" customFormat="1">
      <c r="A293" s="16" t="s">
        <v>95</v>
      </c>
      <c r="B293" s="45"/>
      <c r="C293" s="45"/>
      <c r="D293" s="45"/>
      <c r="E293" s="45"/>
      <c r="F293" s="16"/>
      <c r="G293" s="16"/>
      <c r="H293" s="30">
        <f t="shared" si="159"/>
        <v>18</v>
      </c>
      <c r="I293" s="34" t="str">
        <f t="shared" si="161"/>
        <v>Hruške namizne</v>
      </c>
      <c r="J293" s="15" t="str">
        <f t="shared" si="171"/>
        <v>Pokoj dodatno</v>
      </c>
      <c r="K293" s="16"/>
      <c r="L293" s="39"/>
      <c r="M293" s="194"/>
      <c r="N293" s="39"/>
      <c r="O293" s="31">
        <v>445.94408753652772</v>
      </c>
      <c r="P293" s="39"/>
      <c r="Q293" s="31">
        <v>518.81715043870031</v>
      </c>
      <c r="R293" s="31">
        <v>495.48962043130041</v>
      </c>
      <c r="S293" s="31">
        <v>469.2716175439275</v>
      </c>
      <c r="T293" s="31">
        <v>445.94408753652772</v>
      </c>
      <c r="U293" s="31">
        <v>422.61655752912787</v>
      </c>
      <c r="V293" s="31"/>
      <c r="W293" s="181"/>
      <c r="X293" s="127">
        <f t="shared" si="162"/>
        <v>116.34130038694673</v>
      </c>
      <c r="Y293" s="127">
        <f t="shared" si="163"/>
        <v>111.1102567069497</v>
      </c>
      <c r="Z293" s="127">
        <f t="shared" si="164"/>
        <v>105.23104367999699</v>
      </c>
      <c r="AA293" s="127">
        <f t="shared" si="165"/>
        <v>100</v>
      </c>
      <c r="AB293" s="127">
        <f t="shared" si="166"/>
        <v>94.768956320002999</v>
      </c>
      <c r="AD293" s="146"/>
      <c r="AE293" s="146"/>
      <c r="AF293" s="146"/>
      <c r="AG293" s="146"/>
      <c r="AH293" s="146"/>
      <c r="AI293" s="146"/>
      <c r="AJ293" s="146"/>
      <c r="AK293" s="146"/>
      <c r="AL293" s="146"/>
      <c r="AM293" s="146"/>
      <c r="AN293" s="146"/>
      <c r="AO293" s="146"/>
    </row>
    <row r="294" spans="1:41" s="34" customFormat="1">
      <c r="A294" s="16" t="s">
        <v>94</v>
      </c>
      <c r="B294" s="45"/>
      <c r="C294" s="45"/>
      <c r="D294" s="45"/>
      <c r="E294" s="45"/>
      <c r="F294" s="16"/>
      <c r="G294" s="16"/>
      <c r="H294" s="30">
        <f t="shared" si="159"/>
        <v>19</v>
      </c>
      <c r="I294" s="34" t="str">
        <f t="shared" si="161"/>
        <v>Hruške namizne</v>
      </c>
      <c r="J294" s="15" t="str">
        <f t="shared" si="171"/>
        <v>Zdrav dodatno</v>
      </c>
      <c r="K294" s="16"/>
      <c r="L294" s="38"/>
      <c r="M294" s="199"/>
      <c r="N294" s="38"/>
      <c r="O294" s="31">
        <v>203.98345681509554</v>
      </c>
      <c r="P294" s="38"/>
      <c r="Q294" s="31">
        <v>237.31700623292807</v>
      </c>
      <c r="R294" s="31">
        <v>226.64654250696256</v>
      </c>
      <c r="S294" s="31">
        <v>214.6539205410611</v>
      </c>
      <c r="T294" s="31">
        <v>203.98345681509554</v>
      </c>
      <c r="U294" s="31">
        <v>193.31299308913009</v>
      </c>
      <c r="V294" s="31"/>
      <c r="W294" s="28"/>
      <c r="X294" s="127">
        <f t="shared" si="162"/>
        <v>116.34130038694673</v>
      </c>
      <c r="Y294" s="127">
        <f t="shared" si="163"/>
        <v>111.11025670694971</v>
      </c>
      <c r="Z294" s="127">
        <f t="shared" si="164"/>
        <v>105.23104367999704</v>
      </c>
      <c r="AA294" s="127">
        <f t="shared" si="165"/>
        <v>100</v>
      </c>
      <c r="AB294" s="127">
        <f t="shared" si="166"/>
        <v>94.768956320002999</v>
      </c>
      <c r="AD294" s="146"/>
      <c r="AE294" s="146"/>
      <c r="AF294" s="146"/>
      <c r="AG294" s="146"/>
      <c r="AH294" s="146"/>
      <c r="AI294" s="146"/>
      <c r="AJ294" s="146"/>
      <c r="AK294" s="146"/>
      <c r="AL294" s="146"/>
      <c r="AM294" s="146"/>
      <c r="AN294" s="146"/>
      <c r="AO294" s="146"/>
    </row>
    <row r="295" spans="1:41" s="34" customFormat="1">
      <c r="A295" s="16" t="s">
        <v>93</v>
      </c>
      <c r="B295" s="45"/>
      <c r="C295" s="45"/>
      <c r="D295" s="45"/>
      <c r="E295" s="45"/>
      <c r="F295" s="16"/>
      <c r="G295" s="16"/>
      <c r="H295" s="30">
        <f t="shared" si="159"/>
        <v>20</v>
      </c>
      <c r="I295" s="34" t="str">
        <f t="shared" si="161"/>
        <v>Hruške namizne</v>
      </c>
      <c r="J295" s="15" t="str">
        <f t="shared" si="171"/>
        <v>Regresi</v>
      </c>
      <c r="K295" s="16"/>
      <c r="L295" s="39"/>
      <c r="M295" s="194"/>
      <c r="N295" s="39"/>
      <c r="O295" s="31">
        <v>1535.1913288141163</v>
      </c>
      <c r="P295" s="39"/>
      <c r="Q295" s="31">
        <v>1786.0615553699899</v>
      </c>
      <c r="R295" s="31">
        <v>1705.7550263881969</v>
      </c>
      <c r="S295" s="31">
        <v>1615.4978577959093</v>
      </c>
      <c r="T295" s="31">
        <v>1535.1913288141163</v>
      </c>
      <c r="U295" s="31">
        <v>1454.8847998323233</v>
      </c>
      <c r="V295" s="31"/>
      <c r="W295" s="181"/>
      <c r="X295" s="127">
        <f t="shared" si="162"/>
        <v>116.34130038694673</v>
      </c>
      <c r="Y295" s="127">
        <f t="shared" si="163"/>
        <v>111.1102567069497</v>
      </c>
      <c r="Z295" s="127">
        <f t="shared" si="164"/>
        <v>105.231043679997</v>
      </c>
      <c r="AA295" s="127">
        <f t="shared" si="165"/>
        <v>100</v>
      </c>
      <c r="AB295" s="127">
        <f t="shared" si="166"/>
        <v>94.768956320002985</v>
      </c>
      <c r="AD295" s="146"/>
      <c r="AE295" s="146"/>
      <c r="AF295" s="146"/>
      <c r="AG295" s="146"/>
      <c r="AH295" s="146"/>
      <c r="AI295" s="146"/>
      <c r="AJ295" s="146"/>
      <c r="AK295" s="146"/>
      <c r="AL295" s="146"/>
      <c r="AM295" s="146"/>
      <c r="AN295" s="146"/>
      <c r="AO295" s="146"/>
    </row>
    <row r="296" spans="1:41" s="34" customFormat="1">
      <c r="A296" s="45" t="s">
        <v>13</v>
      </c>
      <c r="B296" s="45"/>
      <c r="C296" s="45"/>
      <c r="D296" s="45"/>
      <c r="E296" s="45"/>
      <c r="F296" s="16"/>
      <c r="G296" s="16"/>
      <c r="H296" s="30">
        <f t="shared" si="159"/>
        <v>21</v>
      </c>
      <c r="I296" s="34" t="str">
        <f t="shared" si="161"/>
        <v>Hruške namizne</v>
      </c>
      <c r="J296" s="15" t="str">
        <f t="shared" si="171"/>
        <v>SUM element</v>
      </c>
      <c r="K296" s="16"/>
      <c r="L296" s="59"/>
      <c r="M296" s="147"/>
      <c r="N296" s="59"/>
      <c r="O296" s="139">
        <v>18925.767467011665</v>
      </c>
      <c r="P296" s="150"/>
      <c r="Q296" s="139">
        <v>23198.161211890547</v>
      </c>
      <c r="R296" s="139">
        <v>22034.320726982474</v>
      </c>
      <c r="S296" s="139">
        <v>20511.733471426178</v>
      </c>
      <c r="T296" s="139">
        <v>18925.767467011665</v>
      </c>
      <c r="U296" s="139">
        <v>17135.615897381842</v>
      </c>
      <c r="V296" s="139"/>
      <c r="W296" s="181"/>
      <c r="X296" s="127">
        <f t="shared" si="162"/>
        <v>122.57448080943523</v>
      </c>
      <c r="Y296" s="127">
        <f t="shared" si="163"/>
        <v>116.42497861917165</v>
      </c>
      <c r="Z296" s="127">
        <f t="shared" si="164"/>
        <v>108.37992967618837</v>
      </c>
      <c r="AA296" s="127">
        <f t="shared" si="165"/>
        <v>100</v>
      </c>
      <c r="AB296" s="127">
        <f t="shared" si="166"/>
        <v>90.5411943121983</v>
      </c>
      <c r="AD296" s="146"/>
      <c r="AE296" s="146"/>
      <c r="AF296" s="146"/>
      <c r="AG296" s="146"/>
      <c r="AH296" s="146"/>
      <c r="AI296" s="146"/>
      <c r="AJ296" s="146"/>
      <c r="AK296" s="146"/>
      <c r="AL296" s="146"/>
      <c r="AM296" s="146"/>
      <c r="AN296" s="146"/>
      <c r="AO296" s="146"/>
    </row>
    <row r="297" spans="1:41" s="34" customFormat="1">
      <c r="A297" s="45" t="s">
        <v>3</v>
      </c>
      <c r="B297" s="45" t="s">
        <v>0</v>
      </c>
      <c r="C297" s="45" t="s">
        <v>2</v>
      </c>
      <c r="D297" s="45" t="s">
        <v>1</v>
      </c>
      <c r="E297" s="45" t="s">
        <v>0</v>
      </c>
      <c r="F297" s="16"/>
      <c r="G297" s="16"/>
      <c r="H297" s="30">
        <f t="shared" si="159"/>
        <v>22</v>
      </c>
      <c r="I297" s="34" t="str">
        <f t="shared" si="161"/>
        <v>Hruške namizne</v>
      </c>
      <c r="J297" s="82" t="str">
        <f t="shared" ref="J297" si="172">+J260</f>
        <v>Subvencije</v>
      </c>
      <c r="K297" s="16"/>
      <c r="L297" s="59"/>
      <c r="M297" s="147"/>
      <c r="N297" s="59"/>
      <c r="O297" s="189">
        <v>23.94</v>
      </c>
      <c r="P297" s="190"/>
      <c r="Q297" s="189">
        <v>23.94</v>
      </c>
      <c r="R297" s="189">
        <v>23.94</v>
      </c>
      <c r="S297" s="189">
        <v>23.94</v>
      </c>
      <c r="T297" s="189">
        <v>23.94</v>
      </c>
      <c r="U297" s="189">
        <v>23.94</v>
      </c>
      <c r="V297" s="139"/>
      <c r="W297" s="181"/>
      <c r="X297" s="127"/>
      <c r="Y297" s="127"/>
      <c r="Z297" s="127"/>
      <c r="AA297" s="127"/>
      <c r="AB297" s="94"/>
      <c r="AD297" s="146"/>
      <c r="AE297" s="146"/>
      <c r="AF297" s="146"/>
      <c r="AG297" s="146"/>
      <c r="AH297" s="146"/>
      <c r="AI297" s="146"/>
      <c r="AJ297" s="146"/>
      <c r="AK297" s="146"/>
      <c r="AL297" s="146"/>
      <c r="AM297" s="146"/>
      <c r="AN297" s="146"/>
      <c r="AO297" s="146"/>
    </row>
    <row r="298" spans="1:41" s="34" customFormat="1" ht="24.75" customHeight="1">
      <c r="A298" s="87" t="s">
        <v>14</v>
      </c>
      <c r="B298" s="45"/>
      <c r="C298" s="45"/>
      <c r="D298" s="45"/>
      <c r="E298" s="45"/>
      <c r="F298" s="16"/>
      <c r="G298" s="16"/>
      <c r="H298" s="30">
        <f t="shared" si="159"/>
        <v>23</v>
      </c>
      <c r="I298" s="34" t="str">
        <f t="shared" si="161"/>
        <v>Hruške namizne</v>
      </c>
      <c r="J298" s="178" t="str">
        <f>+J261</f>
        <v>Vrednost pridelave_tržna</v>
      </c>
      <c r="K298" s="16"/>
      <c r="L298" s="59"/>
      <c r="M298" s="147"/>
      <c r="N298" s="59"/>
      <c r="O298" s="189">
        <v>39300</v>
      </c>
      <c r="P298" s="190"/>
      <c r="Q298" s="189">
        <v>62880</v>
      </c>
      <c r="R298" s="189">
        <v>55020</v>
      </c>
      <c r="S298" s="189">
        <v>47160</v>
      </c>
      <c r="T298" s="189">
        <v>39300</v>
      </c>
      <c r="U298" s="189">
        <v>31440</v>
      </c>
      <c r="V298" s="189"/>
      <c r="W298" s="181"/>
      <c r="X298" s="127"/>
      <c r="Y298" s="127"/>
      <c r="Z298" s="127"/>
      <c r="AA298" s="127"/>
      <c r="AB298" s="94"/>
      <c r="AD298" s="146"/>
      <c r="AE298" s="146"/>
      <c r="AF298" s="146"/>
      <c r="AG298" s="146"/>
      <c r="AH298" s="146"/>
      <c r="AI298" s="146"/>
      <c r="AJ298" s="146"/>
      <c r="AK298" s="146"/>
      <c r="AL298" s="146"/>
      <c r="AM298" s="146"/>
      <c r="AN298" s="146"/>
      <c r="AO298" s="146"/>
    </row>
    <row r="299" spans="1:41" s="34" customFormat="1">
      <c r="A299" s="45"/>
      <c r="B299" s="45"/>
      <c r="C299" s="45"/>
      <c r="D299" s="45"/>
      <c r="E299" s="45"/>
      <c r="F299" s="16"/>
      <c r="G299" s="47"/>
      <c r="H299" s="30">
        <f t="shared" si="159"/>
        <v>24</v>
      </c>
      <c r="J299" s="19"/>
      <c r="K299" s="42"/>
      <c r="L299" s="165"/>
      <c r="M299" s="166"/>
      <c r="N299" s="159"/>
      <c r="O299" s="167">
        <f>+O284-O297-O285</f>
        <v>18901.827467011666</v>
      </c>
      <c r="P299" s="59" t="s">
        <v>92</v>
      </c>
      <c r="Q299" s="167">
        <f t="shared" ref="Q299:U299" si="173">+Q284-Q297-Q285</f>
        <v>23174.221211890545</v>
      </c>
      <c r="R299" s="167">
        <f t="shared" si="173"/>
        <v>22010.380726982483</v>
      </c>
      <c r="S299" s="167">
        <f t="shared" si="173"/>
        <v>20487.793471426179</v>
      </c>
      <c r="T299" s="167">
        <f t="shared" si="173"/>
        <v>18901.827467011666</v>
      </c>
      <c r="U299" s="167">
        <f t="shared" si="173"/>
        <v>17111.675897381843</v>
      </c>
      <c r="V299" s="167"/>
      <c r="W299" s="181"/>
      <c r="X299" s="127"/>
      <c r="Y299" s="127"/>
      <c r="Z299" s="127"/>
      <c r="AA299" s="127"/>
      <c r="AB299" s="188"/>
      <c r="AD299" s="146"/>
      <c r="AE299" s="146"/>
      <c r="AF299" s="146"/>
      <c r="AG299" s="146"/>
      <c r="AH299" s="146"/>
      <c r="AI299" s="146"/>
      <c r="AJ299" s="146"/>
      <c r="AK299" s="146"/>
      <c r="AL299" s="146"/>
      <c r="AM299" s="146"/>
      <c r="AN299" s="146"/>
      <c r="AO299" s="146"/>
    </row>
    <row r="300" spans="1:41" s="34" customFormat="1">
      <c r="A300" s="45"/>
      <c r="B300" s="45"/>
      <c r="C300" s="45"/>
      <c r="D300" s="45"/>
      <c r="E300" s="45"/>
      <c r="F300" s="16"/>
      <c r="G300" s="42"/>
      <c r="H300" s="30">
        <f t="shared" si="159"/>
        <v>25</v>
      </c>
      <c r="J300" s="19"/>
      <c r="K300" s="42"/>
      <c r="L300" s="165"/>
      <c r="M300" s="166"/>
      <c r="N300" s="159"/>
      <c r="O300" s="167">
        <f>O299-O291-O292</f>
        <v>18049.820381548681</v>
      </c>
      <c r="P300" s="59" t="s">
        <v>91</v>
      </c>
      <c r="Q300" s="167">
        <f t="shared" ref="Q300:U300" si="174">Q299-Q291-Q292</f>
        <v>22182.985089273981</v>
      </c>
      <c r="R300" s="167">
        <f t="shared" si="174"/>
        <v>21063.713467163161</v>
      </c>
      <c r="S300" s="167">
        <f t="shared" si="174"/>
        <v>19591.217523165957</v>
      </c>
      <c r="T300" s="167">
        <f t="shared" si="174"/>
        <v>18049.820381548681</v>
      </c>
      <c r="U300" s="167">
        <f t="shared" si="174"/>
        <v>16304.237674716098</v>
      </c>
      <c r="V300" s="167"/>
      <c r="W300" s="191"/>
      <c r="X300" s="159"/>
      <c r="Y300" s="159"/>
      <c r="Z300" s="159"/>
      <c r="AA300" s="159"/>
      <c r="AB300" s="188"/>
      <c r="AD300" s="146"/>
      <c r="AE300" s="146"/>
      <c r="AF300" s="146"/>
      <c r="AG300" s="146"/>
      <c r="AH300" s="146"/>
      <c r="AI300" s="146"/>
      <c r="AJ300" s="146"/>
      <c r="AK300" s="146"/>
      <c r="AL300" s="146"/>
      <c r="AM300" s="146"/>
      <c r="AN300" s="146"/>
      <c r="AO300" s="146"/>
    </row>
    <row r="301" spans="1:41" s="34" customFormat="1">
      <c r="A301" s="45"/>
      <c r="B301" s="45"/>
      <c r="C301" s="45"/>
      <c r="D301" s="45"/>
      <c r="E301" s="45"/>
      <c r="F301" s="16"/>
      <c r="G301" s="15"/>
      <c r="H301" s="30">
        <f t="shared" si="159"/>
        <v>26</v>
      </c>
      <c r="J301" s="15"/>
      <c r="K301" s="16"/>
      <c r="L301" s="144"/>
      <c r="M301" s="145"/>
      <c r="N301" s="159"/>
      <c r="O301" s="167">
        <f>O300-O293-O294-O295</f>
        <v>15864.701508382941</v>
      </c>
      <c r="P301" s="59" t="s">
        <v>90</v>
      </c>
      <c r="Q301" s="167">
        <f t="shared" ref="Q301:U301" si="175">Q300-Q293-Q294-Q295</f>
        <v>19640.789377232366</v>
      </c>
      <c r="R301" s="167">
        <f t="shared" si="175"/>
        <v>18635.822277836702</v>
      </c>
      <c r="S301" s="167">
        <f t="shared" si="175"/>
        <v>17291.794127285058</v>
      </c>
      <c r="T301" s="167">
        <f t="shared" si="175"/>
        <v>15864.701508382941</v>
      </c>
      <c r="U301" s="167">
        <f t="shared" si="175"/>
        <v>14233.423324265517</v>
      </c>
      <c r="V301" s="167"/>
      <c r="W301" s="191"/>
      <c r="X301" s="159"/>
      <c r="Y301" s="159"/>
      <c r="Z301" s="159"/>
      <c r="AA301" s="159"/>
      <c r="AB301" s="203"/>
      <c r="AD301" s="146"/>
      <c r="AE301" s="146"/>
      <c r="AF301" s="146"/>
      <c r="AG301" s="146"/>
      <c r="AH301" s="146"/>
      <c r="AI301" s="146"/>
      <c r="AJ301" s="146"/>
      <c r="AK301" s="146"/>
      <c r="AL301" s="146"/>
      <c r="AM301" s="146"/>
      <c r="AN301" s="146"/>
      <c r="AO301" s="146"/>
    </row>
    <row r="302" spans="1:41" s="34" customFormat="1">
      <c r="A302" s="45"/>
      <c r="B302" s="45"/>
      <c r="C302" s="45"/>
      <c r="D302" s="45"/>
      <c r="E302" s="45"/>
      <c r="F302" s="16"/>
      <c r="G302" s="16"/>
      <c r="H302" s="30">
        <f t="shared" si="159"/>
        <v>27</v>
      </c>
      <c r="J302" s="16"/>
      <c r="K302" s="16"/>
      <c r="L302" s="59"/>
      <c r="M302" s="147"/>
      <c r="N302" s="59"/>
      <c r="O302" s="169"/>
      <c r="P302" s="164"/>
      <c r="Q302" s="169"/>
      <c r="R302" s="169"/>
      <c r="S302" s="169"/>
      <c r="T302" s="169"/>
      <c r="U302" s="169"/>
      <c r="V302" s="169"/>
      <c r="W302" s="191"/>
      <c r="X302" s="144"/>
      <c r="Y302" s="144"/>
      <c r="Z302" s="144"/>
      <c r="AA302" s="144"/>
      <c r="AB302" s="94"/>
      <c r="AD302" s="146"/>
      <c r="AE302" s="146"/>
      <c r="AF302" s="146"/>
      <c r="AG302" s="146"/>
      <c r="AH302" s="146"/>
      <c r="AI302" s="146"/>
      <c r="AJ302" s="146"/>
      <c r="AK302" s="146"/>
      <c r="AL302" s="146"/>
      <c r="AM302" s="146"/>
      <c r="AN302" s="146"/>
      <c r="AO302" s="146"/>
    </row>
    <row r="303" spans="1:41" s="34" customFormat="1">
      <c r="A303" s="45"/>
      <c r="B303" s="45"/>
      <c r="C303" s="45"/>
      <c r="D303" s="45"/>
      <c r="E303" s="45"/>
      <c r="F303" s="16"/>
      <c r="G303" s="16"/>
      <c r="H303" s="30">
        <f t="shared" si="159"/>
        <v>28</v>
      </c>
      <c r="J303" s="15"/>
      <c r="K303" s="16"/>
      <c r="L303" s="59"/>
      <c r="M303" s="147"/>
      <c r="N303" s="59"/>
      <c r="O303" s="172" t="str">
        <f>+O280&amp;";"&amp;O282</f>
        <v>25000;0,5</v>
      </c>
      <c r="P303" s="192"/>
      <c r="Q303" s="172" t="str">
        <f t="shared" ref="Q303:U303" si="176">+Q280&amp;";"&amp;Q282</f>
        <v>40000;0,5</v>
      </c>
      <c r="R303" s="172" t="str">
        <f t="shared" si="176"/>
        <v>35000;0,5</v>
      </c>
      <c r="S303" s="172" t="str">
        <f t="shared" si="176"/>
        <v>30000;0,5</v>
      </c>
      <c r="T303" s="172" t="str">
        <f t="shared" si="176"/>
        <v>25000;0,5</v>
      </c>
      <c r="U303" s="172" t="str">
        <f t="shared" si="176"/>
        <v>20000;0,5</v>
      </c>
      <c r="V303" s="172"/>
      <c r="W303" s="28"/>
      <c r="X303" s="59"/>
      <c r="Y303" s="59"/>
      <c r="Z303" s="59"/>
      <c r="AA303" s="59"/>
      <c r="AB303" s="94"/>
      <c r="AD303" s="146"/>
      <c r="AE303" s="146"/>
      <c r="AF303" s="146"/>
      <c r="AG303" s="146"/>
      <c r="AH303" s="146"/>
      <c r="AI303" s="146"/>
      <c r="AJ303" s="146"/>
      <c r="AK303" s="146"/>
      <c r="AL303" s="146"/>
      <c r="AM303" s="146"/>
      <c r="AN303" s="146"/>
      <c r="AO303" s="146"/>
    </row>
    <row r="304" spans="1:41" s="34" customFormat="1" ht="12.75" customHeight="1">
      <c r="A304" s="45"/>
      <c r="B304" s="45"/>
      <c r="C304" s="45"/>
      <c r="D304" s="45"/>
      <c r="E304" s="45"/>
      <c r="F304" s="16"/>
      <c r="G304" s="16"/>
      <c r="H304" s="30">
        <f t="shared" si="159"/>
        <v>29</v>
      </c>
      <c r="J304" s="16"/>
      <c r="K304" s="16"/>
      <c r="L304" s="59"/>
      <c r="M304" s="147"/>
      <c r="N304" s="59"/>
      <c r="O304" s="174">
        <f>+O299/O280*1000</f>
        <v>756.07309868046673</v>
      </c>
      <c r="P304" s="160" t="s">
        <v>89</v>
      </c>
      <c r="Q304" s="174">
        <f t="shared" ref="Q304:U304" si="177">+Q299/Q280*1000</f>
        <v>579.35553029726361</v>
      </c>
      <c r="R304" s="174">
        <f t="shared" si="177"/>
        <v>628.86802077092807</v>
      </c>
      <c r="S304" s="174">
        <f t="shared" si="177"/>
        <v>682.92644904753934</v>
      </c>
      <c r="T304" s="174">
        <f t="shared" si="177"/>
        <v>756.07309868046673</v>
      </c>
      <c r="U304" s="174">
        <f t="shared" si="177"/>
        <v>855.58379486909223</v>
      </c>
      <c r="V304" s="174"/>
      <c r="W304" s="28"/>
      <c r="X304" s="59"/>
      <c r="Y304" s="59"/>
      <c r="Z304" s="59"/>
      <c r="AA304" s="59"/>
      <c r="AB304" s="94"/>
      <c r="AD304" s="146"/>
      <c r="AE304" s="146"/>
      <c r="AF304" s="146"/>
      <c r="AG304" s="146"/>
      <c r="AH304" s="146"/>
      <c r="AI304" s="146"/>
      <c r="AJ304" s="146"/>
      <c r="AK304" s="146"/>
      <c r="AL304" s="146"/>
      <c r="AM304" s="146"/>
      <c r="AN304" s="146"/>
      <c r="AO304" s="146"/>
    </row>
    <row r="305" spans="1:41" s="34" customFormat="1">
      <c r="A305" s="45"/>
      <c r="B305" s="45"/>
      <c r="C305" s="45"/>
      <c r="D305" s="45"/>
      <c r="E305" s="45"/>
      <c r="F305" s="16"/>
      <c r="G305" s="16"/>
      <c r="H305" s="30">
        <f t="shared" si="159"/>
        <v>30</v>
      </c>
      <c r="J305" s="16"/>
      <c r="K305" s="16"/>
      <c r="L305" s="59"/>
      <c r="M305" s="147"/>
      <c r="N305" s="59"/>
      <c r="O305" s="174">
        <f>+O304*O300/O299</f>
        <v>721.99281526194738</v>
      </c>
      <c r="P305" s="160" t="s">
        <v>88</v>
      </c>
      <c r="Q305" s="174">
        <f t="shared" ref="Q305:U305" si="178">+Q304*Q300/Q299</f>
        <v>554.57462723184949</v>
      </c>
      <c r="R305" s="174">
        <f t="shared" si="178"/>
        <v>601.82038477609035</v>
      </c>
      <c r="S305" s="174">
        <f t="shared" si="178"/>
        <v>653.04058410553193</v>
      </c>
      <c r="T305" s="174">
        <f t="shared" si="178"/>
        <v>721.99281526194738</v>
      </c>
      <c r="U305" s="174">
        <f t="shared" si="178"/>
        <v>815.21188373580503</v>
      </c>
      <c r="V305" s="174"/>
      <c r="W305" s="28"/>
      <c r="X305" s="59"/>
      <c r="Y305" s="59"/>
      <c r="Z305" s="59"/>
      <c r="AA305" s="59"/>
      <c r="AB305" s="94"/>
      <c r="AD305" s="146"/>
      <c r="AE305" s="146"/>
      <c r="AF305" s="146"/>
      <c r="AG305" s="146"/>
      <c r="AH305" s="146"/>
      <c r="AI305" s="146"/>
      <c r="AJ305" s="146"/>
      <c r="AK305" s="146"/>
      <c r="AL305" s="146"/>
      <c r="AM305" s="146"/>
      <c r="AN305" s="146"/>
      <c r="AO305" s="146"/>
    </row>
    <row r="306" spans="1:41" s="34" customFormat="1">
      <c r="A306" s="45"/>
      <c r="B306" s="45"/>
      <c r="C306" s="45"/>
      <c r="D306" s="45"/>
      <c r="E306" s="45"/>
      <c r="F306" s="16"/>
      <c r="G306" s="16"/>
      <c r="H306" s="30">
        <f t="shared" si="159"/>
        <v>31</v>
      </c>
      <c r="J306" s="16"/>
      <c r="K306" s="16"/>
      <c r="L306" s="59"/>
      <c r="M306" s="147"/>
      <c r="N306" s="59"/>
      <c r="O306" s="174">
        <f>+O304*O301/O299</f>
        <v>634.58806033531766</v>
      </c>
      <c r="P306" s="160" t="s">
        <v>87</v>
      </c>
      <c r="Q306" s="174">
        <f t="shared" ref="Q306:U306" si="179">+Q304*Q301/Q299</f>
        <v>491.01973443080914</v>
      </c>
      <c r="R306" s="174">
        <f t="shared" si="179"/>
        <v>532.45206508104866</v>
      </c>
      <c r="S306" s="174">
        <f t="shared" si="179"/>
        <v>576.39313757616867</v>
      </c>
      <c r="T306" s="174">
        <f t="shared" si="179"/>
        <v>634.58806033531766</v>
      </c>
      <c r="U306" s="174">
        <f t="shared" si="179"/>
        <v>711.67116621327591</v>
      </c>
      <c r="V306" s="174"/>
      <c r="W306" s="28"/>
      <c r="X306" s="59"/>
      <c r="Y306" s="59"/>
      <c r="Z306" s="59"/>
      <c r="AA306" s="59"/>
      <c r="AB306" s="94"/>
      <c r="AD306" s="146"/>
      <c r="AE306" s="146"/>
      <c r="AF306" s="146"/>
      <c r="AG306" s="146"/>
      <c r="AH306" s="146"/>
      <c r="AI306" s="146"/>
      <c r="AJ306" s="146"/>
      <c r="AK306" s="146"/>
      <c r="AL306" s="146"/>
      <c r="AM306" s="146"/>
      <c r="AN306" s="146"/>
      <c r="AO306" s="146"/>
    </row>
    <row r="307" spans="1:41" s="34" customFormat="1">
      <c r="A307" s="45"/>
      <c r="B307" s="45"/>
      <c r="C307" s="45"/>
      <c r="D307" s="45"/>
      <c r="E307" s="45"/>
      <c r="F307" s="16"/>
      <c r="G307" s="16"/>
      <c r="H307" s="30">
        <f t="shared" si="159"/>
        <v>32</v>
      </c>
      <c r="J307" s="16"/>
      <c r="K307" s="16"/>
      <c r="L307" s="59"/>
      <c r="M307" s="147"/>
      <c r="N307" s="59"/>
      <c r="O307" s="174">
        <f>+O304-O306</f>
        <v>121.48503834514906</v>
      </c>
      <c r="P307" s="160" t="s">
        <v>86</v>
      </c>
      <c r="Q307" s="174">
        <f t="shared" ref="Q307:U307" si="180">+Q304-Q306</f>
        <v>88.335795866454475</v>
      </c>
      <c r="R307" s="174">
        <f t="shared" si="180"/>
        <v>96.415955689879411</v>
      </c>
      <c r="S307" s="174">
        <f t="shared" si="180"/>
        <v>106.53331147137067</v>
      </c>
      <c r="T307" s="174">
        <f t="shared" si="180"/>
        <v>121.48503834514906</v>
      </c>
      <c r="U307" s="174">
        <f t="shared" si="180"/>
        <v>143.91262865581632</v>
      </c>
      <c r="V307" s="174"/>
      <c r="W307" s="28"/>
      <c r="X307" s="59"/>
      <c r="Y307" s="59"/>
      <c r="Z307" s="59"/>
      <c r="AA307" s="59"/>
      <c r="AB307" s="94"/>
      <c r="AD307" s="146"/>
      <c r="AE307" s="146"/>
      <c r="AF307" s="146"/>
      <c r="AG307" s="146"/>
      <c r="AH307" s="146"/>
      <c r="AI307" s="146"/>
      <c r="AJ307" s="146"/>
      <c r="AK307" s="146"/>
      <c r="AL307" s="146"/>
      <c r="AM307" s="146"/>
      <c r="AN307" s="146"/>
      <c r="AO307" s="146"/>
    </row>
    <row r="308" spans="1:41" s="34" customFormat="1">
      <c r="A308" s="45"/>
      <c r="B308" s="45"/>
      <c r="C308" s="45"/>
      <c r="D308" s="45"/>
      <c r="E308" s="45"/>
      <c r="F308" s="16"/>
      <c r="G308" s="15"/>
      <c r="H308" s="30">
        <f t="shared" si="159"/>
        <v>33</v>
      </c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28"/>
      <c r="X308" s="59"/>
      <c r="Y308" s="59"/>
      <c r="Z308" s="59"/>
      <c r="AA308" s="59"/>
      <c r="AB308" s="203"/>
      <c r="AD308" s="146"/>
      <c r="AE308" s="146"/>
      <c r="AF308" s="146"/>
      <c r="AG308" s="146"/>
      <c r="AH308" s="146"/>
      <c r="AI308" s="146"/>
      <c r="AJ308" s="146"/>
      <c r="AK308" s="146"/>
      <c r="AL308" s="146"/>
      <c r="AM308" s="146"/>
      <c r="AN308" s="146"/>
      <c r="AO308" s="146"/>
    </row>
    <row r="309" spans="1:41" s="34" customFormat="1">
      <c r="A309" s="45" t="s">
        <v>15</v>
      </c>
      <c r="B309" s="45"/>
      <c r="C309" s="45"/>
      <c r="D309" s="45"/>
      <c r="E309" s="45"/>
      <c r="F309" s="16">
        <v>1000</v>
      </c>
      <c r="G309" s="16"/>
      <c r="H309" s="30">
        <f t="shared" si="159"/>
        <v>34</v>
      </c>
      <c r="J309" s="176" t="s">
        <v>85</v>
      </c>
      <c r="K309" s="16"/>
      <c r="L309" s="59"/>
      <c r="M309" s="147"/>
      <c r="N309" s="193"/>
      <c r="O309" s="177">
        <v>1572</v>
      </c>
      <c r="P309" s="176" t="str">
        <f>P310</f>
        <v>Odkupna cena; vir podatkov SURS; preračuni KIS</v>
      </c>
      <c r="Q309" s="177">
        <v>1572</v>
      </c>
      <c r="R309" s="177">
        <v>1572</v>
      </c>
      <c r="S309" s="177">
        <v>1572</v>
      </c>
      <c r="T309" s="177">
        <v>1572</v>
      </c>
      <c r="U309" s="177">
        <v>1572</v>
      </c>
      <c r="V309" s="177"/>
      <c r="W309" s="181"/>
      <c r="X309" s="144"/>
      <c r="Y309" s="144"/>
      <c r="Z309" s="144"/>
      <c r="AA309" s="144"/>
      <c r="AB309" s="94"/>
      <c r="AD309" s="146"/>
      <c r="AE309" s="146"/>
      <c r="AF309" s="146"/>
      <c r="AG309" s="146"/>
      <c r="AH309" s="146"/>
      <c r="AI309" s="146"/>
      <c r="AJ309" s="146"/>
      <c r="AK309" s="146"/>
      <c r="AL309" s="146"/>
      <c r="AM309" s="146"/>
      <c r="AN309" s="146"/>
      <c r="AO309" s="146"/>
    </row>
    <row r="310" spans="1:41" s="34" customFormat="1">
      <c r="A310" s="45"/>
      <c r="B310" s="45"/>
      <c r="C310" s="45"/>
      <c r="D310" s="45"/>
      <c r="E310" s="45"/>
      <c r="F310" s="16"/>
      <c r="G310" s="15"/>
      <c r="H310" s="30">
        <f t="shared" si="159"/>
        <v>35</v>
      </c>
      <c r="J310" s="178" t="str">
        <f>+J273</f>
        <v>Bruto dodana vrednost</v>
      </c>
      <c r="K310" s="16"/>
      <c r="L310" s="144"/>
      <c r="M310" s="145"/>
      <c r="N310" s="144"/>
      <c r="O310" s="179">
        <f>O298+O297+O285-O283</f>
        <v>31620.98473563635</v>
      </c>
      <c r="P310" s="175" t="s">
        <v>85</v>
      </c>
      <c r="Q310" s="179">
        <f t="shared" ref="Q310:U310" si="181">Q298+Q297+Q285-Q283</f>
        <v>52512.947195357032</v>
      </c>
      <c r="R310" s="179">
        <f t="shared" si="181"/>
        <v>45312.800110041331</v>
      </c>
      <c r="S310" s="179">
        <f t="shared" si="181"/>
        <v>38404.865902352045</v>
      </c>
      <c r="T310" s="179">
        <f t="shared" si="181"/>
        <v>31620.98473563635</v>
      </c>
      <c r="U310" s="179">
        <f t="shared" si="181"/>
        <v>25038.795781520654</v>
      </c>
      <c r="V310" s="179"/>
      <c r="W310" s="28"/>
      <c r="X310" s="59"/>
      <c r="Y310" s="59"/>
      <c r="Z310" s="59"/>
      <c r="AA310" s="59"/>
      <c r="AB310" s="203"/>
      <c r="AD310" s="146"/>
      <c r="AE310" s="146"/>
      <c r="AF310" s="146"/>
      <c r="AG310" s="146"/>
      <c r="AH310" s="146"/>
      <c r="AI310" s="146"/>
      <c r="AJ310" s="146"/>
      <c r="AK310" s="146"/>
      <c r="AL310" s="146"/>
      <c r="AM310" s="146"/>
      <c r="AN310" s="146"/>
      <c r="AO310" s="146"/>
    </row>
    <row r="311" spans="1:41" s="34" customFormat="1">
      <c r="A311" s="87" t="s">
        <v>11</v>
      </c>
      <c r="B311" s="45"/>
      <c r="C311" s="45"/>
      <c r="D311" s="45"/>
      <c r="E311" s="45"/>
      <c r="F311" s="16"/>
      <c r="G311" s="59"/>
      <c r="H311" s="30">
        <f t="shared" si="159"/>
        <v>36</v>
      </c>
      <c r="J311" s="162" t="s">
        <v>11</v>
      </c>
      <c r="K311" s="42"/>
      <c r="L311" s="59"/>
      <c r="M311" s="147"/>
      <c r="N311" s="59"/>
      <c r="O311" s="31">
        <v>3772.8920270935409</v>
      </c>
      <c r="P311" s="38"/>
      <c r="Q311" s="31">
        <v>4219.8459648588341</v>
      </c>
      <c r="R311" s="31">
        <v>4076.3540057819837</v>
      </c>
      <c r="S311" s="31">
        <v>3916.3839861703914</v>
      </c>
      <c r="T311" s="31">
        <v>3772.8920270935409</v>
      </c>
      <c r="U311" s="31">
        <v>3629.4000680166914</v>
      </c>
      <c r="V311" s="139"/>
      <c r="W311" s="181"/>
      <c r="X311" s="144"/>
      <c r="Y311" s="144"/>
      <c r="Z311" s="144"/>
      <c r="AA311" s="144"/>
      <c r="AB311" s="94"/>
      <c r="AD311" s="146"/>
      <c r="AE311" s="146"/>
      <c r="AF311" s="146"/>
      <c r="AG311" s="146"/>
      <c r="AH311" s="146"/>
      <c r="AI311" s="146"/>
      <c r="AJ311" s="146"/>
      <c r="AK311" s="146"/>
      <c r="AL311" s="146"/>
      <c r="AM311" s="146"/>
      <c r="AN311" s="146"/>
      <c r="AO311" s="146"/>
    </row>
    <row r="312" spans="1:41" s="34" customFormat="1">
      <c r="A312" s="45"/>
      <c r="B312" s="45"/>
      <c r="C312" s="45"/>
      <c r="D312" s="45"/>
      <c r="E312" s="45"/>
      <c r="F312" s="16"/>
      <c r="G312" s="59"/>
      <c r="H312" s="30">
        <f t="shared" si="159"/>
        <v>37</v>
      </c>
      <c r="J312" s="16" t="s">
        <v>173</v>
      </c>
      <c r="K312" s="42"/>
      <c r="L312" s="59"/>
      <c r="M312" s="147"/>
      <c r="N312" s="59"/>
      <c r="O312" s="200">
        <f>+O310-O311</f>
        <v>27848.092708542808</v>
      </c>
      <c r="P312" s="38"/>
      <c r="Q312" s="200">
        <f t="shared" ref="Q312:U312" si="182">+Q310-Q311</f>
        <v>48293.1012304982</v>
      </c>
      <c r="R312" s="200">
        <f t="shared" si="182"/>
        <v>41236.446104259347</v>
      </c>
      <c r="S312" s="200">
        <f t="shared" si="182"/>
        <v>34488.481916181656</v>
      </c>
      <c r="T312" s="200">
        <f t="shared" si="182"/>
        <v>27848.092708542808</v>
      </c>
      <c r="U312" s="200">
        <f t="shared" si="182"/>
        <v>21409.395713503964</v>
      </c>
      <c r="V312" s="139"/>
      <c r="W312" s="181"/>
      <c r="X312" s="144"/>
      <c r="Y312" s="144"/>
      <c r="Z312" s="144"/>
      <c r="AA312" s="144"/>
      <c r="AB312" s="94"/>
      <c r="AD312" s="146"/>
      <c r="AE312" s="146"/>
      <c r="AF312" s="146"/>
      <c r="AG312" s="146"/>
      <c r="AH312" s="146"/>
      <c r="AI312" s="146"/>
      <c r="AJ312" s="146"/>
      <c r="AK312" s="146"/>
      <c r="AL312" s="146"/>
      <c r="AM312" s="146"/>
      <c r="AN312" s="146"/>
      <c r="AO312" s="146"/>
    </row>
    <row r="313" spans="1:41" s="34" customFormat="1">
      <c r="A313" s="45"/>
      <c r="B313" s="45"/>
      <c r="C313" s="45"/>
      <c r="D313" s="45"/>
      <c r="E313" s="45"/>
      <c r="F313" s="89"/>
      <c r="G313" s="89"/>
      <c r="H313" s="58">
        <f>1</f>
        <v>1</v>
      </c>
      <c r="I313" s="58" t="str">
        <f>+J315</f>
        <v>Breskve namizne</v>
      </c>
      <c r="J313" s="57" t="s">
        <v>131</v>
      </c>
      <c r="K313" s="58"/>
      <c r="L313" s="58"/>
      <c r="M313" s="58"/>
      <c r="N313" s="58"/>
      <c r="O313" s="125">
        <f>O321-O333+O326-'2025'!E292</f>
        <v>8.9420000000000055E-3</v>
      </c>
      <c r="P313" s="58"/>
      <c r="Q313" s="125">
        <f>Q321-Q333+Q326-'2025'!H292</f>
        <v>5.961333333333374E-3</v>
      </c>
      <c r="R313" s="125">
        <f>R321-R333+R326-'2025'!I292</f>
        <v>7.1535999999999822E-3</v>
      </c>
      <c r="S313" s="125">
        <f>S321-S333+S326-'2025'!J292</f>
        <v>8.9420000000000055E-3</v>
      </c>
      <c r="T313" s="125">
        <f>T321-T333+T326-'2025'!K292</f>
        <v>1.1922666663028769E-2</v>
      </c>
      <c r="U313" s="125"/>
      <c r="V313" s="125"/>
      <c r="W313" s="58"/>
      <c r="X313" s="58"/>
      <c r="Y313" s="58"/>
      <c r="Z313" s="58"/>
      <c r="AA313" s="58"/>
      <c r="AB313" s="89"/>
      <c r="AD313" s="146"/>
      <c r="AE313" s="146"/>
      <c r="AF313" s="146"/>
      <c r="AG313" s="146"/>
      <c r="AH313" s="146"/>
      <c r="AI313" s="146"/>
      <c r="AJ313" s="146"/>
      <c r="AK313" s="146"/>
      <c r="AL313" s="146"/>
      <c r="AM313" s="146"/>
      <c r="AN313" s="146"/>
      <c r="AO313" s="146"/>
    </row>
    <row r="314" spans="1:41" s="34" customFormat="1">
      <c r="A314" s="45"/>
      <c r="B314" s="45"/>
      <c r="C314" s="45"/>
      <c r="D314" s="45"/>
      <c r="E314" s="45"/>
      <c r="G314" s="90"/>
      <c r="H314" s="30">
        <f>H313+1</f>
        <v>2</v>
      </c>
      <c r="I314" s="34" t="str">
        <f>+I313</f>
        <v>Breskve namizne</v>
      </c>
      <c r="J314" s="32" t="s">
        <v>132</v>
      </c>
      <c r="K314" s="33"/>
      <c r="L314" s="33"/>
      <c r="M314" s="128"/>
      <c r="N314" s="33"/>
      <c r="O314" s="184" t="e">
        <f>#REF!</f>
        <v>#REF!</v>
      </c>
      <c r="P314" s="184"/>
      <c r="Q314" s="129" t="s">
        <v>119</v>
      </c>
      <c r="R314" s="129" t="s">
        <v>194</v>
      </c>
      <c r="S314" s="129" t="s">
        <v>118</v>
      </c>
      <c r="T314" s="129" t="s">
        <v>195</v>
      </c>
      <c r="U314" s="129"/>
      <c r="V314" s="33"/>
      <c r="W314" s="33"/>
      <c r="X314" s="129"/>
      <c r="Y314" s="129"/>
      <c r="Z314" s="33"/>
      <c r="AA314" s="33"/>
      <c r="AB314" s="89"/>
      <c r="AD314" s="146"/>
      <c r="AE314" s="146"/>
      <c r="AF314" s="146"/>
      <c r="AG314" s="146"/>
      <c r="AH314" s="146"/>
      <c r="AI314" s="146"/>
      <c r="AJ314" s="146"/>
      <c r="AK314" s="146"/>
      <c r="AL314" s="146"/>
      <c r="AM314" s="146"/>
      <c r="AN314" s="146"/>
      <c r="AO314" s="146"/>
    </row>
    <row r="315" spans="1:41" s="34" customFormat="1">
      <c r="A315" s="45"/>
      <c r="B315" s="45"/>
      <c r="C315" s="45"/>
      <c r="D315" s="45"/>
      <c r="E315" s="45"/>
      <c r="F315" s="34" t="e">
        <f>#REF!</f>
        <v>#REF!</v>
      </c>
      <c r="G315" s="90"/>
      <c r="H315" s="30">
        <f t="shared" ref="H315:H349" si="183">H314+1</f>
        <v>3</v>
      </c>
      <c r="I315" s="34" t="str">
        <f>+I314</f>
        <v>Breskve namizne</v>
      </c>
      <c r="J315" s="36" t="s">
        <v>228</v>
      </c>
      <c r="K315" s="16" t="str">
        <f>+K$56</f>
        <v>Enota</v>
      </c>
      <c r="L315" s="78"/>
      <c r="M315" s="130"/>
      <c r="N315" s="124"/>
      <c r="O315" s="83"/>
      <c r="P315" s="83"/>
      <c r="Q315" s="16"/>
      <c r="R315" s="16"/>
      <c r="S315" s="83"/>
      <c r="T315" s="16"/>
      <c r="U315" s="83"/>
      <c r="X315" s="34" t="s">
        <v>72</v>
      </c>
      <c r="AD315" s="146"/>
      <c r="AE315" s="146"/>
      <c r="AF315" s="146"/>
      <c r="AG315" s="146"/>
      <c r="AH315" s="146"/>
      <c r="AI315" s="146"/>
      <c r="AJ315" s="146"/>
      <c r="AK315" s="146"/>
      <c r="AL315" s="146"/>
      <c r="AM315" s="146"/>
      <c r="AN315" s="146"/>
      <c r="AO315" s="146"/>
    </row>
    <row r="316" spans="1:41" s="34" customFormat="1">
      <c r="A316" s="45"/>
      <c r="B316" s="45"/>
      <c r="C316" s="45"/>
      <c r="D316" s="45"/>
      <c r="E316" s="45"/>
      <c r="G316" s="90"/>
      <c r="H316" s="30">
        <f t="shared" si="183"/>
        <v>4</v>
      </c>
      <c r="I316" s="34" t="str">
        <f>+I315</f>
        <v>Breskve namizne</v>
      </c>
      <c r="J316" s="15" t="s">
        <v>68</v>
      </c>
      <c r="K316" s="16"/>
      <c r="L316" s="78"/>
      <c r="M316" s="130"/>
      <c r="N316" s="124"/>
      <c r="O316" s="83"/>
      <c r="P316" s="83"/>
      <c r="Q316" s="78" t="s">
        <v>71</v>
      </c>
      <c r="R316" s="78" t="s">
        <v>70</v>
      </c>
      <c r="S316" s="78" t="s">
        <v>69</v>
      </c>
      <c r="T316" s="78"/>
      <c r="U316" s="78"/>
      <c r="V316" s="78"/>
      <c r="W316" s="78"/>
      <c r="X316" s="124" t="s">
        <v>66</v>
      </c>
      <c r="Y316" s="78" t="s">
        <v>65</v>
      </c>
      <c r="Z316" s="78"/>
      <c r="AA316" s="78"/>
      <c r="AD316" s="146"/>
      <c r="AE316" s="146"/>
      <c r="AF316" s="146"/>
      <c r="AG316" s="146"/>
      <c r="AH316" s="146"/>
      <c r="AI316" s="146"/>
      <c r="AJ316" s="146"/>
      <c r="AK316" s="146"/>
      <c r="AL316" s="146"/>
      <c r="AM316" s="146"/>
      <c r="AN316" s="146"/>
      <c r="AO316" s="146"/>
    </row>
    <row r="317" spans="1:41" s="34" customFormat="1">
      <c r="A317" s="45" t="s">
        <v>9</v>
      </c>
      <c r="B317" s="45"/>
      <c r="C317" s="45"/>
      <c r="D317" s="45"/>
      <c r="E317" s="45"/>
      <c r="F317" s="16"/>
      <c r="G317" s="90"/>
      <c r="H317" s="30">
        <f t="shared" si="183"/>
        <v>5</v>
      </c>
      <c r="I317" s="34" t="str">
        <f>+I316</f>
        <v>Breskve namizne</v>
      </c>
      <c r="J317" s="15" t="s">
        <v>8</v>
      </c>
      <c r="K317" s="16" t="s">
        <v>7</v>
      </c>
      <c r="L317" s="132"/>
      <c r="M317" s="185"/>
      <c r="N317" s="134"/>
      <c r="O317" s="139">
        <v>20000</v>
      </c>
      <c r="P317" s="16"/>
      <c r="Q317" s="139">
        <v>30000</v>
      </c>
      <c r="R317" s="139">
        <v>25000</v>
      </c>
      <c r="S317" s="139">
        <v>20000</v>
      </c>
      <c r="T317" s="139">
        <v>15000</v>
      </c>
      <c r="U317" s="139"/>
      <c r="V317" s="139"/>
      <c r="W317" s="78"/>
      <c r="X317" s="127">
        <f>Q317/$S317*100</f>
        <v>150</v>
      </c>
      <c r="Y317" s="127">
        <f t="shared" ref="Y317:AA317" si="184">R317/$S317*100</f>
        <v>125</v>
      </c>
      <c r="Z317" s="127">
        <f t="shared" si="184"/>
        <v>100</v>
      </c>
      <c r="AA317" s="127">
        <f t="shared" si="184"/>
        <v>75</v>
      </c>
      <c r="AB317" s="127">
        <f>U317/$S317*100</f>
        <v>0</v>
      </c>
      <c r="AD317" s="146"/>
      <c r="AE317" s="146"/>
      <c r="AF317" s="146"/>
      <c r="AG317" s="146"/>
      <c r="AH317" s="146"/>
      <c r="AI317" s="146"/>
      <c r="AJ317" s="146"/>
      <c r="AK317" s="146"/>
      <c r="AL317" s="146"/>
      <c r="AM317" s="146"/>
      <c r="AN317" s="146"/>
      <c r="AO317" s="146"/>
    </row>
    <row r="318" spans="1:41" s="34" customFormat="1">
      <c r="A318" s="45" t="s">
        <v>79</v>
      </c>
      <c r="B318" s="45"/>
      <c r="C318" s="45"/>
      <c r="D318" s="45"/>
      <c r="E318" s="45"/>
      <c r="F318" s="16"/>
      <c r="G318" s="90"/>
      <c r="H318" s="30">
        <f t="shared" si="183"/>
        <v>6</v>
      </c>
      <c r="J318" s="15"/>
      <c r="K318" s="16"/>
      <c r="L318" s="132"/>
      <c r="M318" s="185"/>
      <c r="N318" s="134"/>
      <c r="O318" s="132"/>
      <c r="P318" s="16"/>
      <c r="Q318" s="132"/>
      <c r="R318" s="132"/>
      <c r="S318" s="132"/>
      <c r="T318" s="132"/>
      <c r="U318" s="132"/>
      <c r="V318" s="132"/>
      <c r="W318" s="78"/>
      <c r="X318" s="78"/>
      <c r="Y318" s="78"/>
      <c r="Z318" s="78"/>
      <c r="AA318" s="78"/>
      <c r="AD318" s="146"/>
      <c r="AE318" s="146"/>
      <c r="AF318" s="146"/>
      <c r="AG318" s="146"/>
      <c r="AH318" s="146"/>
      <c r="AI318" s="146"/>
      <c r="AJ318" s="146"/>
      <c r="AK318" s="146"/>
      <c r="AL318" s="146"/>
      <c r="AM318" s="146"/>
      <c r="AN318" s="146"/>
      <c r="AO318" s="146"/>
    </row>
    <row r="319" spans="1:41" s="34" customFormat="1">
      <c r="A319" s="45" t="s">
        <v>75</v>
      </c>
      <c r="B319" s="45"/>
      <c r="C319" s="45"/>
      <c r="D319" s="45"/>
      <c r="E319" s="45"/>
      <c r="F319" s="16"/>
      <c r="G319" s="90"/>
      <c r="H319" s="30">
        <f t="shared" si="183"/>
        <v>7</v>
      </c>
      <c r="I319" s="34" t="str">
        <f>+I317</f>
        <v>Breskve namizne</v>
      </c>
      <c r="J319" s="15" t="s">
        <v>74</v>
      </c>
      <c r="K319" s="16" t="s">
        <v>73</v>
      </c>
      <c r="L319" s="78"/>
      <c r="M319" s="130"/>
      <c r="N319" s="124"/>
      <c r="O319" s="138">
        <v>0.5</v>
      </c>
      <c r="P319" s="59"/>
      <c r="Q319" s="138">
        <v>0.5</v>
      </c>
      <c r="R319" s="138">
        <v>0.5</v>
      </c>
      <c r="S319" s="138">
        <v>0.5</v>
      </c>
      <c r="T319" s="138">
        <v>0.5</v>
      </c>
      <c r="U319" s="138"/>
      <c r="V319" s="139"/>
      <c r="W319" s="78"/>
      <c r="X319" s="127"/>
      <c r="Y319" s="127"/>
      <c r="Z319" s="127"/>
      <c r="AA319" s="127"/>
      <c r="AD319" s="146"/>
      <c r="AE319" s="146"/>
      <c r="AF319" s="146"/>
      <c r="AG319" s="146"/>
      <c r="AH319" s="146"/>
      <c r="AI319" s="146"/>
      <c r="AJ319" s="146"/>
      <c r="AK319" s="146"/>
      <c r="AL319" s="146"/>
      <c r="AM319" s="146"/>
      <c r="AN319" s="146"/>
      <c r="AO319" s="146"/>
    </row>
    <row r="320" spans="1:41" s="34" customFormat="1">
      <c r="A320" s="87" t="s">
        <v>12</v>
      </c>
      <c r="B320" s="45"/>
      <c r="C320" s="45"/>
      <c r="D320" s="45"/>
      <c r="E320" s="45"/>
      <c r="F320" s="16"/>
      <c r="G320" s="90"/>
      <c r="H320" s="30">
        <f t="shared" si="183"/>
        <v>8</v>
      </c>
      <c r="I320" s="34" t="str">
        <f>+I315</f>
        <v>Breskve namizne</v>
      </c>
      <c r="J320" s="15" t="str">
        <f>+J$61</f>
        <v>Kupljen material in storitve</v>
      </c>
      <c r="K320" s="16"/>
      <c r="L320" s="16"/>
      <c r="M320" s="116"/>
      <c r="N320" s="16"/>
      <c r="O320" s="139">
        <v>8776.5160330405797</v>
      </c>
      <c r="P320" s="16"/>
      <c r="Q320" s="139">
        <v>11647.456989550719</v>
      </c>
      <c r="R320" s="139">
        <v>10212.273406936762</v>
      </c>
      <c r="S320" s="139">
        <v>8776.5160330405797</v>
      </c>
      <c r="T320" s="139">
        <v>7295.7578807972222</v>
      </c>
      <c r="U320" s="139"/>
      <c r="V320" s="139"/>
      <c r="W320" s="132"/>
      <c r="X320" s="127">
        <f t="shared" ref="X320:X335" si="185">Q320/$S320*100</f>
        <v>132.71162435870943</v>
      </c>
      <c r="Y320" s="127">
        <f t="shared" ref="Y320:Y335" si="186">R320/$S320*100</f>
        <v>116.35908108059105</v>
      </c>
      <c r="Z320" s="127">
        <f t="shared" ref="Z320:Z335" si="187">S320/$S320*100</f>
        <v>100</v>
      </c>
      <c r="AA320" s="127">
        <f t="shared" ref="AA320:AA335" si="188">T320/$S320*100</f>
        <v>83.128178121377445</v>
      </c>
      <c r="AB320" s="127">
        <f t="shared" ref="AB320:AB335" si="189">U320/$S320*100</f>
        <v>0</v>
      </c>
      <c r="AD320" s="146"/>
      <c r="AE320" s="146"/>
      <c r="AF320" s="146"/>
      <c r="AG320" s="146"/>
      <c r="AH320" s="146"/>
      <c r="AI320" s="146"/>
      <c r="AJ320" s="146"/>
      <c r="AK320" s="146"/>
      <c r="AL320" s="146"/>
      <c r="AM320" s="146"/>
      <c r="AN320" s="146"/>
      <c r="AO320" s="146"/>
    </row>
    <row r="321" spans="1:41" s="34" customFormat="1">
      <c r="A321" s="45" t="s">
        <v>5</v>
      </c>
      <c r="B321" s="45"/>
      <c r="C321" s="45"/>
      <c r="D321" s="45"/>
      <c r="E321" s="45"/>
      <c r="F321" s="16"/>
      <c r="G321" s="16"/>
      <c r="H321" s="30">
        <f t="shared" si="183"/>
        <v>9</v>
      </c>
      <c r="I321" s="34" t="str">
        <f t="shared" ref="I321:I348" si="190">+I320</f>
        <v>Breskve namizne</v>
      </c>
      <c r="J321" s="15" t="str">
        <f>+J$62</f>
        <v>Stroški skupaj</v>
      </c>
      <c r="K321" s="16" t="str">
        <f>+K$62</f>
        <v>EUR/ha</v>
      </c>
      <c r="L321" s="39"/>
      <c r="M321" s="194"/>
      <c r="N321" s="38"/>
      <c r="O321" s="139">
        <v>22219.141313242126</v>
      </c>
      <c r="P321" s="38"/>
      <c r="Q321" s="139">
        <v>26685.951771661916</v>
      </c>
      <c r="R321" s="139">
        <v>24516.195519063789</v>
      </c>
      <c r="S321" s="139">
        <v>22219.141313242126</v>
      </c>
      <c r="T321" s="139">
        <v>20001.018467837901</v>
      </c>
      <c r="U321" s="139"/>
      <c r="V321" s="139"/>
      <c r="W321" s="136"/>
      <c r="X321" s="127">
        <f t="shared" si="185"/>
        <v>120.10343422118508</v>
      </c>
      <c r="Y321" s="127">
        <f t="shared" si="186"/>
        <v>110.3381772204341</v>
      </c>
      <c r="Z321" s="127">
        <f t="shared" si="187"/>
        <v>100</v>
      </c>
      <c r="AA321" s="127">
        <f t="shared" si="188"/>
        <v>90.017063152290817</v>
      </c>
      <c r="AB321" s="127">
        <f t="shared" si="189"/>
        <v>0</v>
      </c>
      <c r="AD321" s="146"/>
      <c r="AE321" s="146"/>
      <c r="AF321" s="146"/>
      <c r="AG321" s="146"/>
      <c r="AH321" s="146"/>
      <c r="AI321" s="146"/>
      <c r="AJ321" s="146"/>
      <c r="AK321" s="146"/>
      <c r="AL321" s="146"/>
      <c r="AM321" s="146"/>
      <c r="AN321" s="146"/>
      <c r="AO321" s="146"/>
    </row>
    <row r="322" spans="1:41" s="34" customFormat="1">
      <c r="A322" s="45" t="s">
        <v>4</v>
      </c>
      <c r="B322" s="45"/>
      <c r="C322" s="45"/>
      <c r="D322" s="45"/>
      <c r="E322" s="45"/>
      <c r="F322" s="16"/>
      <c r="G322" s="16"/>
      <c r="H322" s="30">
        <f t="shared" si="183"/>
        <v>10</v>
      </c>
      <c r="I322" s="34" t="str">
        <f t="shared" si="190"/>
        <v>Breskve namizne</v>
      </c>
      <c r="J322" s="15" t="str">
        <f>+J$63</f>
        <v>Stranski pridelki</v>
      </c>
      <c r="K322" s="16" t="str">
        <f>+K$63</f>
        <v>EUR/ha</v>
      </c>
      <c r="L322" s="39"/>
      <c r="M322" s="194"/>
      <c r="N322" s="39"/>
      <c r="O322" s="139">
        <v>0</v>
      </c>
      <c r="P322" s="39"/>
      <c r="Q322" s="139">
        <v>0</v>
      </c>
      <c r="R322" s="139">
        <v>0</v>
      </c>
      <c r="S322" s="139">
        <v>0</v>
      </c>
      <c r="T322" s="139">
        <v>0</v>
      </c>
      <c r="U322" s="139"/>
      <c r="V322" s="139"/>
      <c r="W322" s="181"/>
      <c r="X322" s="127" t="e">
        <f t="shared" si="185"/>
        <v>#DIV/0!</v>
      </c>
      <c r="Y322" s="127" t="e">
        <f t="shared" si="186"/>
        <v>#DIV/0!</v>
      </c>
      <c r="Z322" s="127" t="e">
        <f t="shared" si="187"/>
        <v>#DIV/0!</v>
      </c>
      <c r="AA322" s="127" t="e">
        <f t="shared" si="188"/>
        <v>#DIV/0!</v>
      </c>
      <c r="AB322" s="127" t="e">
        <f t="shared" si="189"/>
        <v>#DIV/0!</v>
      </c>
      <c r="AD322" s="146"/>
      <c r="AE322" s="146"/>
      <c r="AF322" s="146"/>
      <c r="AG322" s="146"/>
      <c r="AH322" s="146"/>
      <c r="AI322" s="146"/>
      <c r="AJ322" s="146"/>
      <c r="AK322" s="146"/>
      <c r="AL322" s="146"/>
      <c r="AM322" s="146"/>
      <c r="AN322" s="146"/>
      <c r="AO322" s="146"/>
    </row>
    <row r="323" spans="1:41" s="34" customFormat="1">
      <c r="A323" s="45"/>
      <c r="B323" s="45"/>
      <c r="C323" s="45"/>
      <c r="D323" s="45"/>
      <c r="E323" s="45"/>
      <c r="F323" s="16"/>
      <c r="G323" s="16"/>
      <c r="H323" s="30">
        <f t="shared" si="183"/>
        <v>11</v>
      </c>
      <c r="I323" s="34" t="str">
        <f t="shared" si="190"/>
        <v>Breskve namizne</v>
      </c>
      <c r="J323" s="15" t="str">
        <f>+J$64</f>
        <v>Stroški glavnega pridelka</v>
      </c>
      <c r="K323" s="16" t="str">
        <f>+K$64</f>
        <v>EUR/ha</v>
      </c>
      <c r="L323" s="195"/>
      <c r="M323" s="194"/>
      <c r="N323" s="195"/>
      <c r="O323" s="149">
        <f>+O321-O322</f>
        <v>22219.141313242126</v>
      </c>
      <c r="P323" s="39"/>
      <c r="Q323" s="149">
        <f t="shared" ref="Q323:T323" si="191">+Q321-Q322</f>
        <v>26685.951771661916</v>
      </c>
      <c r="R323" s="149">
        <f t="shared" si="191"/>
        <v>24516.195519063789</v>
      </c>
      <c r="S323" s="149">
        <f t="shared" si="191"/>
        <v>22219.141313242126</v>
      </c>
      <c r="T323" s="149">
        <f t="shared" si="191"/>
        <v>20001.018467837901</v>
      </c>
      <c r="U323" s="149"/>
      <c r="V323" s="149"/>
      <c r="W323" s="28"/>
      <c r="X323" s="127">
        <f t="shared" si="185"/>
        <v>120.10343422118508</v>
      </c>
      <c r="Y323" s="127">
        <f t="shared" si="186"/>
        <v>110.3381772204341</v>
      </c>
      <c r="Z323" s="127">
        <f t="shared" si="187"/>
        <v>100</v>
      </c>
      <c r="AA323" s="127">
        <f t="shared" si="188"/>
        <v>90.017063152290817</v>
      </c>
      <c r="AB323" s="127">
        <f t="shared" si="189"/>
        <v>0</v>
      </c>
      <c r="AD323" s="146"/>
      <c r="AE323" s="146"/>
      <c r="AF323" s="146"/>
      <c r="AG323" s="146"/>
      <c r="AH323" s="146"/>
      <c r="AI323" s="146"/>
      <c r="AJ323" s="146"/>
      <c r="AK323" s="146"/>
      <c r="AL323" s="146"/>
      <c r="AM323" s="146"/>
      <c r="AN323" s="146"/>
      <c r="AO323" s="146"/>
    </row>
    <row r="324" spans="1:41" s="34" customFormat="1">
      <c r="A324" s="45" t="s">
        <v>3</v>
      </c>
      <c r="B324" s="45" t="s">
        <v>0</v>
      </c>
      <c r="C324" s="45" t="s">
        <v>2</v>
      </c>
      <c r="D324" s="45" t="s">
        <v>1</v>
      </c>
      <c r="E324" s="45" t="s">
        <v>0</v>
      </c>
      <c r="F324" s="16"/>
      <c r="G324" s="16"/>
      <c r="H324" s="30">
        <f t="shared" si="183"/>
        <v>12</v>
      </c>
      <c r="I324" s="34" t="str">
        <f t="shared" si="190"/>
        <v>Breskve namizne</v>
      </c>
      <c r="J324" s="15" t="str">
        <f>+J$65</f>
        <v>Subvencije</v>
      </c>
      <c r="K324" s="16" t="str">
        <f>+K$65</f>
        <v>EUR/ha</v>
      </c>
      <c r="L324" s="39"/>
      <c r="M324" s="194"/>
      <c r="N324" s="39"/>
      <c r="O324" s="139">
        <v>23.94</v>
      </c>
      <c r="P324" s="39"/>
      <c r="Q324" s="139">
        <v>23.94</v>
      </c>
      <c r="R324" s="139">
        <v>23.94</v>
      </c>
      <c r="S324" s="139">
        <v>23.94</v>
      </c>
      <c r="T324" s="139">
        <v>23.94</v>
      </c>
      <c r="U324" s="139"/>
      <c r="V324" s="139"/>
      <c r="W324" s="28"/>
      <c r="X324" s="127">
        <f t="shared" si="185"/>
        <v>100</v>
      </c>
      <c r="Y324" s="127">
        <f t="shared" si="186"/>
        <v>100</v>
      </c>
      <c r="Z324" s="127">
        <f t="shared" si="187"/>
        <v>100</v>
      </c>
      <c r="AA324" s="127">
        <f t="shared" si="188"/>
        <v>100</v>
      </c>
      <c r="AB324" s="127">
        <f t="shared" si="189"/>
        <v>0</v>
      </c>
      <c r="AC324" s="90"/>
      <c r="AD324" s="146"/>
      <c r="AE324" s="146"/>
      <c r="AF324" s="146"/>
      <c r="AG324" s="146"/>
      <c r="AH324" s="146"/>
      <c r="AI324" s="146"/>
      <c r="AJ324" s="146"/>
      <c r="AK324" s="146"/>
      <c r="AL324" s="146"/>
      <c r="AM324" s="146"/>
      <c r="AN324" s="146"/>
      <c r="AO324" s="146"/>
    </row>
    <row r="325" spans="1:41" s="34" customFormat="1">
      <c r="A325" s="45"/>
      <c r="B325" s="45"/>
      <c r="C325" s="45" t="s">
        <v>6</v>
      </c>
      <c r="D325" s="45"/>
      <c r="E325" s="45"/>
      <c r="F325" s="16"/>
      <c r="G325" s="16"/>
      <c r="H325" s="30">
        <f t="shared" si="183"/>
        <v>13</v>
      </c>
      <c r="I325" s="34" t="str">
        <f t="shared" si="190"/>
        <v>Breskve namizne</v>
      </c>
      <c r="J325" s="15" t="str">
        <f>+J$66</f>
        <v>Stroški, zmanjšani za subvencije</v>
      </c>
      <c r="K325" s="16" t="str">
        <f>+K$66</f>
        <v>EUR/ha</v>
      </c>
      <c r="L325" s="195"/>
      <c r="M325" s="194"/>
      <c r="N325" s="195"/>
      <c r="O325" s="151">
        <f>+O323-O324</f>
        <v>22195.201313242127</v>
      </c>
      <c r="P325" s="39"/>
      <c r="Q325" s="151">
        <f t="shared" ref="Q325:T325" si="192">+Q323-Q324</f>
        <v>26662.011771661917</v>
      </c>
      <c r="R325" s="151">
        <f t="shared" si="192"/>
        <v>24492.25551906379</v>
      </c>
      <c r="S325" s="151">
        <f t="shared" si="192"/>
        <v>22195.201313242127</v>
      </c>
      <c r="T325" s="151">
        <f t="shared" si="192"/>
        <v>19977.078467837902</v>
      </c>
      <c r="U325" s="151"/>
      <c r="V325" s="151"/>
      <c r="W325" s="28"/>
      <c r="X325" s="127">
        <f t="shared" si="185"/>
        <v>120.12511801708597</v>
      </c>
      <c r="Y325" s="127">
        <f t="shared" si="186"/>
        <v>110.34932809756131</v>
      </c>
      <c r="Z325" s="127">
        <f t="shared" si="187"/>
        <v>100</v>
      </c>
      <c r="AA325" s="127">
        <f t="shared" si="188"/>
        <v>90.006295441524813</v>
      </c>
      <c r="AB325" s="127">
        <f t="shared" si="189"/>
        <v>0</v>
      </c>
      <c r="AD325" s="146"/>
      <c r="AE325" s="146"/>
      <c r="AF325" s="146"/>
      <c r="AG325" s="146"/>
      <c r="AH325" s="146"/>
      <c r="AI325" s="146"/>
      <c r="AJ325" s="146"/>
      <c r="AK325" s="146"/>
      <c r="AL325" s="146"/>
      <c r="AM325" s="146"/>
      <c r="AN325" s="146"/>
      <c r="AO325" s="146"/>
    </row>
    <row r="326" spans="1:41" s="34" customFormat="1">
      <c r="A326" s="45"/>
      <c r="B326" s="45"/>
      <c r="C326" s="45"/>
      <c r="D326" s="45"/>
      <c r="E326" s="45"/>
      <c r="F326" s="16"/>
      <c r="G326" s="47"/>
      <c r="H326" s="30">
        <f t="shared" si="183"/>
        <v>14</v>
      </c>
      <c r="I326" s="34" t="str">
        <f t="shared" si="190"/>
        <v>Breskve namizne</v>
      </c>
      <c r="J326" s="15" t="str">
        <f>+J$67</f>
        <v>Stroški, zmanjšani za subvencije/kg</v>
      </c>
      <c r="K326" s="16" t="str">
        <f>+K$67</f>
        <v>EUR/kg</v>
      </c>
      <c r="L326" s="196"/>
      <c r="M326" s="197"/>
      <c r="N326" s="195"/>
      <c r="O326" s="157">
        <f>+O325/O317</f>
        <v>1.1097600656621063</v>
      </c>
      <c r="P326" s="198"/>
      <c r="Q326" s="157">
        <f t="shared" ref="Q326:T326" si="193">+Q325/Q317</f>
        <v>0.88873372572206388</v>
      </c>
      <c r="R326" s="157">
        <f t="shared" si="193"/>
        <v>0.97969022076255163</v>
      </c>
      <c r="S326" s="157">
        <f t="shared" si="193"/>
        <v>1.1097600656621063</v>
      </c>
      <c r="T326" s="157">
        <f t="shared" si="193"/>
        <v>1.3318052311891935</v>
      </c>
      <c r="U326" s="157"/>
      <c r="V326" s="157"/>
      <c r="W326" s="28"/>
      <c r="X326" s="127">
        <f t="shared" si="185"/>
        <v>80.083412011390635</v>
      </c>
      <c r="Y326" s="127">
        <f t="shared" si="186"/>
        <v>88.279462478049055</v>
      </c>
      <c r="Z326" s="127">
        <f t="shared" si="187"/>
        <v>100</v>
      </c>
      <c r="AA326" s="127">
        <f t="shared" si="188"/>
        <v>120.00839392203308</v>
      </c>
      <c r="AB326" s="127">
        <f t="shared" si="189"/>
        <v>0</v>
      </c>
      <c r="AD326" s="146"/>
      <c r="AE326" s="146"/>
      <c r="AF326" s="146"/>
      <c r="AG326" s="146"/>
      <c r="AH326" s="146"/>
      <c r="AI326" s="146"/>
      <c r="AJ326" s="146"/>
      <c r="AK326" s="146"/>
      <c r="AL326" s="146"/>
      <c r="AM326" s="146"/>
      <c r="AN326" s="146"/>
      <c r="AO326" s="146"/>
    </row>
    <row r="327" spans="1:41" s="34" customFormat="1">
      <c r="A327" s="45" t="s">
        <v>152</v>
      </c>
      <c r="B327" s="45"/>
      <c r="C327" s="45"/>
      <c r="D327" s="45"/>
      <c r="E327" s="45"/>
      <c r="F327" s="16"/>
      <c r="G327" s="16"/>
      <c r="H327" s="30">
        <f t="shared" si="183"/>
        <v>15</v>
      </c>
      <c r="I327" s="34" t="str">
        <f t="shared" si="190"/>
        <v>Breskve namizne</v>
      </c>
      <c r="J327" s="15" t="str">
        <f t="shared" ref="J327" si="194">+J290</f>
        <v>davek_a</v>
      </c>
      <c r="K327" s="16"/>
      <c r="L327" s="39"/>
      <c r="M327" s="194"/>
      <c r="N327" s="39"/>
      <c r="O327" s="31">
        <v>0</v>
      </c>
      <c r="P327" s="39"/>
      <c r="Q327" s="31">
        <v>0</v>
      </c>
      <c r="R327" s="31">
        <v>0</v>
      </c>
      <c r="S327" s="31">
        <v>0</v>
      </c>
      <c r="T327" s="31">
        <v>0</v>
      </c>
      <c r="U327" s="31"/>
      <c r="V327" s="31"/>
      <c r="W327" s="202"/>
      <c r="X327" s="127" t="e">
        <f t="shared" si="185"/>
        <v>#DIV/0!</v>
      </c>
      <c r="Y327" s="127" t="e">
        <f t="shared" si="186"/>
        <v>#DIV/0!</v>
      </c>
      <c r="Z327" s="127" t="e">
        <f t="shared" si="187"/>
        <v>#DIV/0!</v>
      </c>
      <c r="AA327" s="127" t="e">
        <f t="shared" si="188"/>
        <v>#DIV/0!</v>
      </c>
      <c r="AB327" s="127" t="e">
        <f t="shared" si="189"/>
        <v>#DIV/0!</v>
      </c>
      <c r="AD327" s="146"/>
      <c r="AE327" s="146"/>
      <c r="AF327" s="146"/>
      <c r="AG327" s="146"/>
      <c r="AH327" s="146"/>
      <c r="AI327" s="146"/>
      <c r="AJ327" s="146"/>
      <c r="AK327" s="146"/>
      <c r="AL327" s="146"/>
      <c r="AM327" s="146"/>
      <c r="AN327" s="146"/>
      <c r="AO327" s="146"/>
    </row>
    <row r="328" spans="1:41" s="34" customFormat="1">
      <c r="A328" s="16" t="s">
        <v>97</v>
      </c>
      <c r="B328" s="45"/>
      <c r="C328" s="45"/>
      <c r="D328" s="45"/>
      <c r="E328" s="45"/>
      <c r="F328" s="16"/>
      <c r="G328" s="16"/>
      <c r="H328" s="30">
        <f t="shared" si="183"/>
        <v>16</v>
      </c>
      <c r="I328" s="34" t="str">
        <f t="shared" si="190"/>
        <v>Breskve namizne</v>
      </c>
      <c r="J328" s="15" t="str">
        <f t="shared" ref="J328:J333" si="195">+A328</f>
        <v>Pokoj obvezno</v>
      </c>
      <c r="K328" s="16"/>
      <c r="L328" s="39"/>
      <c r="M328" s="194"/>
      <c r="N328" s="39"/>
      <c r="O328" s="31">
        <v>626.34657696113823</v>
      </c>
      <c r="P328" s="39"/>
      <c r="Q328" s="31">
        <v>745.34904494878549</v>
      </c>
      <c r="R328" s="31">
        <v>689.71124902425095</v>
      </c>
      <c r="S328" s="31">
        <v>626.34657696113823</v>
      </c>
      <c r="T328" s="31">
        <v>570.56029850660059</v>
      </c>
      <c r="U328" s="31"/>
      <c r="V328" s="31"/>
      <c r="W328" s="28"/>
      <c r="X328" s="127">
        <f t="shared" si="185"/>
        <v>118.9994601016285</v>
      </c>
      <c r="Y328" s="127">
        <f t="shared" si="186"/>
        <v>110.11655118649179</v>
      </c>
      <c r="Z328" s="127">
        <f t="shared" si="187"/>
        <v>100</v>
      </c>
      <c r="AA328" s="127">
        <f t="shared" si="188"/>
        <v>91.093384955467087</v>
      </c>
      <c r="AB328" s="127">
        <f t="shared" si="189"/>
        <v>0</v>
      </c>
      <c r="AD328" s="146"/>
      <c r="AE328" s="146"/>
      <c r="AF328" s="146"/>
      <c r="AG328" s="146"/>
      <c r="AH328" s="146"/>
      <c r="AI328" s="146"/>
      <c r="AJ328" s="146"/>
      <c r="AK328" s="146"/>
      <c r="AL328" s="146"/>
      <c r="AM328" s="146"/>
      <c r="AN328" s="146"/>
      <c r="AO328" s="146"/>
    </row>
    <row r="329" spans="1:41" s="34" customFormat="1">
      <c r="A329" s="16" t="s">
        <v>96</v>
      </c>
      <c r="B329" s="45"/>
      <c r="C329" s="45"/>
      <c r="D329" s="45"/>
      <c r="E329" s="45"/>
      <c r="F329" s="16"/>
      <c r="G329" s="16"/>
      <c r="H329" s="30">
        <f t="shared" si="183"/>
        <v>17</v>
      </c>
      <c r="I329" s="34" t="str">
        <f t="shared" si="190"/>
        <v>Breskve namizne</v>
      </c>
      <c r="J329" s="15" t="str">
        <f t="shared" si="195"/>
        <v>Zdrav obvezno</v>
      </c>
      <c r="K329" s="16"/>
      <c r="L329" s="38"/>
      <c r="M329" s="199"/>
      <c r="N329" s="38"/>
      <c r="O329" s="31">
        <v>286.50304713899811</v>
      </c>
      <c r="P329" s="38"/>
      <c r="Q329" s="31">
        <v>340.9370792701219</v>
      </c>
      <c r="R329" s="31">
        <v>315.4872745536735</v>
      </c>
      <c r="S329" s="31">
        <v>286.50304713899811</v>
      </c>
      <c r="T329" s="31">
        <v>260.98532363947083</v>
      </c>
      <c r="U329" s="31"/>
      <c r="V329" s="31"/>
      <c r="W329" s="28"/>
      <c r="X329" s="127">
        <f t="shared" si="185"/>
        <v>118.99946010162847</v>
      </c>
      <c r="Y329" s="127">
        <f t="shared" si="186"/>
        <v>110.11655118649178</v>
      </c>
      <c r="Z329" s="127">
        <f t="shared" si="187"/>
        <v>100</v>
      </c>
      <c r="AA329" s="127">
        <f t="shared" si="188"/>
        <v>91.093384955467073</v>
      </c>
      <c r="AB329" s="127">
        <f t="shared" si="189"/>
        <v>0</v>
      </c>
      <c r="AD329" s="146"/>
      <c r="AE329" s="146"/>
      <c r="AF329" s="146"/>
      <c r="AG329" s="146"/>
      <c r="AH329" s="146"/>
      <c r="AI329" s="146"/>
      <c r="AJ329" s="146"/>
      <c r="AK329" s="146"/>
      <c r="AL329" s="146"/>
      <c r="AM329" s="146"/>
      <c r="AN329" s="146"/>
      <c r="AO329" s="146"/>
    </row>
    <row r="330" spans="1:41" s="34" customFormat="1">
      <c r="A330" s="16" t="s">
        <v>95</v>
      </c>
      <c r="B330" s="45"/>
      <c r="C330" s="45"/>
      <c r="D330" s="45"/>
      <c r="E330" s="45"/>
      <c r="F330" s="16"/>
      <c r="G330" s="16"/>
      <c r="H330" s="30">
        <f t="shared" si="183"/>
        <v>18</v>
      </c>
      <c r="I330" s="34" t="str">
        <f t="shared" si="190"/>
        <v>Breskve namizne</v>
      </c>
      <c r="J330" s="15" t="str">
        <f t="shared" si="195"/>
        <v>Pokoj dodatno</v>
      </c>
      <c r="K330" s="16"/>
      <c r="L330" s="39"/>
      <c r="M330" s="194"/>
      <c r="N330" s="39"/>
      <c r="O330" s="31">
        <v>477.78932783896801</v>
      </c>
      <c r="P330" s="39"/>
      <c r="Q330" s="31">
        <v>568.56672055157162</v>
      </c>
      <c r="R330" s="31">
        <v>526.12512975339212</v>
      </c>
      <c r="S330" s="31">
        <v>477.78932783896801</v>
      </c>
      <c r="T330" s="31">
        <v>435.23447168448962</v>
      </c>
      <c r="U330" s="31"/>
      <c r="V330" s="31"/>
      <c r="W330" s="181"/>
      <c r="X330" s="127">
        <f t="shared" si="185"/>
        <v>118.99946010162847</v>
      </c>
      <c r="Y330" s="127">
        <f t="shared" si="186"/>
        <v>110.11655118649175</v>
      </c>
      <c r="Z330" s="127">
        <f t="shared" si="187"/>
        <v>100</v>
      </c>
      <c r="AA330" s="127">
        <f t="shared" si="188"/>
        <v>91.093384955467045</v>
      </c>
      <c r="AB330" s="127">
        <f t="shared" si="189"/>
        <v>0</v>
      </c>
      <c r="AD330" s="146"/>
      <c r="AE330" s="146"/>
      <c r="AF330" s="146"/>
      <c r="AG330" s="146"/>
      <c r="AH330" s="146"/>
      <c r="AI330" s="146"/>
      <c r="AJ330" s="146"/>
      <c r="AK330" s="146"/>
      <c r="AL330" s="146"/>
      <c r="AM330" s="146"/>
      <c r="AN330" s="146"/>
      <c r="AO330" s="146"/>
    </row>
    <row r="331" spans="1:41" s="34" customFormat="1">
      <c r="A331" s="16" t="s">
        <v>94</v>
      </c>
      <c r="B331" s="45"/>
      <c r="C331" s="45"/>
      <c r="D331" s="45"/>
      <c r="E331" s="45"/>
      <c r="F331" s="16"/>
      <c r="G331" s="16"/>
      <c r="H331" s="30">
        <f t="shared" si="183"/>
        <v>19</v>
      </c>
      <c r="I331" s="34" t="str">
        <f t="shared" si="190"/>
        <v>Breskve namizne</v>
      </c>
      <c r="J331" s="15" t="str">
        <f t="shared" si="195"/>
        <v>Zdrav dodatno</v>
      </c>
      <c r="K331" s="16"/>
      <c r="L331" s="38"/>
      <c r="M331" s="199"/>
      <c r="N331" s="38"/>
      <c r="O331" s="31">
        <v>218.55008608892146</v>
      </c>
      <c r="P331" s="38"/>
      <c r="Q331" s="31">
        <v>260.07342249746068</v>
      </c>
      <c r="R331" s="31">
        <v>240.65981741622898</v>
      </c>
      <c r="S331" s="31">
        <v>218.55008608892146</v>
      </c>
      <c r="T331" s="31">
        <v>199.08467124148589</v>
      </c>
      <c r="U331" s="31"/>
      <c r="V331" s="31"/>
      <c r="W331" s="28"/>
      <c r="X331" s="127">
        <f t="shared" si="185"/>
        <v>118.99946010162843</v>
      </c>
      <c r="Y331" s="127">
        <f t="shared" si="186"/>
        <v>110.11655118649175</v>
      </c>
      <c r="Z331" s="127">
        <f t="shared" si="187"/>
        <v>100</v>
      </c>
      <c r="AA331" s="127">
        <f t="shared" si="188"/>
        <v>91.093384955467059</v>
      </c>
      <c r="AB331" s="127">
        <f t="shared" si="189"/>
        <v>0</v>
      </c>
      <c r="AD331" s="146"/>
      <c r="AE331" s="146"/>
      <c r="AF331" s="146"/>
      <c r="AG331" s="146"/>
      <c r="AH331" s="146"/>
      <c r="AI331" s="146"/>
      <c r="AJ331" s="146"/>
      <c r="AK331" s="146"/>
      <c r="AL331" s="146"/>
      <c r="AM331" s="146"/>
      <c r="AN331" s="146"/>
      <c r="AO331" s="146"/>
    </row>
    <row r="332" spans="1:41" s="34" customFormat="1">
      <c r="A332" s="16" t="s">
        <v>93</v>
      </c>
      <c r="B332" s="45"/>
      <c r="C332" s="45"/>
      <c r="D332" s="45"/>
      <c r="E332" s="45"/>
      <c r="F332" s="16"/>
      <c r="G332" s="16"/>
      <c r="H332" s="30">
        <f t="shared" si="183"/>
        <v>20</v>
      </c>
      <c r="I332" s="34" t="str">
        <f t="shared" si="190"/>
        <v>Breskve namizne</v>
      </c>
      <c r="J332" s="15" t="str">
        <f t="shared" si="195"/>
        <v>Regresi</v>
      </c>
      <c r="K332" s="16"/>
      <c r="L332" s="39"/>
      <c r="M332" s="194"/>
      <c r="N332" s="39"/>
      <c r="O332" s="31">
        <v>1644.8206257207685</v>
      </c>
      <c r="P332" s="39"/>
      <c r="Q332" s="31">
        <v>1957.3276642479409</v>
      </c>
      <c r="R332" s="31">
        <v>1811.2197462477841</v>
      </c>
      <c r="S332" s="31">
        <v>1644.8206257207685</v>
      </c>
      <c r="T332" s="31">
        <v>1498.3227844147416</v>
      </c>
      <c r="U332" s="31"/>
      <c r="V332" s="31"/>
      <c r="W332" s="181"/>
      <c r="X332" s="127">
        <f t="shared" si="185"/>
        <v>118.99946010162843</v>
      </c>
      <c r="Y332" s="127">
        <f t="shared" si="186"/>
        <v>110.11655118649175</v>
      </c>
      <c r="Z332" s="127">
        <f t="shared" si="187"/>
        <v>100</v>
      </c>
      <c r="AA332" s="127">
        <f t="shared" si="188"/>
        <v>91.093384955467059</v>
      </c>
      <c r="AB332" s="127">
        <f t="shared" si="189"/>
        <v>0</v>
      </c>
      <c r="AD332" s="146"/>
      <c r="AE332" s="146"/>
      <c r="AF332" s="146"/>
      <c r="AG332" s="146"/>
      <c r="AH332" s="146"/>
      <c r="AI332" s="146"/>
      <c r="AJ332" s="146"/>
      <c r="AK332" s="146"/>
      <c r="AL332" s="146"/>
      <c r="AM332" s="146"/>
      <c r="AN332" s="146"/>
      <c r="AO332" s="146"/>
    </row>
    <row r="333" spans="1:41" s="34" customFormat="1">
      <c r="A333" s="45" t="s">
        <v>13</v>
      </c>
      <c r="B333" s="45"/>
      <c r="C333" s="45"/>
      <c r="D333" s="45"/>
      <c r="E333" s="45"/>
      <c r="F333" s="16"/>
      <c r="G333" s="16"/>
      <c r="H333" s="30">
        <f t="shared" si="183"/>
        <v>21</v>
      </c>
      <c r="I333" s="34" t="str">
        <f t="shared" si="190"/>
        <v>Breskve namizne</v>
      </c>
      <c r="J333" s="15" t="str">
        <f t="shared" si="195"/>
        <v>SUM element</v>
      </c>
      <c r="K333" s="16"/>
      <c r="L333" s="59"/>
      <c r="M333" s="147"/>
      <c r="N333" s="59"/>
      <c r="O333" s="139">
        <v>22219.141313242126</v>
      </c>
      <c r="P333" s="150"/>
      <c r="Q333" s="139">
        <v>26685.951771661916</v>
      </c>
      <c r="R333" s="139">
        <v>24516.195519063789</v>
      </c>
      <c r="S333" s="139">
        <v>22219.141313242126</v>
      </c>
      <c r="T333" s="139">
        <v>20001.018467837905</v>
      </c>
      <c r="U333" s="139"/>
      <c r="V333" s="139"/>
      <c r="W333" s="181"/>
      <c r="X333" s="127">
        <f t="shared" si="185"/>
        <v>120.10343422118508</v>
      </c>
      <c r="Y333" s="127">
        <f t="shared" si="186"/>
        <v>110.3381772204341</v>
      </c>
      <c r="Z333" s="127">
        <f t="shared" si="187"/>
        <v>100</v>
      </c>
      <c r="AA333" s="127">
        <f t="shared" si="188"/>
        <v>90.017063152290817</v>
      </c>
      <c r="AB333" s="127">
        <f t="shared" si="189"/>
        <v>0</v>
      </c>
      <c r="AD333" s="146"/>
      <c r="AE333" s="146"/>
      <c r="AF333" s="146"/>
      <c r="AG333" s="146"/>
      <c r="AH333" s="146"/>
      <c r="AI333" s="146"/>
      <c r="AJ333" s="146"/>
      <c r="AK333" s="146"/>
      <c r="AL333" s="146"/>
      <c r="AM333" s="146"/>
      <c r="AN333" s="146"/>
      <c r="AO333" s="146"/>
    </row>
    <row r="334" spans="1:41" s="34" customFormat="1">
      <c r="A334" s="45" t="s">
        <v>3</v>
      </c>
      <c r="B334" s="45" t="s">
        <v>0</v>
      </c>
      <c r="C334" s="45" t="s">
        <v>2</v>
      </c>
      <c r="D334" s="45" t="s">
        <v>1</v>
      </c>
      <c r="E334" s="45" t="s">
        <v>0</v>
      </c>
      <c r="F334" s="16"/>
      <c r="G334" s="16"/>
      <c r="H334" s="30">
        <f t="shared" si="183"/>
        <v>22</v>
      </c>
      <c r="I334" s="34" t="str">
        <f t="shared" si="190"/>
        <v>Breskve namizne</v>
      </c>
      <c r="J334" s="82" t="str">
        <f t="shared" ref="J334" si="196">+J297</f>
        <v>Subvencije</v>
      </c>
      <c r="K334" s="16"/>
      <c r="L334" s="59"/>
      <c r="M334" s="147"/>
      <c r="N334" s="59"/>
      <c r="O334" s="163">
        <v>23.94</v>
      </c>
      <c r="P334" s="190"/>
      <c r="Q334" s="163">
        <v>23.94</v>
      </c>
      <c r="R334" s="163">
        <v>23.94</v>
      </c>
      <c r="S334" s="163">
        <v>23.94</v>
      </c>
      <c r="T334" s="163">
        <v>23.94</v>
      </c>
      <c r="U334" s="163"/>
      <c r="V334" s="139"/>
      <c r="W334" s="181"/>
      <c r="X334" s="127">
        <f t="shared" si="185"/>
        <v>100</v>
      </c>
      <c r="Y334" s="127">
        <f t="shared" si="186"/>
        <v>100</v>
      </c>
      <c r="Z334" s="127">
        <f t="shared" si="187"/>
        <v>100</v>
      </c>
      <c r="AA334" s="127">
        <f t="shared" si="188"/>
        <v>100</v>
      </c>
      <c r="AB334" s="127">
        <f t="shared" si="189"/>
        <v>0</v>
      </c>
      <c r="AD334" s="146"/>
      <c r="AE334" s="146"/>
      <c r="AF334" s="146"/>
      <c r="AG334" s="146"/>
      <c r="AH334" s="146"/>
      <c r="AI334" s="146"/>
      <c r="AJ334" s="146"/>
      <c r="AK334" s="146"/>
      <c r="AL334" s="146"/>
      <c r="AM334" s="146"/>
      <c r="AN334" s="146"/>
      <c r="AO334" s="146"/>
    </row>
    <row r="335" spans="1:41" s="34" customFormat="1" ht="13.5" customHeight="1">
      <c r="A335" s="87" t="s">
        <v>14</v>
      </c>
      <c r="B335" s="45"/>
      <c r="C335" s="45"/>
      <c r="D335" s="45"/>
      <c r="E335" s="45"/>
      <c r="F335" s="16"/>
      <c r="G335" s="16"/>
      <c r="H335" s="30">
        <f t="shared" si="183"/>
        <v>23</v>
      </c>
      <c r="I335" s="34" t="str">
        <f t="shared" si="190"/>
        <v>Breskve namizne</v>
      </c>
      <c r="J335" s="178" t="str">
        <f>+J298</f>
        <v>Vrednost pridelave_tržna</v>
      </c>
      <c r="K335" s="16"/>
      <c r="L335" s="59"/>
      <c r="M335" s="147"/>
      <c r="N335" s="59"/>
      <c r="O335" s="163">
        <v>35840.000000000007</v>
      </c>
      <c r="P335" s="190"/>
      <c r="Q335" s="163">
        <v>53760.000000000007</v>
      </c>
      <c r="R335" s="163">
        <v>44800.000000000007</v>
      </c>
      <c r="S335" s="163">
        <v>35840.000000000007</v>
      </c>
      <c r="T335" s="163">
        <v>26880.000000000004</v>
      </c>
      <c r="U335" s="163"/>
      <c r="V335" s="189"/>
      <c r="W335" s="181"/>
      <c r="X335" s="127">
        <f t="shared" si="185"/>
        <v>150</v>
      </c>
      <c r="Y335" s="127">
        <f t="shared" si="186"/>
        <v>125</v>
      </c>
      <c r="Z335" s="127">
        <f t="shared" si="187"/>
        <v>100</v>
      </c>
      <c r="AA335" s="127">
        <f t="shared" si="188"/>
        <v>75</v>
      </c>
      <c r="AB335" s="127">
        <f t="shared" si="189"/>
        <v>0</v>
      </c>
      <c r="AD335" s="146"/>
      <c r="AE335" s="146"/>
      <c r="AF335" s="146"/>
      <c r="AG335" s="146"/>
      <c r="AH335" s="146"/>
      <c r="AI335" s="146"/>
      <c r="AJ335" s="146"/>
      <c r="AK335" s="146"/>
      <c r="AL335" s="146"/>
      <c r="AM335" s="146"/>
      <c r="AN335" s="146"/>
      <c r="AO335" s="146"/>
    </row>
    <row r="336" spans="1:41" s="34" customFormat="1">
      <c r="A336" s="45"/>
      <c r="B336" s="45"/>
      <c r="C336" s="45"/>
      <c r="D336" s="45"/>
      <c r="E336" s="45"/>
      <c r="F336" s="16"/>
      <c r="G336" s="47"/>
      <c r="H336" s="30">
        <f t="shared" si="183"/>
        <v>24</v>
      </c>
      <c r="I336" s="34" t="str">
        <f t="shared" si="190"/>
        <v>Breskve namizne</v>
      </c>
      <c r="J336" s="19"/>
      <c r="K336" s="42"/>
      <c r="L336" s="165"/>
      <c r="M336" s="166"/>
      <c r="N336" s="159"/>
      <c r="O336" s="167">
        <f>+O321-O334-O322</f>
        <v>22195.201313242127</v>
      </c>
      <c r="P336" s="59" t="s">
        <v>92</v>
      </c>
      <c r="Q336" s="167">
        <f t="shared" ref="Q336:T336" si="197">+Q321-Q334-Q322</f>
        <v>26662.011771661917</v>
      </c>
      <c r="R336" s="167">
        <f t="shared" si="197"/>
        <v>24492.25551906379</v>
      </c>
      <c r="S336" s="167">
        <f t="shared" si="197"/>
        <v>22195.201313242127</v>
      </c>
      <c r="T336" s="167">
        <f t="shared" si="197"/>
        <v>19977.078467837902</v>
      </c>
      <c r="U336" s="167"/>
      <c r="V336" s="167"/>
      <c r="W336" s="181"/>
      <c r="X336" s="127">
        <f t="shared" ref="X336:Y338" si="198">R336/$Q336*100</f>
        <v>91.861993494038273</v>
      </c>
      <c r="Y336" s="127">
        <f t="shared" si="198"/>
        <v>83.246536320385999</v>
      </c>
      <c r="Z336" s="127"/>
      <c r="AA336" s="127"/>
      <c r="AB336" s="188"/>
      <c r="AD336" s="146"/>
      <c r="AE336" s="146"/>
      <c r="AF336" s="146"/>
      <c r="AG336" s="146"/>
      <c r="AH336" s="146"/>
      <c r="AI336" s="146"/>
      <c r="AJ336" s="146"/>
      <c r="AK336" s="146"/>
      <c r="AL336" s="146"/>
      <c r="AM336" s="146"/>
      <c r="AN336" s="146"/>
      <c r="AO336" s="146"/>
    </row>
    <row r="337" spans="1:41" s="34" customFormat="1">
      <c r="A337" s="45"/>
      <c r="B337" s="45"/>
      <c r="C337" s="45"/>
      <c r="D337" s="45"/>
      <c r="E337" s="45"/>
      <c r="F337" s="16"/>
      <c r="G337" s="42"/>
      <c r="H337" s="30">
        <f t="shared" si="183"/>
        <v>25</v>
      </c>
      <c r="I337" s="34" t="str">
        <f t="shared" si="190"/>
        <v>Breskve namizne</v>
      </c>
      <c r="J337" s="19"/>
      <c r="K337" s="42"/>
      <c r="L337" s="165"/>
      <c r="M337" s="166"/>
      <c r="N337" s="159"/>
      <c r="O337" s="167">
        <f>O336-O328-O329</f>
        <v>21282.351689141989</v>
      </c>
      <c r="P337" s="59" t="s">
        <v>91</v>
      </c>
      <c r="Q337" s="167">
        <f t="shared" ref="Q337:T337" si="199">Q336-Q328-Q329</f>
        <v>25575.725647443007</v>
      </c>
      <c r="R337" s="167">
        <f t="shared" si="199"/>
        <v>23487.056995485866</v>
      </c>
      <c r="S337" s="167">
        <f t="shared" si="199"/>
        <v>21282.351689141989</v>
      </c>
      <c r="T337" s="167">
        <f t="shared" si="199"/>
        <v>19145.532845691832</v>
      </c>
      <c r="U337" s="167"/>
      <c r="V337" s="167"/>
      <c r="W337" s="191"/>
      <c r="X337" s="159">
        <f t="shared" si="198"/>
        <v>91.833394364840004</v>
      </c>
      <c r="Y337" s="159">
        <f t="shared" si="198"/>
        <v>83.213090344006488</v>
      </c>
      <c r="Z337" s="159"/>
      <c r="AA337" s="159"/>
      <c r="AB337" s="188"/>
      <c r="AD337" s="146"/>
      <c r="AE337" s="146"/>
      <c r="AF337" s="146"/>
      <c r="AG337" s="146"/>
      <c r="AH337" s="146"/>
      <c r="AI337" s="146"/>
      <c r="AJ337" s="146"/>
      <c r="AK337" s="146"/>
      <c r="AL337" s="146"/>
      <c r="AM337" s="146"/>
      <c r="AN337" s="146"/>
      <c r="AO337" s="146"/>
    </row>
    <row r="338" spans="1:41" s="204" customFormat="1">
      <c r="A338" s="45"/>
      <c r="B338" s="45"/>
      <c r="C338" s="45"/>
      <c r="D338" s="45"/>
      <c r="E338" s="45"/>
      <c r="F338" s="16"/>
      <c r="G338" s="15"/>
      <c r="H338" s="30">
        <f t="shared" si="183"/>
        <v>26</v>
      </c>
      <c r="I338" s="34" t="str">
        <f t="shared" si="190"/>
        <v>Breskve namizne</v>
      </c>
      <c r="J338" s="15"/>
      <c r="K338" s="16"/>
      <c r="L338" s="144"/>
      <c r="M338" s="145"/>
      <c r="N338" s="159"/>
      <c r="O338" s="167">
        <f>O337-O330-O331-O332</f>
        <v>18941.191649493332</v>
      </c>
      <c r="P338" s="59" t="s">
        <v>90</v>
      </c>
      <c r="Q338" s="167">
        <f t="shared" ref="Q338:T338" si="200">Q337-Q330-Q331-Q332</f>
        <v>22789.757840146034</v>
      </c>
      <c r="R338" s="167">
        <f t="shared" si="200"/>
        <v>20909.05230206846</v>
      </c>
      <c r="S338" s="167">
        <f t="shared" si="200"/>
        <v>18941.191649493332</v>
      </c>
      <c r="T338" s="167">
        <f t="shared" si="200"/>
        <v>17012.890918351117</v>
      </c>
      <c r="U338" s="167"/>
      <c r="V338" s="167"/>
      <c r="W338" s="191"/>
      <c r="X338" s="159">
        <f t="shared" si="198"/>
        <v>91.747584369832325</v>
      </c>
      <c r="Y338" s="159">
        <f t="shared" si="198"/>
        <v>83.11273767080958</v>
      </c>
      <c r="Z338" s="159"/>
      <c r="AA338" s="159"/>
      <c r="AB338" s="203"/>
      <c r="AC338" s="34"/>
      <c r="AD338" s="146"/>
      <c r="AE338" s="146"/>
      <c r="AF338" s="146"/>
      <c r="AG338" s="146"/>
      <c r="AH338" s="146"/>
      <c r="AI338" s="146"/>
      <c r="AJ338" s="146"/>
      <c r="AK338" s="146"/>
      <c r="AL338" s="146"/>
      <c r="AM338" s="146"/>
      <c r="AN338" s="146"/>
      <c r="AO338" s="146"/>
    </row>
    <row r="339" spans="1:41" s="34" customFormat="1">
      <c r="A339" s="45"/>
      <c r="B339" s="45"/>
      <c r="C339" s="45"/>
      <c r="D339" s="45"/>
      <c r="E339" s="45"/>
      <c r="F339" s="16"/>
      <c r="G339" s="16"/>
      <c r="H339" s="30">
        <f t="shared" si="183"/>
        <v>27</v>
      </c>
      <c r="I339" s="34" t="str">
        <f t="shared" si="190"/>
        <v>Breskve namizne</v>
      </c>
      <c r="J339" s="16"/>
      <c r="K339" s="16"/>
      <c r="L339" s="59"/>
      <c r="M339" s="147"/>
      <c r="N339" s="59"/>
      <c r="O339" s="169"/>
      <c r="P339" s="164"/>
      <c r="Q339" s="169"/>
      <c r="R339" s="169"/>
      <c r="S339" s="169"/>
      <c r="T339" s="169"/>
      <c r="U339" s="169"/>
      <c r="V339" s="169"/>
      <c r="W339" s="191"/>
      <c r="X339" s="144"/>
      <c r="Y339" s="144"/>
      <c r="Z339" s="144"/>
      <c r="AA339" s="144"/>
      <c r="AB339" s="94"/>
      <c r="AD339" s="146"/>
      <c r="AE339" s="146"/>
      <c r="AF339" s="146"/>
      <c r="AG339" s="146"/>
      <c r="AH339" s="146"/>
      <c r="AI339" s="146"/>
      <c r="AJ339" s="146"/>
      <c r="AK339" s="146"/>
      <c r="AL339" s="146"/>
      <c r="AM339" s="146"/>
      <c r="AN339" s="146"/>
      <c r="AO339" s="146"/>
    </row>
    <row r="340" spans="1:41" s="34" customFormat="1">
      <c r="A340" s="45"/>
      <c r="B340" s="45"/>
      <c r="C340" s="45"/>
      <c r="D340" s="45"/>
      <c r="E340" s="45"/>
      <c r="F340" s="16"/>
      <c r="G340" s="16"/>
      <c r="H340" s="30">
        <f t="shared" si="183"/>
        <v>28</v>
      </c>
      <c r="I340" s="34" t="str">
        <f t="shared" si="190"/>
        <v>Breskve namizne</v>
      </c>
      <c r="J340" s="15"/>
      <c r="K340" s="16"/>
      <c r="L340" s="59"/>
      <c r="M340" s="147"/>
      <c r="N340" s="59"/>
      <c r="O340" s="172" t="str">
        <f>+O317&amp;";"&amp;O319</f>
        <v>20000;0,5</v>
      </c>
      <c r="P340" s="192"/>
      <c r="Q340" s="172" t="str">
        <f t="shared" ref="Q340:T340" si="201">+Q317&amp;";"&amp;Q319</f>
        <v>30000;0,5</v>
      </c>
      <c r="R340" s="172" t="str">
        <f t="shared" si="201"/>
        <v>25000;0,5</v>
      </c>
      <c r="S340" s="172" t="str">
        <f t="shared" si="201"/>
        <v>20000;0,5</v>
      </c>
      <c r="T340" s="172" t="str">
        <f t="shared" si="201"/>
        <v>15000;0,5</v>
      </c>
      <c r="U340" s="172"/>
      <c r="V340" s="172"/>
      <c r="W340" s="28"/>
      <c r="X340" s="59"/>
      <c r="Y340" s="59"/>
      <c r="Z340" s="59"/>
      <c r="AA340" s="59"/>
      <c r="AB340" s="94"/>
      <c r="AD340" s="146"/>
      <c r="AE340" s="146"/>
      <c r="AF340" s="146"/>
      <c r="AG340" s="146"/>
      <c r="AH340" s="146"/>
      <c r="AI340" s="146"/>
      <c r="AJ340" s="146"/>
      <c r="AK340" s="146"/>
      <c r="AL340" s="146"/>
      <c r="AM340" s="146"/>
      <c r="AN340" s="146"/>
      <c r="AO340" s="146"/>
    </row>
    <row r="341" spans="1:41" s="34" customFormat="1" ht="12.75" customHeight="1">
      <c r="A341" s="45"/>
      <c r="B341" s="45"/>
      <c r="C341" s="45"/>
      <c r="D341" s="45"/>
      <c r="E341" s="45"/>
      <c r="F341" s="16"/>
      <c r="G341" s="16"/>
      <c r="H341" s="30">
        <f t="shared" si="183"/>
        <v>29</v>
      </c>
      <c r="I341" s="34" t="str">
        <f t="shared" si="190"/>
        <v>Breskve namizne</v>
      </c>
      <c r="J341" s="16"/>
      <c r="K341" s="16"/>
      <c r="L341" s="59"/>
      <c r="M341" s="147"/>
      <c r="N341" s="59"/>
      <c r="O341" s="174">
        <f>+O336/O317*1000</f>
        <v>1109.7600656621062</v>
      </c>
      <c r="P341" s="160" t="s">
        <v>89</v>
      </c>
      <c r="Q341" s="174">
        <f t="shared" ref="Q341:T341" si="202">+Q336/Q317*1000</f>
        <v>888.73372572206392</v>
      </c>
      <c r="R341" s="174">
        <f t="shared" si="202"/>
        <v>979.69022076255169</v>
      </c>
      <c r="S341" s="174">
        <f t="shared" si="202"/>
        <v>1109.7600656621062</v>
      </c>
      <c r="T341" s="174">
        <f t="shared" si="202"/>
        <v>1331.8052311891934</v>
      </c>
      <c r="U341" s="174"/>
      <c r="V341" s="174"/>
      <c r="W341" s="28"/>
      <c r="X341" s="59">
        <f t="shared" ref="X341:Y348" si="203">R341/$Q341*100</f>
        <v>110.23439219284595</v>
      </c>
      <c r="Y341" s="59">
        <f t="shared" si="203"/>
        <v>124.86980448057896</v>
      </c>
      <c r="Z341" s="59"/>
      <c r="AA341" s="59"/>
      <c r="AB341" s="94"/>
      <c r="AD341" s="146"/>
      <c r="AE341" s="146"/>
      <c r="AF341" s="146"/>
      <c r="AG341" s="146"/>
      <c r="AH341" s="146"/>
      <c r="AI341" s="146"/>
      <c r="AJ341" s="146"/>
      <c r="AK341" s="146"/>
      <c r="AL341" s="146"/>
      <c r="AM341" s="146"/>
      <c r="AN341" s="146"/>
      <c r="AO341" s="146"/>
    </row>
    <row r="342" spans="1:41" s="34" customFormat="1">
      <c r="A342" s="45"/>
      <c r="B342" s="45"/>
      <c r="C342" s="45"/>
      <c r="D342" s="45"/>
      <c r="E342" s="45"/>
      <c r="F342" s="16"/>
      <c r="G342" s="16"/>
      <c r="H342" s="30">
        <f t="shared" si="183"/>
        <v>30</v>
      </c>
      <c r="I342" s="34" t="str">
        <f t="shared" si="190"/>
        <v>Breskve namizne</v>
      </c>
      <c r="J342" s="16"/>
      <c r="K342" s="16"/>
      <c r="L342" s="59"/>
      <c r="M342" s="147"/>
      <c r="N342" s="59"/>
      <c r="O342" s="174">
        <f>+O341*O337/O336</f>
        <v>1064.1175844570994</v>
      </c>
      <c r="P342" s="160" t="s">
        <v>88</v>
      </c>
      <c r="Q342" s="174">
        <f t="shared" ref="Q342:T342" si="204">+Q341*Q337/Q336</f>
        <v>852.52418824810024</v>
      </c>
      <c r="R342" s="174">
        <f t="shared" si="204"/>
        <v>939.48227981943467</v>
      </c>
      <c r="S342" s="174">
        <f t="shared" si="204"/>
        <v>1064.1175844570994</v>
      </c>
      <c r="T342" s="174">
        <f t="shared" si="204"/>
        <v>1276.3688563794553</v>
      </c>
      <c r="U342" s="174"/>
      <c r="V342" s="174"/>
      <c r="W342" s="28"/>
      <c r="X342" s="59">
        <f t="shared" si="203"/>
        <v>110.200073237808</v>
      </c>
      <c r="Y342" s="59">
        <f t="shared" si="203"/>
        <v>124.81963551600973</v>
      </c>
      <c r="Z342" s="59"/>
      <c r="AA342" s="59"/>
      <c r="AB342" s="94"/>
      <c r="AD342" s="146"/>
      <c r="AE342" s="146"/>
      <c r="AF342" s="146"/>
      <c r="AG342" s="146"/>
      <c r="AH342" s="146"/>
      <c r="AI342" s="146"/>
      <c r="AJ342" s="146"/>
      <c r="AK342" s="146"/>
      <c r="AL342" s="146"/>
      <c r="AM342" s="146"/>
      <c r="AN342" s="146"/>
      <c r="AO342" s="146"/>
    </row>
    <row r="343" spans="1:41" s="34" customFormat="1">
      <c r="A343" s="45"/>
      <c r="B343" s="45"/>
      <c r="C343" s="45"/>
      <c r="D343" s="45"/>
      <c r="E343" s="45"/>
      <c r="F343" s="16"/>
      <c r="G343" s="16"/>
      <c r="H343" s="30">
        <f t="shared" si="183"/>
        <v>31</v>
      </c>
      <c r="I343" s="34" t="str">
        <f t="shared" si="190"/>
        <v>Breskve namizne</v>
      </c>
      <c r="J343" s="16"/>
      <c r="K343" s="16"/>
      <c r="L343" s="59"/>
      <c r="M343" s="147"/>
      <c r="N343" s="59"/>
      <c r="O343" s="174">
        <f>+O341*O338/O336</f>
        <v>947.05958247466651</v>
      </c>
      <c r="P343" s="160" t="s">
        <v>87</v>
      </c>
      <c r="Q343" s="174">
        <f t="shared" ref="Q343:T343" si="205">+Q341*Q338/Q336</f>
        <v>759.65859467153439</v>
      </c>
      <c r="R343" s="174">
        <f t="shared" si="205"/>
        <v>836.3620920827384</v>
      </c>
      <c r="S343" s="174">
        <f t="shared" si="205"/>
        <v>947.05958247466651</v>
      </c>
      <c r="T343" s="174">
        <f t="shared" si="205"/>
        <v>1134.1927278900744</v>
      </c>
      <c r="U343" s="174"/>
      <c r="V343" s="174"/>
      <c r="W343" s="28"/>
      <c r="X343" s="59">
        <f t="shared" si="203"/>
        <v>110.09710124379882</v>
      </c>
      <c r="Y343" s="59">
        <f t="shared" si="203"/>
        <v>124.66910650621436</v>
      </c>
      <c r="Z343" s="59"/>
      <c r="AA343" s="59"/>
      <c r="AB343" s="94"/>
      <c r="AD343" s="146"/>
      <c r="AE343" s="146"/>
      <c r="AF343" s="146"/>
      <c r="AG343" s="146"/>
      <c r="AH343" s="146"/>
      <c r="AI343" s="146"/>
      <c r="AJ343" s="146"/>
      <c r="AK343" s="146"/>
      <c r="AL343" s="146"/>
      <c r="AM343" s="146"/>
      <c r="AN343" s="146"/>
      <c r="AO343" s="146"/>
    </row>
    <row r="344" spans="1:41" s="34" customFormat="1">
      <c r="A344" s="45"/>
      <c r="B344" s="45"/>
      <c r="C344" s="45"/>
      <c r="D344" s="45"/>
      <c r="E344" s="45"/>
      <c r="F344" s="16"/>
      <c r="G344" s="16"/>
      <c r="H344" s="30">
        <f t="shared" si="183"/>
        <v>32</v>
      </c>
      <c r="I344" s="34" t="str">
        <f t="shared" si="190"/>
        <v>Breskve namizne</v>
      </c>
      <c r="J344" s="16"/>
      <c r="K344" s="16"/>
      <c r="L344" s="59"/>
      <c r="M344" s="147"/>
      <c r="N344" s="59"/>
      <c r="O344" s="174">
        <f>+O341-O343</f>
        <v>162.70048318743966</v>
      </c>
      <c r="P344" s="160" t="s">
        <v>86</v>
      </c>
      <c r="Q344" s="174">
        <f t="shared" ref="Q344:T344" si="206">+Q341-Q343</f>
        <v>129.07513105052954</v>
      </c>
      <c r="R344" s="174">
        <f t="shared" si="206"/>
        <v>143.32812867981329</v>
      </c>
      <c r="S344" s="174">
        <f t="shared" si="206"/>
        <v>162.70048318743966</v>
      </c>
      <c r="T344" s="174">
        <f t="shared" si="206"/>
        <v>197.612503299119</v>
      </c>
      <c r="U344" s="174"/>
      <c r="V344" s="174"/>
      <c r="W344" s="28"/>
      <c r="X344" s="59">
        <f t="shared" si="203"/>
        <v>111.04240415119477</v>
      </c>
      <c r="Y344" s="59">
        <f t="shared" si="203"/>
        <v>126.05099205651527</v>
      </c>
      <c r="Z344" s="59"/>
      <c r="AA344" s="59"/>
      <c r="AB344" s="94"/>
      <c r="AD344" s="146"/>
      <c r="AE344" s="146"/>
      <c r="AF344" s="146"/>
      <c r="AG344" s="146"/>
      <c r="AH344" s="146"/>
      <c r="AI344" s="146"/>
      <c r="AJ344" s="146"/>
      <c r="AK344" s="146"/>
      <c r="AL344" s="146"/>
      <c r="AM344" s="146"/>
      <c r="AN344" s="146"/>
      <c r="AO344" s="146"/>
    </row>
    <row r="345" spans="1:41" s="34" customFormat="1">
      <c r="A345" s="45"/>
      <c r="B345" s="45"/>
      <c r="C345" s="45"/>
      <c r="D345" s="45"/>
      <c r="E345" s="45"/>
      <c r="F345" s="16"/>
      <c r="G345" s="15"/>
      <c r="H345" s="30">
        <f t="shared" si="183"/>
        <v>33</v>
      </c>
      <c r="I345" s="34" t="str">
        <f t="shared" si="190"/>
        <v>Breskve namizne</v>
      </c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28"/>
      <c r="X345" s="59" t="e">
        <f t="shared" si="203"/>
        <v>#DIV/0!</v>
      </c>
      <c r="Y345" s="59" t="e">
        <f t="shared" si="203"/>
        <v>#DIV/0!</v>
      </c>
      <c r="Z345" s="59"/>
      <c r="AA345" s="59"/>
      <c r="AB345" s="203"/>
      <c r="AD345" s="146"/>
      <c r="AE345" s="146"/>
      <c r="AF345" s="146"/>
      <c r="AG345" s="146"/>
      <c r="AH345" s="146"/>
      <c r="AI345" s="146"/>
      <c r="AJ345" s="146"/>
      <c r="AK345" s="146"/>
      <c r="AL345" s="146"/>
      <c r="AM345" s="146"/>
      <c r="AN345" s="146"/>
      <c r="AO345" s="146"/>
    </row>
    <row r="346" spans="1:41" s="34" customFormat="1">
      <c r="A346" s="45" t="s">
        <v>15</v>
      </c>
      <c r="B346" s="45"/>
      <c r="C346" s="45"/>
      <c r="D346" s="45"/>
      <c r="E346" s="45"/>
      <c r="F346" s="16">
        <v>1000</v>
      </c>
      <c r="G346" s="16"/>
      <c r="H346" s="30">
        <f t="shared" si="183"/>
        <v>34</v>
      </c>
      <c r="I346" s="34" t="str">
        <f t="shared" si="190"/>
        <v>Breskve namizne</v>
      </c>
      <c r="J346" s="176" t="s">
        <v>85</v>
      </c>
      <c r="K346" s="16"/>
      <c r="L346" s="59"/>
      <c r="M346" s="147"/>
      <c r="N346" s="193"/>
      <c r="O346" s="177">
        <v>1792.0000000000002</v>
      </c>
      <c r="P346" s="176" t="str">
        <f>P347</f>
        <v>Odkupna cena; vir podatkov SURS; preračuni KIS</v>
      </c>
      <c r="Q346" s="177">
        <v>1792.0000000000002</v>
      </c>
      <c r="R346" s="177">
        <v>1792.0000000000002</v>
      </c>
      <c r="S346" s="177">
        <v>1792.0000000000002</v>
      </c>
      <c r="T346" s="177">
        <v>1792.0000000000002</v>
      </c>
      <c r="U346" s="177"/>
      <c r="V346" s="177"/>
      <c r="W346" s="181"/>
      <c r="X346" s="144">
        <f t="shared" si="203"/>
        <v>100</v>
      </c>
      <c r="Y346" s="144">
        <f t="shared" si="203"/>
        <v>100</v>
      </c>
      <c r="Z346" s="144"/>
      <c r="AA346" s="144"/>
      <c r="AB346" s="94"/>
      <c r="AD346" s="146"/>
      <c r="AE346" s="146"/>
      <c r="AF346" s="146"/>
      <c r="AG346" s="146"/>
      <c r="AH346" s="146"/>
      <c r="AI346" s="146"/>
      <c r="AJ346" s="146"/>
      <c r="AK346" s="146"/>
      <c r="AL346" s="146"/>
      <c r="AM346" s="146"/>
      <c r="AN346" s="146"/>
      <c r="AO346" s="146"/>
    </row>
    <row r="347" spans="1:41" s="34" customFormat="1">
      <c r="A347" s="45"/>
      <c r="B347" s="45"/>
      <c r="C347" s="45"/>
      <c r="D347" s="45"/>
      <c r="E347" s="45"/>
      <c r="F347" s="16"/>
      <c r="G347" s="15"/>
      <c r="H347" s="30">
        <f t="shared" si="183"/>
        <v>35</v>
      </c>
      <c r="I347" s="34" t="str">
        <f t="shared" si="190"/>
        <v>Breskve namizne</v>
      </c>
      <c r="J347" s="178" t="str">
        <f>+J310</f>
        <v>Bruto dodana vrednost</v>
      </c>
      <c r="K347" s="16"/>
      <c r="L347" s="144"/>
      <c r="M347" s="145"/>
      <c r="N347" s="144"/>
      <c r="O347" s="179">
        <f>O335+O334+O322-O320</f>
        <v>27087.423966959432</v>
      </c>
      <c r="P347" s="175" t="s">
        <v>85</v>
      </c>
      <c r="Q347" s="179">
        <f t="shared" ref="Q347:T347" si="207">Q335+Q334+Q322-Q320</f>
        <v>42136.483010449287</v>
      </c>
      <c r="R347" s="179">
        <f t="shared" si="207"/>
        <v>34611.666593063244</v>
      </c>
      <c r="S347" s="179">
        <f t="shared" si="207"/>
        <v>27087.423966959432</v>
      </c>
      <c r="T347" s="179">
        <f t="shared" si="207"/>
        <v>19608.182119202778</v>
      </c>
      <c r="U347" s="179"/>
      <c r="V347" s="179"/>
      <c r="W347" s="28"/>
      <c r="X347" s="59">
        <f t="shared" si="203"/>
        <v>82.141802353271899</v>
      </c>
      <c r="Y347" s="59">
        <f t="shared" si="203"/>
        <v>64.284966451144271</v>
      </c>
      <c r="Z347" s="59"/>
      <c r="AA347" s="59"/>
      <c r="AB347" s="203"/>
      <c r="AD347" s="146"/>
      <c r="AE347" s="146"/>
      <c r="AF347" s="146"/>
      <c r="AG347" s="146"/>
      <c r="AH347" s="146"/>
      <c r="AI347" s="146"/>
      <c r="AJ347" s="146"/>
      <c r="AK347" s="146"/>
      <c r="AL347" s="146"/>
      <c r="AM347" s="146"/>
      <c r="AN347" s="146"/>
      <c r="AO347" s="146"/>
    </row>
    <row r="348" spans="1:41" s="34" customFormat="1">
      <c r="A348" s="87" t="s">
        <v>11</v>
      </c>
      <c r="B348" s="45"/>
      <c r="C348" s="45"/>
      <c r="D348" s="45"/>
      <c r="E348" s="45"/>
      <c r="F348" s="16"/>
      <c r="G348" s="59"/>
      <c r="H348" s="30">
        <f t="shared" si="183"/>
        <v>36</v>
      </c>
      <c r="I348" s="34" t="str">
        <f t="shared" si="190"/>
        <v>Breskve namizne</v>
      </c>
      <c r="J348" s="162" t="s">
        <v>11</v>
      </c>
      <c r="K348" s="42"/>
      <c r="L348" s="59"/>
      <c r="M348" s="147"/>
      <c r="N348" s="59"/>
      <c r="O348" s="31">
        <v>5573.6734036177922</v>
      </c>
      <c r="P348" s="38"/>
      <c r="Q348" s="31">
        <v>5802.8686419992346</v>
      </c>
      <c r="R348" s="31">
        <v>5705.0230603937616</v>
      </c>
      <c r="S348" s="31">
        <v>5573.6734036177922</v>
      </c>
      <c r="T348" s="31">
        <v>5475.2798679113075</v>
      </c>
      <c r="U348" s="31"/>
      <c r="V348" s="139"/>
      <c r="W348" s="181"/>
      <c r="X348" s="144">
        <f t="shared" si="203"/>
        <v>98.313841176805226</v>
      </c>
      <c r="Y348" s="144">
        <f t="shared" si="203"/>
        <v>96.050311449020171</v>
      </c>
      <c r="Z348" s="144"/>
      <c r="AA348" s="144"/>
      <c r="AB348" s="94"/>
      <c r="AD348" s="146"/>
      <c r="AE348" s="146"/>
      <c r="AF348" s="146"/>
      <c r="AG348" s="146"/>
      <c r="AH348" s="146"/>
      <c r="AI348" s="146"/>
      <c r="AJ348" s="146"/>
      <c r="AK348" s="146"/>
      <c r="AL348" s="146"/>
      <c r="AM348" s="146"/>
      <c r="AN348" s="146"/>
      <c r="AO348" s="146"/>
    </row>
    <row r="349" spans="1:41" s="34" customFormat="1">
      <c r="A349" s="45"/>
      <c r="B349" s="45"/>
      <c r="C349" s="45"/>
      <c r="D349" s="45"/>
      <c r="E349" s="45"/>
      <c r="G349" s="94"/>
      <c r="H349" s="30">
        <f t="shared" si="183"/>
        <v>37</v>
      </c>
      <c r="J349" s="16" t="s">
        <v>173</v>
      </c>
      <c r="K349" s="42"/>
      <c r="L349" s="59"/>
      <c r="M349" s="147"/>
      <c r="N349" s="59"/>
      <c r="O349" s="200">
        <f>+O347-O348</f>
        <v>21513.75056334164</v>
      </c>
      <c r="P349" s="38"/>
      <c r="Q349" s="200">
        <f t="shared" ref="Q349:T349" si="208">+Q347-Q348</f>
        <v>36333.614368450049</v>
      </c>
      <c r="R349" s="200">
        <f t="shared" si="208"/>
        <v>28906.643532669485</v>
      </c>
      <c r="S349" s="200">
        <f t="shared" si="208"/>
        <v>21513.75056334164</v>
      </c>
      <c r="T349" s="200">
        <f t="shared" si="208"/>
        <v>14132.902251291471</v>
      </c>
      <c r="U349" s="200"/>
      <c r="V349" s="139"/>
      <c r="W349" s="181"/>
      <c r="X349" s="144"/>
      <c r="Y349" s="144"/>
      <c r="Z349" s="144"/>
      <c r="AA349" s="144"/>
      <c r="AB349" s="94"/>
      <c r="AD349" s="146"/>
      <c r="AE349" s="146"/>
      <c r="AF349" s="146"/>
      <c r="AG349" s="146"/>
      <c r="AH349" s="146"/>
      <c r="AI349" s="146"/>
      <c r="AJ349" s="146"/>
      <c r="AK349" s="146"/>
      <c r="AL349" s="146"/>
      <c r="AM349" s="146"/>
      <c r="AN349" s="146"/>
      <c r="AO349" s="146"/>
    </row>
    <row r="350" spans="1:41" s="34" customFormat="1">
      <c r="A350" s="45"/>
      <c r="B350" s="45"/>
      <c r="C350" s="45"/>
      <c r="D350" s="45"/>
      <c r="E350" s="45"/>
      <c r="F350" s="89"/>
      <c r="G350" s="89"/>
      <c r="H350" s="58"/>
      <c r="I350" s="58" t="str">
        <f>+J352</f>
        <v>Grozdje-vertikala podravska</v>
      </c>
      <c r="J350" s="57" t="s">
        <v>10</v>
      </c>
      <c r="K350" s="58"/>
      <c r="L350" s="58"/>
      <c r="M350" s="58"/>
      <c r="N350" s="58"/>
      <c r="O350" s="125">
        <f>O358-O370+O363-'2025'!E330</f>
        <v>2.2354999998180913E-2</v>
      </c>
      <c r="P350" s="58"/>
      <c r="Q350" s="125">
        <f>Q358-Q370+Q363-'2025'!H330</f>
        <v>1.4903333335152258E-2</v>
      </c>
      <c r="R350" s="125">
        <f>R358-R370+R363-'2025'!I330</f>
        <v>1.7884000000000011E-2</v>
      </c>
      <c r="S350" s="125">
        <f>S358-S370+S363-'2025'!J330</f>
        <v>2.2354999998180913E-2</v>
      </c>
      <c r="T350" s="125">
        <f>T358-T370+T363-'2025'!K330</f>
        <v>2.5548571430390465E-2</v>
      </c>
      <c r="U350" s="125">
        <f>U358-U370+U363-'2025'!L330</f>
        <v>1.7663209871086272E-2</v>
      </c>
      <c r="V350" s="125">
        <f>V358-V370+V363-'2025'!M330</f>
        <v>1.9871111109292183E-2</v>
      </c>
      <c r="W350" s="58"/>
      <c r="X350" s="58"/>
      <c r="Y350" s="58"/>
      <c r="Z350" s="58"/>
      <c r="AA350" s="58"/>
      <c r="AB350" s="89"/>
      <c r="AC350" s="89"/>
      <c r="AD350" s="146"/>
      <c r="AE350" s="146"/>
      <c r="AF350" s="146"/>
      <c r="AG350" s="146"/>
      <c r="AH350" s="146"/>
      <c r="AI350" s="146"/>
      <c r="AJ350" s="146"/>
      <c r="AK350" s="146"/>
      <c r="AL350" s="146"/>
      <c r="AM350" s="146"/>
      <c r="AN350" s="146"/>
      <c r="AO350" s="146"/>
    </row>
    <row r="351" spans="1:41" s="34" customFormat="1">
      <c r="A351" s="45"/>
      <c r="B351" s="45"/>
      <c r="C351" s="45"/>
      <c r="D351" s="45"/>
      <c r="E351" s="45"/>
      <c r="G351" s="90"/>
      <c r="H351" s="30"/>
      <c r="I351" s="34" t="str">
        <f t="shared" ref="I351:I363" si="209">+I350</f>
        <v>Grozdje-vertikala podravska</v>
      </c>
      <c r="J351" s="32" t="s">
        <v>132</v>
      </c>
      <c r="K351" s="33"/>
      <c r="L351" s="33"/>
      <c r="M351" s="128"/>
      <c r="N351" s="33"/>
      <c r="O351" s="184" t="e">
        <f>#REF!</f>
        <v>#REF!</v>
      </c>
      <c r="P351" s="184"/>
      <c r="Q351" s="129" t="s">
        <v>116</v>
      </c>
      <c r="R351" s="129" t="s">
        <v>117</v>
      </c>
      <c r="S351" s="129" t="s">
        <v>115</v>
      </c>
      <c r="T351" s="129" t="s">
        <v>198</v>
      </c>
      <c r="U351" s="129" t="s">
        <v>197</v>
      </c>
      <c r="V351" s="33" t="s">
        <v>199</v>
      </c>
      <c r="W351" s="33"/>
      <c r="X351" s="129"/>
      <c r="Y351" s="129"/>
      <c r="Z351" s="33"/>
      <c r="AA351" s="33"/>
      <c r="AB351" s="89"/>
      <c r="AC351" s="89"/>
      <c r="AD351" s="146"/>
      <c r="AE351" s="146"/>
      <c r="AF351" s="146"/>
      <c r="AG351" s="146"/>
      <c r="AH351" s="146"/>
      <c r="AI351" s="146"/>
      <c r="AJ351" s="146"/>
      <c r="AK351" s="146"/>
      <c r="AL351" s="146"/>
      <c r="AM351" s="146"/>
      <c r="AN351" s="146"/>
      <c r="AO351" s="146"/>
    </row>
    <row r="352" spans="1:41" s="34" customFormat="1">
      <c r="A352" s="45"/>
      <c r="B352" s="45"/>
      <c r="C352" s="45"/>
      <c r="D352" s="45"/>
      <c r="E352" s="45"/>
      <c r="F352" s="34" t="e">
        <f>#REF!</f>
        <v>#REF!</v>
      </c>
      <c r="G352" s="90"/>
      <c r="H352" s="30"/>
      <c r="I352" s="34" t="str">
        <f t="shared" si="209"/>
        <v>Grozdje-vertikala podravska</v>
      </c>
      <c r="J352" s="36" t="s">
        <v>229</v>
      </c>
      <c r="K352" s="16" t="str">
        <f>+K$56</f>
        <v>Enota</v>
      </c>
      <c r="L352" s="78"/>
      <c r="M352" s="130"/>
      <c r="N352" s="124"/>
      <c r="O352" s="83"/>
      <c r="P352" s="83"/>
      <c r="Q352" s="16" t="s">
        <v>71</v>
      </c>
      <c r="R352" s="16" t="s">
        <v>70</v>
      </c>
      <c r="S352" s="83" t="s">
        <v>69</v>
      </c>
      <c r="T352" s="16" t="s">
        <v>61</v>
      </c>
      <c r="U352" s="83" t="s">
        <v>81</v>
      </c>
      <c r="V352" s="34" t="s">
        <v>141</v>
      </c>
      <c r="Z352" s="34" t="s">
        <v>72</v>
      </c>
      <c r="AD352" s="146"/>
      <c r="AE352" s="146"/>
      <c r="AF352" s="146"/>
      <c r="AG352" s="146"/>
      <c r="AH352" s="146"/>
      <c r="AI352" s="146"/>
      <c r="AJ352" s="146"/>
      <c r="AK352" s="146"/>
      <c r="AL352" s="146"/>
      <c r="AM352" s="146"/>
      <c r="AN352" s="146"/>
      <c r="AO352" s="146"/>
    </row>
    <row r="353" spans="1:41" s="34" customFormat="1">
      <c r="A353" s="45"/>
      <c r="B353" s="45"/>
      <c r="C353" s="45"/>
      <c r="D353" s="45"/>
      <c r="E353" s="45"/>
      <c r="G353" s="90"/>
      <c r="H353" s="30"/>
      <c r="I353" s="34" t="str">
        <f t="shared" si="209"/>
        <v>Grozdje-vertikala podravska</v>
      </c>
      <c r="J353" s="15" t="s">
        <v>68</v>
      </c>
      <c r="K353" s="16"/>
      <c r="L353" s="78"/>
      <c r="M353" s="130"/>
      <c r="N353" s="124"/>
      <c r="O353" s="83"/>
      <c r="P353" s="83"/>
      <c r="Q353" s="78"/>
      <c r="R353" s="78"/>
      <c r="S353" s="78"/>
      <c r="T353" s="78"/>
      <c r="U353" s="78"/>
      <c r="V353" s="78"/>
      <c r="W353" s="78"/>
      <c r="X353" s="124"/>
      <c r="Y353" s="78"/>
      <c r="Z353" s="78">
        <f>R353</f>
        <v>0</v>
      </c>
      <c r="AA353" s="78">
        <f>S353</f>
        <v>0</v>
      </c>
      <c r="AD353" s="146"/>
      <c r="AE353" s="146"/>
      <c r="AF353" s="146"/>
      <c r="AG353" s="146"/>
      <c r="AH353" s="146"/>
      <c r="AI353" s="146"/>
      <c r="AJ353" s="146"/>
      <c r="AK353" s="146"/>
      <c r="AL353" s="146"/>
      <c r="AM353" s="146"/>
      <c r="AN353" s="146"/>
      <c r="AO353" s="146"/>
    </row>
    <row r="354" spans="1:41" s="34" customFormat="1">
      <c r="A354" s="45" t="s">
        <v>9</v>
      </c>
      <c r="B354" s="45"/>
      <c r="C354" s="45"/>
      <c r="D354" s="45"/>
      <c r="E354" s="45"/>
      <c r="F354" s="16"/>
      <c r="G354" s="90"/>
      <c r="H354" s="30"/>
      <c r="I354" s="34" t="str">
        <f t="shared" si="209"/>
        <v>Grozdje-vertikala podravska</v>
      </c>
      <c r="J354" s="15" t="s">
        <v>8</v>
      </c>
      <c r="K354" s="16" t="s">
        <v>60</v>
      </c>
      <c r="L354" s="132"/>
      <c r="M354" s="185"/>
      <c r="N354" s="134"/>
      <c r="O354" s="139">
        <v>8000</v>
      </c>
      <c r="P354" s="16"/>
      <c r="Q354" s="139">
        <v>12000</v>
      </c>
      <c r="R354" s="139">
        <v>10000</v>
      </c>
      <c r="S354" s="139">
        <v>8000</v>
      </c>
      <c r="T354" s="139">
        <v>7000</v>
      </c>
      <c r="U354" s="139">
        <v>10125</v>
      </c>
      <c r="V354" s="139">
        <v>9000</v>
      </c>
      <c r="W354" s="78"/>
      <c r="X354" s="127"/>
      <c r="Y354" s="127"/>
      <c r="Z354" s="127">
        <f>R354/$Q354*100</f>
        <v>83.333333333333343</v>
      </c>
      <c r="AA354" s="127">
        <f>S354/$Q354*100</f>
        <v>66.666666666666657</v>
      </c>
      <c r="AB354" s="127"/>
      <c r="AD354" s="146"/>
      <c r="AE354" s="146"/>
      <c r="AF354" s="146"/>
      <c r="AG354" s="146"/>
      <c r="AH354" s="146"/>
      <c r="AI354" s="146"/>
      <c r="AJ354" s="146"/>
      <c r="AK354" s="146"/>
      <c r="AL354" s="146"/>
      <c r="AM354" s="146"/>
      <c r="AN354" s="146"/>
      <c r="AO354" s="146"/>
    </row>
    <row r="355" spans="1:41" s="34" customFormat="1">
      <c r="A355" s="45" t="s">
        <v>79</v>
      </c>
      <c r="B355" s="45"/>
      <c r="C355" s="45"/>
      <c r="D355" s="45"/>
      <c r="E355" s="45"/>
      <c r="F355" s="16"/>
      <c r="G355" s="90"/>
      <c r="H355" s="30"/>
      <c r="I355" s="34" t="str">
        <f t="shared" si="209"/>
        <v>Grozdje-vertikala podravska</v>
      </c>
      <c r="J355" s="15"/>
      <c r="K355" s="16" t="s">
        <v>59</v>
      </c>
      <c r="L355" s="132"/>
      <c r="M355" s="185"/>
      <c r="N355" s="134"/>
      <c r="O355" s="132">
        <f>O354/O356</f>
        <v>2</v>
      </c>
      <c r="P355" s="16"/>
      <c r="Q355" s="205">
        <f t="shared" ref="Q355:T355" si="210">Q354/Q356</f>
        <v>3</v>
      </c>
      <c r="R355" s="205">
        <f t="shared" si="210"/>
        <v>2.5</v>
      </c>
      <c r="S355" s="205">
        <f t="shared" si="210"/>
        <v>2</v>
      </c>
      <c r="T355" s="205">
        <f t="shared" si="210"/>
        <v>1.75</v>
      </c>
      <c r="U355" s="205">
        <f t="shared" ref="U355" si="211">U354/U356</f>
        <v>2.25</v>
      </c>
      <c r="V355" s="205">
        <f t="shared" ref="V355" si="212">V354/V356</f>
        <v>2</v>
      </c>
      <c r="W355" s="78"/>
      <c r="X355" s="78"/>
      <c r="Y355" s="78"/>
      <c r="Z355" s="78"/>
      <c r="AA355" s="78"/>
      <c r="AD355" s="146"/>
      <c r="AE355" s="146"/>
      <c r="AF355" s="146"/>
      <c r="AG355" s="146"/>
      <c r="AH355" s="146"/>
      <c r="AI355" s="146"/>
      <c r="AJ355" s="146"/>
      <c r="AK355" s="146"/>
      <c r="AL355" s="146"/>
      <c r="AM355" s="146"/>
      <c r="AN355" s="146"/>
      <c r="AO355" s="146"/>
    </row>
    <row r="356" spans="1:41" s="34" customFormat="1">
      <c r="A356" s="45" t="s">
        <v>182</v>
      </c>
      <c r="B356" s="45"/>
      <c r="C356" s="45"/>
      <c r="D356" s="45"/>
      <c r="E356" s="45"/>
      <c r="F356" s="16"/>
      <c r="G356" s="90"/>
      <c r="H356" s="30"/>
      <c r="I356" s="34" t="str">
        <f t="shared" si="209"/>
        <v>Grozdje-vertikala podravska</v>
      </c>
      <c r="J356" s="15" t="s">
        <v>58</v>
      </c>
      <c r="K356" s="16" t="s">
        <v>57</v>
      </c>
      <c r="L356" s="78"/>
      <c r="M356" s="130"/>
      <c r="N356" s="124"/>
      <c r="O356" s="138">
        <v>4000</v>
      </c>
      <c r="P356" s="139"/>
      <c r="Q356" s="139">
        <v>4000</v>
      </c>
      <c r="R356" s="139">
        <v>4000</v>
      </c>
      <c r="S356" s="139">
        <v>4000</v>
      </c>
      <c r="T356" s="139">
        <v>4000</v>
      </c>
      <c r="U356" s="139">
        <v>4500</v>
      </c>
      <c r="V356" s="139">
        <v>4500</v>
      </c>
      <c r="W356" s="78"/>
      <c r="X356" s="127"/>
      <c r="Y356" s="127"/>
      <c r="Z356" s="127">
        <f>Q356/$R356*100</f>
        <v>100</v>
      </c>
      <c r="AA356" s="127">
        <f>R356/$R356*100</f>
        <v>100</v>
      </c>
      <c r="AC356" s="206"/>
      <c r="AD356" s="146"/>
      <c r="AE356" s="146"/>
      <c r="AF356" s="146"/>
      <c r="AG356" s="146"/>
      <c r="AH356" s="146"/>
      <c r="AI356" s="146"/>
      <c r="AJ356" s="146"/>
      <c r="AK356" s="146"/>
      <c r="AL356" s="146"/>
      <c r="AM356" s="146"/>
      <c r="AN356" s="146"/>
      <c r="AO356" s="146"/>
    </row>
    <row r="357" spans="1:41" s="34" customFormat="1">
      <c r="A357" s="87" t="s">
        <v>12</v>
      </c>
      <c r="B357" s="45"/>
      <c r="C357" s="45"/>
      <c r="D357" s="45"/>
      <c r="E357" s="45"/>
      <c r="F357" s="16"/>
      <c r="G357" s="90"/>
      <c r="H357" s="30"/>
      <c r="I357" s="34" t="str">
        <f t="shared" si="209"/>
        <v>Grozdje-vertikala podravska</v>
      </c>
      <c r="J357" s="15" t="str">
        <f>+J$61</f>
        <v>Kupljen material in storitve</v>
      </c>
      <c r="K357" s="16"/>
      <c r="L357" s="16"/>
      <c r="M357" s="116"/>
      <c r="N357" s="16"/>
      <c r="O357" s="139">
        <v>4260.82894850911</v>
      </c>
      <c r="P357" s="16"/>
      <c r="Q357" s="139">
        <v>4784.6082573514295</v>
      </c>
      <c r="R357" s="139">
        <v>4560.4059355322706</v>
      </c>
      <c r="S357" s="139">
        <v>4260.82894850911</v>
      </c>
      <c r="T357" s="139">
        <v>4088.8523697163832</v>
      </c>
      <c r="U357" s="139">
        <v>4732.8287373829389</v>
      </c>
      <c r="V357" s="139">
        <v>4589.8720400704851</v>
      </c>
      <c r="W357" s="132"/>
      <c r="X357" s="127"/>
      <c r="Y357" s="127"/>
      <c r="Z357" s="127"/>
      <c r="AA357" s="127"/>
      <c r="AB357" s="127"/>
      <c r="AD357" s="146"/>
      <c r="AE357" s="146"/>
      <c r="AF357" s="146"/>
      <c r="AG357" s="146"/>
      <c r="AH357" s="146"/>
      <c r="AI357" s="146"/>
      <c r="AJ357" s="146"/>
      <c r="AK357" s="146"/>
      <c r="AL357" s="146"/>
      <c r="AM357" s="146"/>
      <c r="AN357" s="146"/>
      <c r="AO357" s="146"/>
    </row>
    <row r="358" spans="1:41" s="34" customFormat="1">
      <c r="A358" s="45" t="s">
        <v>5</v>
      </c>
      <c r="B358" s="45"/>
      <c r="C358" s="45"/>
      <c r="D358" s="45"/>
      <c r="E358" s="45"/>
      <c r="F358" s="16"/>
      <c r="G358" s="90"/>
      <c r="H358" s="30"/>
      <c r="I358" s="34" t="str">
        <f t="shared" si="209"/>
        <v>Grozdje-vertikala podravska</v>
      </c>
      <c r="J358" s="15" t="str">
        <f>+J$62</f>
        <v>Stroški skupaj</v>
      </c>
      <c r="K358" s="16" t="str">
        <f>+K$62</f>
        <v>EUR/ha</v>
      </c>
      <c r="L358" s="39"/>
      <c r="M358" s="194"/>
      <c r="N358" s="38"/>
      <c r="O358" s="139">
        <v>12088.289022502364</v>
      </c>
      <c r="P358" s="38"/>
      <c r="Q358" s="139">
        <v>12990.190555056402</v>
      </c>
      <c r="R358" s="139">
        <v>12578.912429260199</v>
      </c>
      <c r="S358" s="139">
        <v>12088.289022502364</v>
      </c>
      <c r="T358" s="139">
        <v>11821.610258786035</v>
      </c>
      <c r="U358" s="139">
        <v>13457.762432438729</v>
      </c>
      <c r="V358" s="139">
        <v>13206.723997083469</v>
      </c>
      <c r="W358" s="136"/>
      <c r="X358" s="127"/>
      <c r="Y358" s="127"/>
      <c r="Z358" s="127">
        <f>R358/$Q358*100</f>
        <v>96.833933081635095</v>
      </c>
      <c r="AA358" s="127">
        <f>S358/$Q358*100</f>
        <v>93.057056948229473</v>
      </c>
      <c r="AB358" s="127"/>
      <c r="AD358" s="146"/>
      <c r="AE358" s="146"/>
      <c r="AF358" s="146"/>
      <c r="AG358" s="146"/>
      <c r="AH358" s="146"/>
      <c r="AI358" s="146"/>
      <c r="AJ358" s="146"/>
      <c r="AK358" s="146"/>
      <c r="AL358" s="146"/>
      <c r="AM358" s="146"/>
      <c r="AN358" s="146"/>
      <c r="AO358" s="146"/>
    </row>
    <row r="359" spans="1:41" s="34" customFormat="1">
      <c r="A359" s="45" t="s">
        <v>4</v>
      </c>
      <c r="B359" s="45"/>
      <c r="C359" s="45"/>
      <c r="D359" s="45"/>
      <c r="E359" s="45"/>
      <c r="F359" s="16"/>
      <c r="G359" s="90"/>
      <c r="H359" s="30"/>
      <c r="I359" s="34" t="str">
        <f t="shared" si="209"/>
        <v>Grozdje-vertikala podravska</v>
      </c>
      <c r="J359" s="15" t="str">
        <f>+J$63</f>
        <v>Stranski pridelki</v>
      </c>
      <c r="K359" s="16" t="str">
        <f>+K$63</f>
        <v>EUR/ha</v>
      </c>
      <c r="L359" s="39"/>
      <c r="M359" s="194"/>
      <c r="N359" s="39"/>
      <c r="O359" s="139">
        <v>0</v>
      </c>
      <c r="P359" s="39"/>
      <c r="Q359" s="139">
        <v>0</v>
      </c>
      <c r="R359" s="139">
        <v>0</v>
      </c>
      <c r="S359" s="139">
        <v>0</v>
      </c>
      <c r="T359" s="139">
        <v>0</v>
      </c>
      <c r="U359" s="139">
        <v>0</v>
      </c>
      <c r="V359" s="139">
        <v>0</v>
      </c>
      <c r="W359" s="181"/>
      <c r="X359" s="127"/>
      <c r="Y359" s="127"/>
      <c r="Z359" s="127"/>
      <c r="AA359" s="127"/>
      <c r="AB359" s="127"/>
      <c r="AD359" s="146"/>
      <c r="AE359" s="146"/>
      <c r="AF359" s="146"/>
      <c r="AG359" s="146"/>
      <c r="AH359" s="146"/>
      <c r="AI359" s="146"/>
      <c r="AJ359" s="146"/>
      <c r="AK359" s="146"/>
      <c r="AL359" s="146"/>
      <c r="AM359" s="146"/>
      <c r="AN359" s="146"/>
      <c r="AO359" s="146"/>
    </row>
    <row r="360" spans="1:41" s="34" customFormat="1">
      <c r="A360" s="45"/>
      <c r="B360" s="45"/>
      <c r="C360" s="45"/>
      <c r="D360" s="45"/>
      <c r="E360" s="45"/>
      <c r="F360" s="16"/>
      <c r="G360" s="90"/>
      <c r="H360" s="30"/>
      <c r="I360" s="34" t="str">
        <f t="shared" si="209"/>
        <v>Grozdje-vertikala podravska</v>
      </c>
      <c r="J360" s="15" t="str">
        <f>+J$64</f>
        <v>Stroški glavnega pridelka</v>
      </c>
      <c r="K360" s="16" t="str">
        <f>+K$64</f>
        <v>EUR/ha</v>
      </c>
      <c r="L360" s="195"/>
      <c r="M360" s="194"/>
      <c r="N360" s="195"/>
      <c r="O360" s="149">
        <f>+O358-O359</f>
        <v>12088.289022502364</v>
      </c>
      <c r="P360" s="39"/>
      <c r="Q360" s="149">
        <f t="shared" ref="Q360:T360" si="213">+Q358-Q359</f>
        <v>12990.190555056402</v>
      </c>
      <c r="R360" s="149">
        <f t="shared" si="213"/>
        <v>12578.912429260199</v>
      </c>
      <c r="S360" s="149">
        <f t="shared" si="213"/>
        <v>12088.289022502364</v>
      </c>
      <c r="T360" s="149">
        <f t="shared" si="213"/>
        <v>11821.610258786035</v>
      </c>
      <c r="U360" s="149">
        <f t="shared" ref="U360" si="214">+U358-U359</f>
        <v>13457.762432438729</v>
      </c>
      <c r="V360" s="149">
        <f t="shared" ref="V360" si="215">+V358-V359</f>
        <v>13206.723997083469</v>
      </c>
      <c r="W360" s="28"/>
      <c r="X360" s="127"/>
      <c r="Y360" s="127"/>
      <c r="Z360" s="127">
        <f t="shared" ref="Z360:AA363" si="216">R360/$Q360*100</f>
        <v>96.833933081635095</v>
      </c>
      <c r="AA360" s="127">
        <f t="shared" si="216"/>
        <v>93.057056948229473</v>
      </c>
      <c r="AB360" s="127"/>
      <c r="AD360" s="146"/>
      <c r="AE360" s="146"/>
      <c r="AF360" s="146"/>
      <c r="AG360" s="146"/>
      <c r="AH360" s="146"/>
      <c r="AI360" s="146"/>
      <c r="AJ360" s="146"/>
      <c r="AK360" s="146"/>
      <c r="AL360" s="146"/>
      <c r="AM360" s="146"/>
      <c r="AN360" s="146"/>
      <c r="AO360" s="146"/>
    </row>
    <row r="361" spans="1:41" s="34" customFormat="1">
      <c r="A361" s="45" t="s">
        <v>3</v>
      </c>
      <c r="B361" s="45" t="s">
        <v>0</v>
      </c>
      <c r="C361" s="45" t="s">
        <v>2</v>
      </c>
      <c r="D361" s="45" t="s">
        <v>1</v>
      </c>
      <c r="E361" s="45" t="s">
        <v>0</v>
      </c>
      <c r="F361" s="16"/>
      <c r="G361" s="90"/>
      <c r="H361" s="30"/>
      <c r="I361" s="34" t="str">
        <f t="shared" si="209"/>
        <v>Grozdje-vertikala podravska</v>
      </c>
      <c r="J361" s="15" t="str">
        <f>+J$65</f>
        <v>Subvencije</v>
      </c>
      <c r="K361" s="16" t="str">
        <f>+K$65</f>
        <v>EUR/ha</v>
      </c>
      <c r="L361" s="39"/>
      <c r="M361" s="194"/>
      <c r="N361" s="39"/>
      <c r="O361" s="139">
        <v>23.94</v>
      </c>
      <c r="P361" s="39"/>
      <c r="Q361" s="139">
        <v>23.94</v>
      </c>
      <c r="R361" s="139">
        <v>23.94</v>
      </c>
      <c r="S361" s="139">
        <v>23.94</v>
      </c>
      <c r="T361" s="139">
        <v>23.94</v>
      </c>
      <c r="U361" s="139">
        <v>23.94</v>
      </c>
      <c r="V361" s="139">
        <v>23.94</v>
      </c>
      <c r="W361" s="28"/>
      <c r="X361" s="127"/>
      <c r="Y361" s="127"/>
      <c r="Z361" s="127">
        <f t="shared" si="216"/>
        <v>100</v>
      </c>
      <c r="AA361" s="127">
        <f t="shared" si="216"/>
        <v>100</v>
      </c>
      <c r="AB361" s="127"/>
      <c r="AD361" s="146"/>
      <c r="AE361" s="146"/>
      <c r="AF361" s="146"/>
      <c r="AG361" s="146"/>
      <c r="AH361" s="146"/>
      <c r="AI361" s="146"/>
      <c r="AJ361" s="146"/>
      <c r="AK361" s="146"/>
      <c r="AL361" s="146"/>
      <c r="AM361" s="146"/>
      <c r="AN361" s="146"/>
      <c r="AO361" s="146"/>
    </row>
    <row r="362" spans="1:41" s="34" customFormat="1">
      <c r="A362" s="45"/>
      <c r="B362" s="45"/>
      <c r="C362" s="45" t="s">
        <v>6</v>
      </c>
      <c r="D362" s="45"/>
      <c r="E362" s="45"/>
      <c r="F362" s="16"/>
      <c r="G362" s="90"/>
      <c r="H362" s="30"/>
      <c r="I362" s="34" t="str">
        <f t="shared" si="209"/>
        <v>Grozdje-vertikala podravska</v>
      </c>
      <c r="J362" s="15" t="str">
        <f>+J$66</f>
        <v>Stroški, zmanjšani za subvencije</v>
      </c>
      <c r="K362" s="16" t="str">
        <f>+K$66</f>
        <v>EUR/ha</v>
      </c>
      <c r="L362" s="195"/>
      <c r="M362" s="194"/>
      <c r="N362" s="195"/>
      <c r="O362" s="151">
        <f>+O360-O361</f>
        <v>12064.349022502363</v>
      </c>
      <c r="P362" s="39"/>
      <c r="Q362" s="151">
        <f t="shared" ref="Q362:T362" si="217">+Q360-Q361</f>
        <v>12966.250555056402</v>
      </c>
      <c r="R362" s="151">
        <f t="shared" si="217"/>
        <v>12554.972429260199</v>
      </c>
      <c r="S362" s="151">
        <f t="shared" si="217"/>
        <v>12064.349022502363</v>
      </c>
      <c r="T362" s="151">
        <f t="shared" si="217"/>
        <v>11797.670258786035</v>
      </c>
      <c r="U362" s="151">
        <f t="shared" ref="U362" si="218">+U360-U361</f>
        <v>13433.822432438728</v>
      </c>
      <c r="V362" s="151">
        <f t="shared" ref="V362" si="219">+V360-V361</f>
        <v>13182.783997083468</v>
      </c>
      <c r="W362" s="28"/>
      <c r="X362" s="127"/>
      <c r="Y362" s="127"/>
      <c r="Z362" s="127">
        <f t="shared" si="216"/>
        <v>96.828087471780194</v>
      </c>
      <c r="AA362" s="127">
        <f t="shared" si="216"/>
        <v>93.044237972076459</v>
      </c>
      <c r="AB362" s="127"/>
      <c r="AD362" s="146"/>
      <c r="AE362" s="146"/>
      <c r="AF362" s="146"/>
      <c r="AG362" s="146"/>
      <c r="AH362" s="146"/>
      <c r="AI362" s="146"/>
      <c r="AJ362" s="146"/>
      <c r="AK362" s="146"/>
      <c r="AL362" s="146"/>
      <c r="AM362" s="146"/>
      <c r="AN362" s="146"/>
      <c r="AO362" s="146"/>
    </row>
    <row r="363" spans="1:41" s="34" customFormat="1">
      <c r="A363" s="45"/>
      <c r="B363" s="45"/>
      <c r="C363" s="45"/>
      <c r="D363" s="45"/>
      <c r="E363" s="45"/>
      <c r="F363" s="16"/>
      <c r="G363" s="90"/>
      <c r="H363" s="30"/>
      <c r="I363" s="34" t="str">
        <f t="shared" si="209"/>
        <v>Grozdje-vertikala podravska</v>
      </c>
      <c r="J363" s="15" t="str">
        <f>+J$67</f>
        <v>Stroški, zmanjšani za subvencije/kg</v>
      </c>
      <c r="K363" s="16" t="str">
        <f>+K$67</f>
        <v>EUR/kg</v>
      </c>
      <c r="L363" s="196"/>
      <c r="M363" s="197"/>
      <c r="N363" s="195"/>
      <c r="O363" s="157">
        <f>+O362/O354</f>
        <v>1.5080436278127953</v>
      </c>
      <c r="P363" s="198"/>
      <c r="Q363" s="157">
        <f t="shared" ref="Q363:T363" si="220">+Q362/Q354</f>
        <v>1.0805208795880334</v>
      </c>
      <c r="R363" s="157">
        <f t="shared" si="220"/>
        <v>1.2554972429260198</v>
      </c>
      <c r="S363" s="157">
        <f t="shared" si="220"/>
        <v>1.5080436278127953</v>
      </c>
      <c r="T363" s="157">
        <f t="shared" si="220"/>
        <v>1.6853814655408621</v>
      </c>
      <c r="U363" s="157">
        <f t="shared" ref="U363" si="221">+U362/U354</f>
        <v>1.3267972772778991</v>
      </c>
      <c r="V363" s="157">
        <f t="shared" ref="V363" si="222">+V362/V354</f>
        <v>1.4647537774537187</v>
      </c>
      <c r="W363" s="28"/>
      <c r="X363" s="127"/>
      <c r="Y363" s="127"/>
      <c r="Z363" s="127">
        <f t="shared" si="216"/>
        <v>116.19370496613624</v>
      </c>
      <c r="AA363" s="127">
        <f t="shared" si="216"/>
        <v>139.56635695811468</v>
      </c>
      <c r="AB363" s="127"/>
      <c r="AD363" s="146"/>
      <c r="AE363" s="146"/>
      <c r="AF363" s="146"/>
      <c r="AG363" s="146"/>
      <c r="AH363" s="146"/>
      <c r="AI363" s="146"/>
      <c r="AJ363" s="146"/>
      <c r="AK363" s="146"/>
      <c r="AL363" s="146"/>
      <c r="AM363" s="146"/>
      <c r="AN363" s="146"/>
      <c r="AO363" s="146"/>
    </row>
    <row r="364" spans="1:41" s="34" customFormat="1">
      <c r="A364" s="45" t="s">
        <v>152</v>
      </c>
      <c r="B364" s="45"/>
      <c r="C364" s="45"/>
      <c r="D364" s="45"/>
      <c r="E364" s="45"/>
      <c r="F364" s="16"/>
      <c r="G364" s="90"/>
      <c r="H364" s="30"/>
      <c r="J364" s="15" t="str">
        <f t="shared" ref="J364" si="223">+J327</f>
        <v>davek_a</v>
      </c>
      <c r="K364" s="16"/>
      <c r="L364" s="39"/>
      <c r="M364" s="194"/>
      <c r="N364" s="39"/>
      <c r="O364" s="31">
        <v>0</v>
      </c>
      <c r="P364" s="39"/>
      <c r="Q364" s="31">
        <v>0</v>
      </c>
      <c r="R364" s="31">
        <v>0</v>
      </c>
      <c r="S364" s="31">
        <v>0</v>
      </c>
      <c r="T364" s="31">
        <v>0</v>
      </c>
      <c r="U364" s="31">
        <v>0</v>
      </c>
      <c r="V364" s="31">
        <v>0</v>
      </c>
      <c r="W364" s="202"/>
      <c r="X364" s="127"/>
      <c r="Y364" s="127"/>
      <c r="Z364" s="127"/>
      <c r="AA364" s="127"/>
      <c r="AB364" s="127"/>
      <c r="AD364" s="146"/>
      <c r="AE364" s="146"/>
      <c r="AF364" s="146"/>
      <c r="AG364" s="146"/>
      <c r="AH364" s="146"/>
      <c r="AI364" s="146"/>
      <c r="AJ364" s="146"/>
      <c r="AK364" s="146"/>
      <c r="AL364" s="146"/>
      <c r="AM364" s="146"/>
      <c r="AN364" s="146"/>
      <c r="AO364" s="146"/>
    </row>
    <row r="365" spans="1:41" s="34" customFormat="1">
      <c r="A365" s="16" t="s">
        <v>97</v>
      </c>
      <c r="B365" s="45"/>
      <c r="C365" s="45"/>
      <c r="D365" s="45"/>
      <c r="E365" s="45"/>
      <c r="F365" s="16"/>
      <c r="G365" s="90"/>
      <c r="H365" s="30"/>
      <c r="J365" s="15" t="str">
        <f t="shared" ref="J365:J370" si="224">+A365</f>
        <v>Pokoj obvezno</v>
      </c>
      <c r="K365" s="16"/>
      <c r="L365" s="39"/>
      <c r="M365" s="194"/>
      <c r="N365" s="39"/>
      <c r="O365" s="31">
        <v>417.66905637085313</v>
      </c>
      <c r="P365" s="39"/>
      <c r="Q365" s="31">
        <v>445.7658750901399</v>
      </c>
      <c r="R365" s="31">
        <v>431.81695979752237</v>
      </c>
      <c r="S365" s="31">
        <v>417.66905637085313</v>
      </c>
      <c r="T365" s="31">
        <v>410.66659193242617</v>
      </c>
      <c r="U365" s="31">
        <v>477.44628958787467</v>
      </c>
      <c r="V365" s="31">
        <v>469.42711078918819</v>
      </c>
      <c r="W365" s="28"/>
      <c r="X365" s="127"/>
      <c r="Y365" s="127"/>
      <c r="Z365" s="127"/>
      <c r="AA365" s="127"/>
      <c r="AB365" s="127"/>
      <c r="AD365" s="146"/>
      <c r="AE365" s="146"/>
      <c r="AF365" s="146"/>
      <c r="AG365" s="146"/>
      <c r="AH365" s="146"/>
      <c r="AI365" s="146"/>
      <c r="AJ365" s="146"/>
      <c r="AK365" s="146"/>
      <c r="AL365" s="146"/>
      <c r="AM365" s="146"/>
      <c r="AN365" s="146"/>
      <c r="AO365" s="146"/>
    </row>
    <row r="366" spans="1:41" s="34" customFormat="1">
      <c r="A366" s="16" t="s">
        <v>96</v>
      </c>
      <c r="B366" s="45"/>
      <c r="C366" s="45"/>
      <c r="D366" s="45"/>
      <c r="E366" s="45"/>
      <c r="F366" s="16"/>
      <c r="G366" s="90"/>
      <c r="H366" s="30"/>
      <c r="J366" s="15" t="str">
        <f t="shared" si="224"/>
        <v>Zdrav obvezno</v>
      </c>
      <c r="K366" s="16"/>
      <c r="L366" s="38"/>
      <c r="M366" s="199"/>
      <c r="N366" s="38"/>
      <c r="O366" s="31">
        <v>191.04991030124827</v>
      </c>
      <c r="P366" s="38"/>
      <c r="Q366" s="31">
        <v>203.90193899284461</v>
      </c>
      <c r="R366" s="31">
        <v>197.52143515899573</v>
      </c>
      <c r="S366" s="31">
        <v>191.04991030124827</v>
      </c>
      <c r="T366" s="31">
        <v>187.846847535542</v>
      </c>
      <c r="U366" s="31">
        <v>218.39317375342134</v>
      </c>
      <c r="V366" s="31">
        <v>214.72504616098993</v>
      </c>
      <c r="W366" s="28"/>
      <c r="X366" s="127"/>
      <c r="Y366" s="127"/>
      <c r="Z366" s="127"/>
      <c r="AA366" s="127"/>
      <c r="AB366" s="127"/>
      <c r="AD366" s="146"/>
      <c r="AE366" s="146"/>
      <c r="AF366" s="146"/>
      <c r="AG366" s="146"/>
      <c r="AH366" s="146"/>
      <c r="AI366" s="146"/>
      <c r="AJ366" s="146"/>
      <c r="AK366" s="146"/>
      <c r="AL366" s="146"/>
      <c r="AM366" s="146"/>
      <c r="AN366" s="146"/>
      <c r="AO366" s="146"/>
    </row>
    <row r="367" spans="1:41" s="34" customFormat="1">
      <c r="A367" s="16" t="s">
        <v>95</v>
      </c>
      <c r="B367" s="45"/>
      <c r="C367" s="45"/>
      <c r="D367" s="45"/>
      <c r="E367" s="45"/>
      <c r="F367" s="16"/>
      <c r="G367" s="90"/>
      <c r="H367" s="30"/>
      <c r="J367" s="15" t="str">
        <f t="shared" si="224"/>
        <v>Pokoj dodatno</v>
      </c>
      <c r="K367" s="16"/>
      <c r="L367" s="39"/>
      <c r="M367" s="194"/>
      <c r="N367" s="39"/>
      <c r="O367" s="31">
        <v>318.60606418696443</v>
      </c>
      <c r="P367" s="39"/>
      <c r="Q367" s="31">
        <v>340.03886293463665</v>
      </c>
      <c r="R367" s="31">
        <v>329.39835956655327</v>
      </c>
      <c r="S367" s="31">
        <v>318.60606418696443</v>
      </c>
      <c r="T367" s="31">
        <v>313.26444837821401</v>
      </c>
      <c r="U367" s="31">
        <v>364.20529810854777</v>
      </c>
      <c r="V367" s="31">
        <v>358.08811284885633</v>
      </c>
      <c r="W367" s="181"/>
      <c r="X367" s="127"/>
      <c r="Y367" s="127"/>
      <c r="Z367" s="127"/>
      <c r="AA367" s="127"/>
      <c r="AB367" s="127"/>
      <c r="AD367" s="146"/>
      <c r="AE367" s="146"/>
      <c r="AF367" s="146"/>
      <c r="AG367" s="146"/>
      <c r="AH367" s="146"/>
      <c r="AI367" s="146"/>
      <c r="AJ367" s="146"/>
      <c r="AK367" s="146"/>
      <c r="AL367" s="146"/>
      <c r="AM367" s="146"/>
      <c r="AN367" s="146"/>
      <c r="AO367" s="146"/>
    </row>
    <row r="368" spans="1:41" s="34" customFormat="1">
      <c r="A368" s="16" t="s">
        <v>94</v>
      </c>
      <c r="B368" s="45"/>
      <c r="C368" s="45"/>
      <c r="D368" s="45"/>
      <c r="E368" s="45"/>
      <c r="F368" s="16"/>
      <c r="G368" s="90"/>
      <c r="H368" s="30"/>
      <c r="J368" s="15" t="str">
        <f t="shared" si="224"/>
        <v>Zdrav dodatno</v>
      </c>
      <c r="K368" s="16"/>
      <c r="L368" s="38"/>
      <c r="M368" s="199"/>
      <c r="N368" s="38"/>
      <c r="O368" s="31">
        <v>145.73658032810181</v>
      </c>
      <c r="P368" s="38"/>
      <c r="Q368" s="31">
        <v>155.54035730364984</v>
      </c>
      <c r="R368" s="31">
        <v>150.67318511786203</v>
      </c>
      <c r="S368" s="31">
        <v>145.73658032810181</v>
      </c>
      <c r="T368" s="31">
        <v>143.29322187106692</v>
      </c>
      <c r="U368" s="31">
        <v>166.59455248965185</v>
      </c>
      <c r="V368" s="31">
        <v>163.7964335547349</v>
      </c>
      <c r="W368" s="28"/>
      <c r="X368" s="127"/>
      <c r="Y368" s="127"/>
      <c r="Z368" s="127"/>
      <c r="AA368" s="127"/>
      <c r="AB368" s="127"/>
      <c r="AD368" s="146"/>
      <c r="AE368" s="146"/>
      <c r="AF368" s="146"/>
      <c r="AG368" s="146"/>
      <c r="AH368" s="146"/>
      <c r="AI368" s="146"/>
      <c r="AJ368" s="146"/>
      <c r="AK368" s="146"/>
      <c r="AL368" s="146"/>
      <c r="AM368" s="146"/>
      <c r="AN368" s="146"/>
      <c r="AO368" s="146"/>
    </row>
    <row r="369" spans="1:42" s="34" customFormat="1">
      <c r="A369" s="16" t="s">
        <v>93</v>
      </c>
      <c r="B369" s="45"/>
      <c r="C369" s="45"/>
      <c r="D369" s="45"/>
      <c r="E369" s="45"/>
      <c r="F369" s="16"/>
      <c r="G369" s="90"/>
      <c r="H369" s="30"/>
      <c r="J369" s="15" t="str">
        <f t="shared" si="224"/>
        <v>Regresi</v>
      </c>
      <c r="K369" s="16"/>
      <c r="L369" s="39"/>
      <c r="M369" s="194"/>
      <c r="N369" s="39"/>
      <c r="O369" s="31">
        <v>1096.8219575449741</v>
      </c>
      <c r="P369" s="39"/>
      <c r="Q369" s="31">
        <v>1170.6057517677173</v>
      </c>
      <c r="R369" s="31">
        <v>1133.9751315589431</v>
      </c>
      <c r="S369" s="31">
        <v>1096.8219575449741</v>
      </c>
      <c r="T369" s="31">
        <v>1078.4331000611794</v>
      </c>
      <c r="U369" s="31">
        <v>1253.8002659775243</v>
      </c>
      <c r="V369" s="31">
        <v>1232.7414605579802</v>
      </c>
      <c r="W369" s="181"/>
      <c r="X369" s="127"/>
      <c r="Y369" s="127"/>
      <c r="Z369" s="127"/>
      <c r="AA369" s="127"/>
      <c r="AB369" s="127"/>
      <c r="AD369" s="146"/>
      <c r="AE369" s="146"/>
      <c r="AF369" s="146"/>
      <c r="AG369" s="146"/>
      <c r="AH369" s="146"/>
      <c r="AI369" s="146"/>
      <c r="AJ369" s="146"/>
      <c r="AK369" s="146"/>
      <c r="AL369" s="146"/>
      <c r="AM369" s="146"/>
      <c r="AN369" s="146"/>
      <c r="AO369" s="146"/>
    </row>
    <row r="370" spans="1:42" s="34" customFormat="1">
      <c r="A370" s="45" t="s">
        <v>13</v>
      </c>
      <c r="B370" s="45"/>
      <c r="C370" s="45"/>
      <c r="D370" s="45"/>
      <c r="E370" s="45"/>
      <c r="F370" s="16"/>
      <c r="G370" s="90"/>
      <c r="H370" s="30"/>
      <c r="J370" s="15" t="str">
        <f t="shared" si="224"/>
        <v>SUM element</v>
      </c>
      <c r="K370" s="16"/>
      <c r="L370" s="59"/>
      <c r="M370" s="147"/>
      <c r="N370" s="59"/>
      <c r="O370" s="139">
        <v>12088.289022502366</v>
      </c>
      <c r="P370" s="150"/>
      <c r="Q370" s="139">
        <v>12990.190555056401</v>
      </c>
      <c r="R370" s="139">
        <v>12578.912429260199</v>
      </c>
      <c r="S370" s="139">
        <v>12088.289022502366</v>
      </c>
      <c r="T370" s="139">
        <v>11821.610258786033</v>
      </c>
      <c r="U370" s="139">
        <v>13457.762432438734</v>
      </c>
      <c r="V370" s="139">
        <v>13206.723997083471</v>
      </c>
      <c r="W370" s="181"/>
      <c r="X370" s="127"/>
      <c r="Y370" s="129" t="s">
        <v>197</v>
      </c>
      <c r="Z370" s="129" t="s">
        <v>115</v>
      </c>
      <c r="AA370" s="127"/>
      <c r="AB370" s="127"/>
      <c r="AD370" s="146"/>
      <c r="AE370" s="146"/>
      <c r="AF370" s="146"/>
      <c r="AG370" s="146"/>
      <c r="AH370" s="146"/>
      <c r="AI370" s="146"/>
      <c r="AJ370" s="146"/>
      <c r="AK370" s="146"/>
      <c r="AL370" s="146"/>
      <c r="AM370" s="146"/>
      <c r="AN370" s="146"/>
      <c r="AO370" s="146"/>
    </row>
    <row r="371" spans="1:42" s="34" customFormat="1">
      <c r="A371" s="45" t="s">
        <v>3</v>
      </c>
      <c r="B371" s="45" t="s">
        <v>0</v>
      </c>
      <c r="C371" s="45" t="s">
        <v>2</v>
      </c>
      <c r="D371" s="45" t="s">
        <v>1</v>
      </c>
      <c r="E371" s="45" t="s">
        <v>0</v>
      </c>
      <c r="F371" s="16"/>
      <c r="G371" s="16"/>
      <c r="H371" s="30"/>
      <c r="J371" s="82" t="str">
        <f t="shared" ref="J371" si="225">+J334</f>
        <v>Subvencije</v>
      </c>
      <c r="K371" s="16"/>
      <c r="L371" s="59"/>
      <c r="M371" s="147"/>
      <c r="N371" s="59"/>
      <c r="O371" s="163">
        <v>23.94</v>
      </c>
      <c r="P371" s="190"/>
      <c r="Q371" s="163">
        <v>23.94</v>
      </c>
      <c r="R371" s="163">
        <v>23.94</v>
      </c>
      <c r="S371" s="163">
        <v>23.94</v>
      </c>
      <c r="T371" s="163">
        <v>23.94</v>
      </c>
      <c r="U371" s="163">
        <v>23.94</v>
      </c>
      <c r="V371" s="139">
        <v>23.94</v>
      </c>
      <c r="W371" s="181"/>
      <c r="X371" s="127"/>
      <c r="Y371" s="127"/>
      <c r="Z371" s="127"/>
      <c r="AA371" s="127"/>
      <c r="AB371" s="127"/>
      <c r="AD371" s="146"/>
      <c r="AE371" s="146"/>
      <c r="AF371" s="146"/>
      <c r="AG371" s="146"/>
      <c r="AH371" s="146"/>
      <c r="AI371" s="146"/>
      <c r="AJ371" s="146"/>
      <c r="AK371" s="146"/>
      <c r="AL371" s="146"/>
      <c r="AM371" s="146"/>
      <c r="AN371" s="146"/>
      <c r="AO371" s="146"/>
    </row>
    <row r="372" spans="1:42" s="34" customFormat="1" ht="39" customHeight="1">
      <c r="A372" s="87" t="s">
        <v>14</v>
      </c>
      <c r="B372" s="45"/>
      <c r="C372" s="45"/>
      <c r="D372" s="45"/>
      <c r="E372" s="45"/>
      <c r="F372" s="16"/>
      <c r="G372" s="16"/>
      <c r="H372" s="30"/>
      <c r="J372" s="178" t="str">
        <f>+J335</f>
        <v>Vrednost pridelave_tržna</v>
      </c>
      <c r="K372" s="16"/>
      <c r="L372" s="59"/>
      <c r="M372" s="147"/>
      <c r="N372" s="59"/>
      <c r="O372" s="163">
        <v>6636.0000000000009</v>
      </c>
      <c r="P372" s="190"/>
      <c r="Q372" s="163">
        <v>9954.0000000000018</v>
      </c>
      <c r="R372" s="163">
        <v>8295.0000000000018</v>
      </c>
      <c r="S372" s="163">
        <v>6636.0000000000009</v>
      </c>
      <c r="T372" s="163">
        <v>5806.5000000000009</v>
      </c>
      <c r="U372" s="163">
        <v>8398.6875000000018</v>
      </c>
      <c r="V372" s="189">
        <v>7465.5000000000009</v>
      </c>
      <c r="W372" s="181"/>
      <c r="X372" s="127"/>
      <c r="Y372" s="127"/>
      <c r="Z372" s="127"/>
      <c r="AA372" s="127"/>
      <c r="AB372" s="127"/>
      <c r="AD372" s="146"/>
      <c r="AE372" s="146"/>
      <c r="AF372" s="146"/>
      <c r="AG372" s="146"/>
      <c r="AH372" s="146"/>
      <c r="AI372" s="146"/>
      <c r="AJ372" s="146"/>
      <c r="AK372" s="146"/>
      <c r="AL372" s="146"/>
      <c r="AM372" s="146"/>
      <c r="AN372" s="146"/>
      <c r="AO372" s="146"/>
    </row>
    <row r="373" spans="1:42" s="34" customFormat="1">
      <c r="A373" s="45"/>
      <c r="B373" s="45"/>
      <c r="C373" s="45"/>
      <c r="D373" s="45"/>
      <c r="E373" s="45"/>
      <c r="F373" s="16"/>
      <c r="G373" s="47"/>
      <c r="H373" s="30"/>
      <c r="J373" s="19"/>
      <c r="K373" s="42"/>
      <c r="L373" s="165"/>
      <c r="M373" s="166"/>
      <c r="N373" s="159"/>
      <c r="O373" s="167">
        <f>+O358-O371-O359</f>
        <v>12064.349022502363</v>
      </c>
      <c r="P373" s="59" t="s">
        <v>92</v>
      </c>
      <c r="Q373" s="167">
        <f t="shared" ref="Q373:T373" si="226">+Q358-Q371-Q359</f>
        <v>12966.250555056402</v>
      </c>
      <c r="R373" s="167">
        <f t="shared" si="226"/>
        <v>12554.972429260199</v>
      </c>
      <c r="S373" s="167">
        <f t="shared" si="226"/>
        <v>12064.349022502363</v>
      </c>
      <c r="T373" s="167">
        <f t="shared" si="226"/>
        <v>11797.670258786035</v>
      </c>
      <c r="U373" s="167">
        <f t="shared" ref="U373:V373" si="227">+U358-U371-U359</f>
        <v>13433.822432438728</v>
      </c>
      <c r="V373" s="167">
        <f t="shared" si="227"/>
        <v>13182.783997083468</v>
      </c>
      <c r="W373" s="181"/>
      <c r="X373" s="127"/>
      <c r="Y373" s="127"/>
      <c r="Z373" s="127"/>
      <c r="AA373" s="127"/>
      <c r="AB373" s="188"/>
      <c r="AD373" s="146"/>
      <c r="AE373" s="146"/>
      <c r="AF373" s="146"/>
      <c r="AG373" s="146"/>
      <c r="AH373" s="146"/>
      <c r="AI373" s="146"/>
      <c r="AJ373" s="146"/>
      <c r="AK373" s="146"/>
      <c r="AL373" s="146"/>
      <c r="AM373" s="146"/>
      <c r="AN373" s="146"/>
      <c r="AO373" s="146"/>
      <c r="AP373" s="19"/>
    </row>
    <row r="374" spans="1:42" s="34" customFormat="1">
      <c r="A374" s="45"/>
      <c r="B374" s="45"/>
      <c r="C374" s="45"/>
      <c r="D374" s="45"/>
      <c r="E374" s="45"/>
      <c r="F374" s="16"/>
      <c r="G374" s="42"/>
      <c r="H374" s="30"/>
      <c r="J374" s="19"/>
      <c r="K374" s="42"/>
      <c r="L374" s="165"/>
      <c r="M374" s="166"/>
      <c r="N374" s="159"/>
      <c r="O374" s="167">
        <f>O373-O365-O366</f>
        <v>11455.630055830263</v>
      </c>
      <c r="P374" s="59" t="s">
        <v>91</v>
      </c>
      <c r="Q374" s="167">
        <f t="shared" ref="Q374:T374" si="228">Q373-Q365-Q366</f>
        <v>12316.582740973417</v>
      </c>
      <c r="R374" s="167">
        <f t="shared" si="228"/>
        <v>11925.634034303679</v>
      </c>
      <c r="S374" s="167">
        <f t="shared" si="228"/>
        <v>11455.630055830263</v>
      </c>
      <c r="T374" s="167">
        <f t="shared" si="228"/>
        <v>11199.156819318066</v>
      </c>
      <c r="U374" s="167">
        <f t="shared" ref="U374" si="229">U373-U365-U366</f>
        <v>12737.982969097431</v>
      </c>
      <c r="V374" s="167">
        <f t="shared" ref="V374" si="230">V373-V365-V366</f>
        <v>12498.631840133292</v>
      </c>
      <c r="W374" s="191"/>
      <c r="X374" s="159"/>
      <c r="Y374" s="159"/>
      <c r="Z374" s="159"/>
      <c r="AA374" s="159"/>
      <c r="AB374" s="188"/>
      <c r="AD374" s="146"/>
      <c r="AE374" s="146"/>
      <c r="AF374" s="146"/>
      <c r="AG374" s="146"/>
      <c r="AH374" s="146"/>
      <c r="AI374" s="146"/>
      <c r="AJ374" s="146"/>
      <c r="AK374" s="146"/>
      <c r="AL374" s="146"/>
      <c r="AM374" s="146"/>
      <c r="AN374" s="146"/>
      <c r="AO374" s="146"/>
      <c r="AP374" s="16"/>
    </row>
    <row r="375" spans="1:42" s="34" customFormat="1">
      <c r="A375" s="45"/>
      <c r="B375" s="45"/>
      <c r="C375" s="45"/>
      <c r="D375" s="45"/>
      <c r="E375" s="45"/>
      <c r="F375" s="16"/>
      <c r="G375" s="15"/>
      <c r="H375" s="30"/>
      <c r="J375" s="15"/>
      <c r="K375" s="16"/>
      <c r="L375" s="144"/>
      <c r="M375" s="145"/>
      <c r="N375" s="159"/>
      <c r="O375" s="167">
        <f>O374-O367-O368-O369</f>
        <v>9894.4654537702208</v>
      </c>
      <c r="P375" s="59" t="s">
        <v>90</v>
      </c>
      <c r="Q375" s="167">
        <f t="shared" ref="Q375:T375" si="231">Q374-Q367-Q368-Q369</f>
        <v>10650.397768967414</v>
      </c>
      <c r="R375" s="167">
        <f t="shared" si="231"/>
        <v>10311.587358060318</v>
      </c>
      <c r="S375" s="167">
        <f t="shared" si="231"/>
        <v>9894.4654537702208</v>
      </c>
      <c r="T375" s="167">
        <f t="shared" si="231"/>
        <v>9664.1660490076065</v>
      </c>
      <c r="U375" s="167">
        <f t="shared" ref="U375" si="232">U374-U367-U368-U369</f>
        <v>10953.382852521707</v>
      </c>
      <c r="V375" s="167">
        <f t="shared" ref="V375" si="233">V374-V367-V368-V369</f>
        <v>10744.005833171721</v>
      </c>
      <c r="W375" s="191"/>
      <c r="X375" s="159"/>
      <c r="Y375" s="159"/>
      <c r="Z375" s="159"/>
      <c r="AA375" s="159"/>
      <c r="AB375" s="203"/>
      <c r="AD375" s="146"/>
      <c r="AE375" s="146"/>
      <c r="AF375" s="146"/>
      <c r="AG375" s="146"/>
      <c r="AH375" s="146"/>
      <c r="AI375" s="146"/>
      <c r="AJ375" s="146"/>
      <c r="AK375" s="146"/>
      <c r="AL375" s="146"/>
      <c r="AM375" s="146"/>
      <c r="AN375" s="146"/>
      <c r="AO375" s="146"/>
      <c r="AP375" s="16"/>
    </row>
    <row r="376" spans="1:42" s="34" customFormat="1">
      <c r="A376" s="45"/>
      <c r="B376" s="45"/>
      <c r="C376" s="45"/>
      <c r="D376" s="45"/>
      <c r="E376" s="45"/>
      <c r="F376" s="16"/>
      <c r="G376" s="16"/>
      <c r="H376" s="30"/>
      <c r="J376" s="16"/>
      <c r="K376" s="16"/>
      <c r="L376" s="59"/>
      <c r="M376" s="147"/>
      <c r="N376" s="59"/>
      <c r="O376" s="169"/>
      <c r="P376" s="164"/>
      <c r="Q376" s="169"/>
      <c r="R376" s="169"/>
      <c r="S376" s="169"/>
      <c r="T376" s="169"/>
      <c r="U376" s="169"/>
      <c r="V376" s="169"/>
      <c r="W376" s="191"/>
      <c r="X376" s="144"/>
      <c r="Y376" s="144"/>
      <c r="Z376" s="144"/>
      <c r="AA376" s="144"/>
      <c r="AB376" s="94"/>
      <c r="AD376" s="146"/>
      <c r="AE376" s="146"/>
      <c r="AF376" s="146"/>
      <c r="AG376" s="146"/>
      <c r="AH376" s="146"/>
      <c r="AI376" s="146"/>
      <c r="AJ376" s="146"/>
      <c r="AK376" s="146"/>
      <c r="AL376" s="146"/>
      <c r="AM376" s="146"/>
      <c r="AN376" s="146"/>
      <c r="AO376" s="146"/>
      <c r="AP376" s="16"/>
    </row>
    <row r="377" spans="1:42" s="34" customFormat="1">
      <c r="A377" s="45"/>
      <c r="B377" s="45"/>
      <c r="C377" s="45"/>
      <c r="D377" s="45"/>
      <c r="E377" s="45"/>
      <c r="F377" s="16"/>
      <c r="G377" s="16"/>
      <c r="H377" s="30"/>
      <c r="J377" s="15"/>
      <c r="K377" s="16"/>
      <c r="L377" s="59"/>
      <c r="M377" s="147"/>
      <c r="N377" s="59"/>
      <c r="O377" s="172" t="str">
        <f>O356&amp;";"&amp;O355</f>
        <v>4000;2</v>
      </c>
      <c r="P377" s="192"/>
      <c r="Q377" s="172" t="str">
        <f>Q356&amp;";"&amp;Q355</f>
        <v>4000;3</v>
      </c>
      <c r="R377" s="172" t="str">
        <f t="shared" ref="R377:T377" si="234">R356&amp;";"&amp;R355</f>
        <v>4000;2,5</v>
      </c>
      <c r="S377" s="172" t="str">
        <f t="shared" si="234"/>
        <v>4000;2</v>
      </c>
      <c r="T377" s="172" t="str">
        <f t="shared" si="234"/>
        <v>4000;1,75</v>
      </c>
      <c r="U377" s="172" t="str">
        <f t="shared" ref="U377:V377" si="235">U356&amp;";"&amp;U355</f>
        <v>4500;2,25</v>
      </c>
      <c r="V377" s="172" t="str">
        <f t="shared" si="235"/>
        <v>4500;2</v>
      </c>
      <c r="W377" s="28"/>
      <c r="X377" s="59"/>
      <c r="Y377" s="59"/>
      <c r="Z377" s="59"/>
      <c r="AA377" s="59"/>
      <c r="AB377" s="94"/>
      <c r="AD377" s="146"/>
      <c r="AE377" s="146"/>
      <c r="AF377" s="146"/>
      <c r="AG377" s="146"/>
      <c r="AH377" s="146"/>
      <c r="AI377" s="146"/>
      <c r="AJ377" s="146"/>
      <c r="AK377" s="146"/>
      <c r="AL377" s="146"/>
      <c r="AM377" s="146"/>
      <c r="AN377" s="146"/>
      <c r="AO377" s="146"/>
      <c r="AP377" s="16"/>
    </row>
    <row r="378" spans="1:42" s="34" customFormat="1">
      <c r="A378" s="45"/>
      <c r="B378" s="45"/>
      <c r="C378" s="45"/>
      <c r="D378" s="45"/>
      <c r="E378" s="45"/>
      <c r="F378" s="16"/>
      <c r="G378" s="16"/>
      <c r="H378" s="30"/>
      <c r="J378" s="16"/>
      <c r="K378" s="16"/>
      <c r="L378" s="59"/>
      <c r="M378" s="147"/>
      <c r="N378" s="59"/>
      <c r="O378" s="174">
        <f>+O373/O354*1000</f>
        <v>1508.0436278127954</v>
      </c>
      <c r="P378" s="160" t="s">
        <v>89</v>
      </c>
      <c r="Q378" s="174">
        <f t="shared" ref="Q378:T378" si="236">+Q373/Q354*1000</f>
        <v>1080.5208795880335</v>
      </c>
      <c r="R378" s="174">
        <f t="shared" si="236"/>
        <v>1255.4972429260199</v>
      </c>
      <c r="S378" s="174">
        <f t="shared" si="236"/>
        <v>1508.0436278127954</v>
      </c>
      <c r="T378" s="174">
        <f t="shared" si="236"/>
        <v>1685.3814655408621</v>
      </c>
      <c r="U378" s="174">
        <f t="shared" ref="U378:V378" si="237">+U373/U354*1000</f>
        <v>1326.7972772778992</v>
      </c>
      <c r="V378" s="174">
        <f t="shared" si="237"/>
        <v>1464.7537774537186</v>
      </c>
      <c r="W378" s="28"/>
      <c r="X378" s="59"/>
      <c r="Y378" s="59"/>
      <c r="Z378" s="59"/>
      <c r="AA378" s="59"/>
      <c r="AB378" s="94"/>
      <c r="AD378" s="146"/>
      <c r="AE378" s="146"/>
      <c r="AF378" s="146"/>
      <c r="AG378" s="146"/>
      <c r="AH378" s="146"/>
      <c r="AI378" s="146"/>
      <c r="AJ378" s="146"/>
      <c r="AK378" s="146"/>
      <c r="AL378" s="146"/>
      <c r="AM378" s="146"/>
      <c r="AN378" s="146"/>
      <c r="AO378" s="146"/>
      <c r="AP378" s="16"/>
    </row>
    <row r="379" spans="1:42" s="34" customFormat="1">
      <c r="A379" s="45"/>
      <c r="B379" s="45"/>
      <c r="C379" s="45"/>
      <c r="D379" s="45"/>
      <c r="E379" s="45"/>
      <c r="F379" s="16"/>
      <c r="G379" s="16"/>
      <c r="H379" s="30"/>
      <c r="J379" s="16"/>
      <c r="K379" s="16"/>
      <c r="L379" s="59"/>
      <c r="M379" s="147"/>
      <c r="N379" s="59"/>
      <c r="O379" s="174">
        <f>+O378*O374/O373</f>
        <v>1431.9537569787828</v>
      </c>
      <c r="P379" s="160" t="s">
        <v>88</v>
      </c>
      <c r="Q379" s="174">
        <f t="shared" ref="Q379:T379" si="238">+Q378*Q374/Q373</f>
        <v>1026.3818950811183</v>
      </c>
      <c r="R379" s="174">
        <f t="shared" si="238"/>
        <v>1192.563403430368</v>
      </c>
      <c r="S379" s="174">
        <f t="shared" si="238"/>
        <v>1431.9537569787828</v>
      </c>
      <c r="T379" s="174">
        <f t="shared" si="238"/>
        <v>1599.8795456168666</v>
      </c>
      <c r="U379" s="174">
        <f t="shared" ref="U379" si="239">+U378*U374/U373</f>
        <v>1258.0723920096227</v>
      </c>
      <c r="V379" s="174">
        <f t="shared" ref="V379" si="240">+V378*V374/V373</f>
        <v>1388.7368711259212</v>
      </c>
      <c r="W379" s="28"/>
      <c r="X379" s="59"/>
      <c r="Y379" s="59"/>
      <c r="Z379" s="59"/>
      <c r="AA379" s="59"/>
      <c r="AB379" s="94"/>
      <c r="AD379" s="146"/>
      <c r="AE379" s="146"/>
      <c r="AF379" s="146"/>
      <c r="AG379" s="146"/>
      <c r="AH379" s="146"/>
      <c r="AI379" s="146"/>
      <c r="AJ379" s="146"/>
      <c r="AK379" s="146"/>
      <c r="AL379" s="146"/>
      <c r="AM379" s="146"/>
      <c r="AN379" s="146"/>
      <c r="AO379" s="146"/>
      <c r="AP379" s="16"/>
    </row>
    <row r="380" spans="1:42" s="34" customFormat="1">
      <c r="A380" s="45"/>
      <c r="B380" s="45"/>
      <c r="C380" s="45"/>
      <c r="D380" s="45"/>
      <c r="E380" s="45"/>
      <c r="F380" s="16"/>
      <c r="G380" s="16"/>
      <c r="H380" s="30"/>
      <c r="J380" s="16"/>
      <c r="K380" s="16"/>
      <c r="L380" s="59"/>
      <c r="M380" s="147"/>
      <c r="N380" s="59"/>
      <c r="O380" s="174">
        <f>+O378*O375/O373</f>
        <v>1236.8081817212776</v>
      </c>
      <c r="P380" s="160" t="s">
        <v>87</v>
      </c>
      <c r="Q380" s="174">
        <f t="shared" ref="Q380:T380" si="241">+Q378*Q375/Q373</f>
        <v>887.53314741395116</v>
      </c>
      <c r="R380" s="174">
        <f t="shared" si="241"/>
        <v>1031.1587358060319</v>
      </c>
      <c r="S380" s="174">
        <f t="shared" si="241"/>
        <v>1236.8081817212776</v>
      </c>
      <c r="T380" s="174">
        <f t="shared" si="241"/>
        <v>1380.5951498582294</v>
      </c>
      <c r="U380" s="174">
        <f t="shared" ref="U380:V380" si="242">+U378*U375/U373</f>
        <v>1081.8155903725144</v>
      </c>
      <c r="V380" s="174">
        <f t="shared" si="242"/>
        <v>1193.778425907969</v>
      </c>
      <c r="W380" s="28"/>
      <c r="X380" s="59"/>
      <c r="Y380" s="59"/>
      <c r="Z380" s="59"/>
      <c r="AA380" s="59"/>
      <c r="AB380" s="94"/>
      <c r="AD380" s="146"/>
      <c r="AE380" s="146"/>
      <c r="AF380" s="146"/>
      <c r="AG380" s="146"/>
      <c r="AH380" s="146"/>
      <c r="AI380" s="146"/>
      <c r="AJ380" s="146"/>
      <c r="AK380" s="146"/>
      <c r="AL380" s="146"/>
      <c r="AM380" s="146"/>
      <c r="AN380" s="146"/>
      <c r="AO380" s="146"/>
      <c r="AP380" s="16"/>
    </row>
    <row r="381" spans="1:42" s="34" customFormat="1">
      <c r="A381" s="45"/>
      <c r="B381" s="45"/>
      <c r="C381" s="45"/>
      <c r="D381" s="45"/>
      <c r="E381" s="45"/>
      <c r="F381" s="16"/>
      <c r="G381" s="16"/>
      <c r="H381" s="30"/>
      <c r="J381" s="16"/>
      <c r="K381" s="16"/>
      <c r="L381" s="59"/>
      <c r="M381" s="147"/>
      <c r="N381" s="59"/>
      <c r="O381" s="174">
        <f>+O378-O380</f>
        <v>271.23544609151782</v>
      </c>
      <c r="P381" s="160" t="s">
        <v>86</v>
      </c>
      <c r="Q381" s="174">
        <f t="shared" ref="Q381:T381" si="243">+Q378-Q380</f>
        <v>192.98773217408234</v>
      </c>
      <c r="R381" s="174">
        <f t="shared" si="243"/>
        <v>224.33850711998798</v>
      </c>
      <c r="S381" s="174">
        <f t="shared" si="243"/>
        <v>271.23544609151782</v>
      </c>
      <c r="T381" s="174">
        <f t="shared" si="243"/>
        <v>304.78631568263268</v>
      </c>
      <c r="U381" s="174">
        <f t="shared" ref="U381" si="244">+U378-U380</f>
        <v>244.98168690538478</v>
      </c>
      <c r="V381" s="174">
        <f t="shared" ref="V381" si="245">+V378-V380</f>
        <v>270.97535154574962</v>
      </c>
      <c r="W381" s="28"/>
      <c r="X381" s="59"/>
      <c r="Y381" s="59"/>
      <c r="Z381" s="59"/>
      <c r="AA381" s="59"/>
      <c r="AB381" s="94"/>
      <c r="AD381" s="146"/>
      <c r="AE381" s="146"/>
      <c r="AF381" s="146"/>
      <c r="AG381" s="146"/>
      <c r="AH381" s="146"/>
      <c r="AI381" s="146"/>
      <c r="AJ381" s="146"/>
      <c r="AK381" s="146"/>
      <c r="AL381" s="146"/>
      <c r="AM381" s="146"/>
      <c r="AN381" s="146"/>
      <c r="AO381" s="146"/>
      <c r="AP381" s="16"/>
    </row>
    <row r="382" spans="1:42" s="34" customFormat="1">
      <c r="A382" s="45"/>
      <c r="B382" s="45"/>
      <c r="C382" s="45"/>
      <c r="D382" s="45"/>
      <c r="E382" s="45"/>
      <c r="F382" s="16"/>
      <c r="G382" s="15"/>
      <c r="H382" s="30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28"/>
      <c r="X382" s="59"/>
      <c r="Y382" s="59"/>
      <c r="Z382" s="59"/>
      <c r="AA382" s="59"/>
      <c r="AB382" s="203"/>
      <c r="AD382" s="146"/>
      <c r="AE382" s="146"/>
      <c r="AF382" s="146"/>
      <c r="AG382" s="146"/>
      <c r="AH382" s="146"/>
      <c r="AI382" s="146"/>
      <c r="AJ382" s="146"/>
      <c r="AK382" s="146"/>
      <c r="AL382" s="146"/>
      <c r="AM382" s="146"/>
      <c r="AN382" s="146"/>
      <c r="AO382" s="146"/>
      <c r="AP382" s="15"/>
    </row>
    <row r="383" spans="1:42" s="34" customFormat="1">
      <c r="A383" s="45" t="s">
        <v>15</v>
      </c>
      <c r="B383" s="45"/>
      <c r="C383" s="45"/>
      <c r="D383" s="45"/>
      <c r="E383" s="45"/>
      <c r="F383" s="16">
        <v>1000</v>
      </c>
      <c r="G383" s="16"/>
      <c r="H383" s="30"/>
      <c r="J383" s="176" t="s">
        <v>219</v>
      </c>
      <c r="K383" s="16"/>
      <c r="L383" s="59"/>
      <c r="M383" s="147"/>
      <c r="N383" s="193"/>
      <c r="O383" s="177">
        <v>829.50000000000011</v>
      </c>
      <c r="P383" s="176" t="str">
        <f>J383</f>
        <v>Odkupna cena; ocena KIS</v>
      </c>
      <c r="Q383" s="177">
        <v>829.50000000000011</v>
      </c>
      <c r="R383" s="177">
        <v>829.50000000000023</v>
      </c>
      <c r="S383" s="177">
        <v>829.50000000000011</v>
      </c>
      <c r="T383" s="177">
        <v>829.50000000000011</v>
      </c>
      <c r="U383" s="177">
        <v>829.50000000000011</v>
      </c>
      <c r="V383" s="177">
        <v>829.50000000000011</v>
      </c>
      <c r="W383" s="181"/>
      <c r="X383" s="144"/>
      <c r="Y383" s="144"/>
      <c r="Z383" s="144"/>
      <c r="AA383" s="144"/>
      <c r="AB383" s="94"/>
      <c r="AD383" s="146"/>
      <c r="AE383" s="146"/>
      <c r="AF383" s="146"/>
      <c r="AG383" s="146"/>
      <c r="AH383" s="146"/>
      <c r="AI383" s="146"/>
      <c r="AJ383" s="146"/>
      <c r="AK383" s="146"/>
      <c r="AL383" s="146"/>
      <c r="AM383" s="146"/>
      <c r="AN383" s="146"/>
      <c r="AO383" s="146"/>
    </row>
    <row r="384" spans="1:42" s="34" customFormat="1">
      <c r="A384" s="45"/>
      <c r="B384" s="45"/>
      <c r="C384" s="45"/>
      <c r="D384" s="45"/>
      <c r="E384" s="45"/>
      <c r="F384" s="16"/>
      <c r="G384" s="15"/>
      <c r="H384" s="30"/>
      <c r="J384" s="178" t="str">
        <f>+J347</f>
        <v>Bruto dodana vrednost</v>
      </c>
      <c r="K384" s="16"/>
      <c r="L384" s="144"/>
      <c r="M384" s="145"/>
      <c r="N384" s="144"/>
      <c r="O384" s="179">
        <f>O372+O371+O359-O357</f>
        <v>2399.1110514908905</v>
      </c>
      <c r="P384" s="175"/>
      <c r="Q384" s="179">
        <f t="shared" ref="Q384:T384" si="246">Q372+Q371+Q359-Q357</f>
        <v>5193.3317426485728</v>
      </c>
      <c r="R384" s="179">
        <f t="shared" si="246"/>
        <v>3758.5340644677317</v>
      </c>
      <c r="S384" s="179">
        <f t="shared" si="246"/>
        <v>2399.1110514908905</v>
      </c>
      <c r="T384" s="179">
        <f t="shared" si="246"/>
        <v>1741.5876302836173</v>
      </c>
      <c r="U384" s="179">
        <f t="shared" ref="U384:V384" si="247">U372+U371+U359-U357</f>
        <v>3689.7987626170634</v>
      </c>
      <c r="V384" s="179">
        <f t="shared" si="247"/>
        <v>2899.5679599295154</v>
      </c>
      <c r="W384" s="28"/>
      <c r="X384" s="59"/>
      <c r="Y384" s="59"/>
      <c r="Z384" s="59"/>
      <c r="AA384" s="59"/>
      <c r="AB384" s="203"/>
      <c r="AD384" s="146"/>
      <c r="AE384" s="146"/>
      <c r="AF384" s="146"/>
      <c r="AG384" s="146"/>
      <c r="AH384" s="146"/>
      <c r="AI384" s="146"/>
      <c r="AJ384" s="146"/>
      <c r="AK384" s="146"/>
      <c r="AL384" s="146"/>
      <c r="AM384" s="146"/>
      <c r="AN384" s="146"/>
      <c r="AO384" s="146"/>
    </row>
    <row r="385" spans="1:41" s="34" customFormat="1">
      <c r="A385" s="87" t="s">
        <v>11</v>
      </c>
      <c r="B385" s="45"/>
      <c r="C385" s="45"/>
      <c r="D385" s="45"/>
      <c r="E385" s="45"/>
      <c r="F385" s="16"/>
      <c r="G385" s="59"/>
      <c r="H385" s="30"/>
      <c r="J385" s="162" t="s">
        <v>11</v>
      </c>
      <c r="K385" s="42"/>
      <c r="L385" s="59"/>
      <c r="M385" s="147"/>
      <c r="N385" s="59"/>
      <c r="O385" s="31">
        <v>2262.350595013871</v>
      </c>
      <c r="P385" s="38"/>
      <c r="Q385" s="31">
        <v>2317.0134706194381</v>
      </c>
      <c r="R385" s="31">
        <v>2290.0640181518547</v>
      </c>
      <c r="S385" s="31">
        <v>2262.350595013871</v>
      </c>
      <c r="T385" s="31">
        <v>2248.7560814561375</v>
      </c>
      <c r="U385" s="31">
        <v>2434.4335853349194</v>
      </c>
      <c r="V385" s="139">
        <v>2418.6220690684117</v>
      </c>
      <c r="W385" s="181"/>
      <c r="X385" s="144"/>
      <c r="Y385" s="144"/>
      <c r="Z385" s="144"/>
      <c r="AA385" s="144"/>
      <c r="AB385" s="94"/>
      <c r="AD385" s="146"/>
      <c r="AE385" s="146"/>
      <c r="AF385" s="146"/>
      <c r="AG385" s="146"/>
      <c r="AH385" s="146"/>
      <c r="AI385" s="146"/>
      <c r="AJ385" s="146"/>
      <c r="AK385" s="146"/>
      <c r="AL385" s="146"/>
      <c r="AM385" s="146"/>
      <c r="AN385" s="146"/>
      <c r="AO385" s="146"/>
    </row>
    <row r="386" spans="1:41" s="34" customFormat="1">
      <c r="A386" s="45"/>
      <c r="B386" s="45"/>
      <c r="C386" s="45"/>
      <c r="D386" s="45"/>
      <c r="E386" s="45"/>
      <c r="G386" s="94"/>
      <c r="H386" s="30"/>
      <c r="J386" s="16" t="s">
        <v>173</v>
      </c>
      <c r="K386" s="42"/>
      <c r="L386" s="59"/>
      <c r="M386" s="147"/>
      <c r="N386" s="59"/>
      <c r="O386" s="200">
        <f>+O384-O385</f>
        <v>136.76045647701949</v>
      </c>
      <c r="P386" s="38"/>
      <c r="Q386" s="200">
        <f t="shared" ref="Q386:T386" si="248">+Q384-Q385</f>
        <v>2876.3182720291347</v>
      </c>
      <c r="R386" s="200">
        <f t="shared" si="248"/>
        <v>1468.470046315877</v>
      </c>
      <c r="S386" s="200">
        <f t="shared" si="248"/>
        <v>136.76045647701949</v>
      </c>
      <c r="T386" s="200">
        <f t="shared" si="248"/>
        <v>-507.16845117252024</v>
      </c>
      <c r="U386" s="200">
        <f t="shared" ref="U386" si="249">+U384-U385</f>
        <v>1255.365177282144</v>
      </c>
      <c r="V386" s="139">
        <f t="shared" ref="V386" si="250">+V384-V385</f>
        <v>480.94589086110363</v>
      </c>
      <c r="W386" s="181"/>
      <c r="X386" s="144"/>
      <c r="Y386" s="144"/>
      <c r="Z386" s="144"/>
      <c r="AA386" s="144"/>
      <c r="AB386" s="94"/>
      <c r="AD386" s="146"/>
      <c r="AE386" s="146"/>
      <c r="AF386" s="146"/>
      <c r="AG386" s="146"/>
      <c r="AH386" s="146"/>
      <c r="AI386" s="146"/>
      <c r="AJ386" s="146"/>
      <c r="AK386" s="146"/>
      <c r="AL386" s="146"/>
      <c r="AM386" s="146"/>
      <c r="AN386" s="146"/>
      <c r="AO386" s="146"/>
    </row>
    <row r="387" spans="1:41" s="34" customFormat="1">
      <c r="A387" s="45"/>
      <c r="B387" s="45"/>
      <c r="C387" s="45"/>
      <c r="D387" s="45"/>
      <c r="E387" s="45"/>
      <c r="G387" s="89"/>
      <c r="H387" s="58"/>
      <c r="I387" s="58" t="str">
        <f>+J389</f>
        <v>Grozdje-terase primorska</v>
      </c>
      <c r="J387" s="57" t="s">
        <v>10</v>
      </c>
      <c r="K387" s="58"/>
      <c r="L387" s="58"/>
      <c r="M387" s="58"/>
      <c r="N387" s="58"/>
      <c r="O387" s="125">
        <f>O395-O407+O400-'2025'!E368</f>
        <v>1.9871111111111173E-2</v>
      </c>
      <c r="P387" s="58"/>
      <c r="Q387" s="125">
        <f>Q395-Q407+Q400-'2025'!H368</f>
        <v>1.490333333151439E-2</v>
      </c>
      <c r="R387" s="125">
        <f>R395-R407+R400-'2025'!I368</f>
        <v>1.7883999996362032E-2</v>
      </c>
      <c r="S387" s="125">
        <f>S395-S407+S400-'2025'!J368</f>
        <v>1.9871111111111173E-2</v>
      </c>
      <c r="T387" s="125">
        <f>T395-T407+T400-'2025'!K368</f>
        <v>2.2354999999999903E-2</v>
      </c>
      <c r="U387" s="125">
        <f>U395-U407+U400-'2025'!L368</f>
        <v>1.9871111107473194E-2</v>
      </c>
      <c r="V387" s="125">
        <f>V395-V407+V400-'2025'!M368</f>
        <v>1.9871111109292183E-2</v>
      </c>
      <c r="W387" s="181"/>
      <c r="X387" s="144"/>
      <c r="Y387" s="58"/>
      <c r="Z387" s="58"/>
      <c r="AA387" s="58"/>
      <c r="AB387" s="89"/>
      <c r="AC387" s="89"/>
      <c r="AD387" s="146"/>
      <c r="AE387" s="146"/>
      <c r="AF387" s="146"/>
      <c r="AG387" s="146"/>
      <c r="AH387" s="146"/>
      <c r="AI387" s="146"/>
      <c r="AJ387" s="146"/>
      <c r="AK387" s="146"/>
      <c r="AL387" s="146"/>
      <c r="AM387" s="146"/>
      <c r="AN387" s="146"/>
      <c r="AO387" s="146"/>
    </row>
    <row r="388" spans="1:41" s="34" customFormat="1">
      <c r="A388" s="45"/>
      <c r="B388" s="45"/>
      <c r="C388" s="45"/>
      <c r="D388" s="45"/>
      <c r="E388" s="45"/>
      <c r="G388" s="90"/>
      <c r="H388" s="207"/>
      <c r="I388" s="34" t="str">
        <f t="shared" ref="I388:I409" si="251">+I387</f>
        <v>Grozdje-terase primorska</v>
      </c>
      <c r="J388" s="32" t="s">
        <v>132</v>
      </c>
      <c r="K388" s="33"/>
      <c r="L388" s="33"/>
      <c r="M388" s="128"/>
      <c r="N388" s="33"/>
      <c r="O388" s="184" t="e">
        <f>#REF!</f>
        <v>#REF!</v>
      </c>
      <c r="P388" s="184"/>
      <c r="Q388" s="129" t="e">
        <f>#REF!</f>
        <v>#REF!</v>
      </c>
      <c r="R388" s="129" t="e">
        <f>#REF!</f>
        <v>#REF!</v>
      </c>
      <c r="S388" s="129" t="e">
        <f>#REF!</f>
        <v>#REF!</v>
      </c>
      <c r="T388" s="129" t="e">
        <f>#REF!</f>
        <v>#REF!</v>
      </c>
      <c r="U388" s="129" t="e">
        <f>#REF!</f>
        <v>#REF!</v>
      </c>
      <c r="V388" s="33" t="e">
        <f>#REF!</f>
        <v>#REF!</v>
      </c>
      <c r="W388" s="33"/>
      <c r="X388" s="129" t="e">
        <f>#REF!</f>
        <v>#REF!</v>
      </c>
      <c r="Y388" s="129"/>
      <c r="Z388" s="33"/>
      <c r="AA388" s="33"/>
      <c r="AB388" s="89"/>
      <c r="AC388" s="89"/>
      <c r="AD388" s="146"/>
      <c r="AE388" s="146"/>
      <c r="AF388" s="146"/>
      <c r="AG388" s="146"/>
      <c r="AH388" s="146"/>
      <c r="AI388" s="146"/>
      <c r="AJ388" s="146"/>
      <c r="AK388" s="146"/>
      <c r="AL388" s="146"/>
      <c r="AM388" s="146"/>
      <c r="AN388" s="146"/>
      <c r="AO388" s="146"/>
    </row>
    <row r="389" spans="1:41" s="34" customFormat="1">
      <c r="A389" s="45"/>
      <c r="B389" s="45"/>
      <c r="C389" s="45"/>
      <c r="D389" s="45"/>
      <c r="E389" s="45"/>
      <c r="F389" s="34" t="e">
        <f>#REF!</f>
        <v>#REF!</v>
      </c>
      <c r="G389" s="90"/>
      <c r="H389" s="207"/>
      <c r="I389" s="34" t="str">
        <f t="shared" si="251"/>
        <v>Grozdje-terase primorska</v>
      </c>
      <c r="J389" s="36" t="s">
        <v>230</v>
      </c>
      <c r="K389" s="16" t="str">
        <f>+K$56</f>
        <v>Enota</v>
      </c>
      <c r="L389" s="78"/>
      <c r="M389" s="130"/>
      <c r="N389" s="124"/>
      <c r="O389" s="83"/>
      <c r="P389" s="83"/>
      <c r="Q389" s="16"/>
      <c r="R389" s="16"/>
      <c r="S389" s="83"/>
      <c r="T389" s="16"/>
      <c r="U389" s="83"/>
      <c r="AB389" s="208"/>
      <c r="AC389" s="208"/>
      <c r="AD389" s="146"/>
      <c r="AE389" s="146"/>
      <c r="AF389" s="146"/>
      <c r="AG389" s="146"/>
      <c r="AH389" s="146"/>
      <c r="AI389" s="146"/>
      <c r="AJ389" s="146"/>
      <c r="AK389" s="146"/>
      <c r="AL389" s="146"/>
      <c r="AM389" s="146"/>
      <c r="AN389" s="146"/>
      <c r="AO389" s="146"/>
    </row>
    <row r="390" spans="1:41" s="34" customFormat="1">
      <c r="A390" s="45"/>
      <c r="B390" s="45"/>
      <c r="C390" s="45"/>
      <c r="D390" s="45"/>
      <c r="E390" s="45"/>
      <c r="G390" s="90"/>
      <c r="H390" s="207"/>
      <c r="I390" s="34" t="str">
        <f t="shared" si="251"/>
        <v>Grozdje-terase primorska</v>
      </c>
      <c r="J390" s="15" t="s">
        <v>68</v>
      </c>
      <c r="K390" s="16"/>
      <c r="L390" s="78"/>
      <c r="M390" s="130"/>
      <c r="N390" s="124"/>
      <c r="O390" s="83"/>
      <c r="P390" s="83"/>
      <c r="Q390" s="78"/>
      <c r="R390" s="78"/>
      <c r="S390" s="78"/>
      <c r="T390" s="78"/>
      <c r="U390" s="78"/>
      <c r="V390" s="78"/>
      <c r="W390" s="78"/>
      <c r="X390" s="124"/>
      <c r="Y390" s="78"/>
      <c r="Z390" s="78"/>
      <c r="AA390" s="78"/>
      <c r="AB390" s="209"/>
      <c r="AC390" s="209"/>
      <c r="AD390" s="146"/>
      <c r="AE390" s="146"/>
      <c r="AF390" s="146"/>
      <c r="AG390" s="146"/>
      <c r="AH390" s="146"/>
      <c r="AI390" s="146"/>
      <c r="AJ390" s="146"/>
      <c r="AK390" s="146"/>
      <c r="AL390" s="146"/>
      <c r="AM390" s="146"/>
      <c r="AN390" s="146"/>
      <c r="AO390" s="146"/>
    </row>
    <row r="391" spans="1:41" s="34" customFormat="1">
      <c r="A391" s="45" t="s">
        <v>9</v>
      </c>
      <c r="B391" s="45"/>
      <c r="C391" s="45"/>
      <c r="D391" s="45"/>
      <c r="E391" s="45"/>
      <c r="F391" s="16"/>
      <c r="G391" s="90"/>
      <c r="H391" s="207"/>
      <c r="I391" s="34" t="str">
        <f t="shared" si="251"/>
        <v>Grozdje-terase primorska</v>
      </c>
      <c r="J391" s="15" t="s">
        <v>8</v>
      </c>
      <c r="K391" s="16" t="s">
        <v>60</v>
      </c>
      <c r="L391" s="132"/>
      <c r="M391" s="185"/>
      <c r="N391" s="134"/>
      <c r="O391" s="139">
        <v>9000</v>
      </c>
      <c r="P391" s="16"/>
      <c r="Q391" s="139">
        <v>12000</v>
      </c>
      <c r="R391" s="139">
        <v>10000</v>
      </c>
      <c r="S391" s="139">
        <v>9000</v>
      </c>
      <c r="T391" s="139">
        <v>8000</v>
      </c>
      <c r="U391" s="139">
        <v>9000</v>
      </c>
      <c r="V391" s="139">
        <v>9000</v>
      </c>
      <c r="W391" s="78"/>
      <c r="X391" s="127"/>
      <c r="Y391" s="127"/>
      <c r="Z391" s="127"/>
      <c r="AA391" s="127"/>
      <c r="AB391" s="203"/>
      <c r="AC391" s="203"/>
      <c r="AD391" s="146"/>
      <c r="AE391" s="146"/>
      <c r="AF391" s="146"/>
      <c r="AG391" s="146"/>
      <c r="AH391" s="146"/>
      <c r="AI391" s="146"/>
      <c r="AJ391" s="146"/>
      <c r="AK391" s="146"/>
      <c r="AL391" s="146"/>
      <c r="AM391" s="146"/>
      <c r="AN391" s="146"/>
      <c r="AO391" s="146"/>
    </row>
    <row r="392" spans="1:41" s="34" customFormat="1">
      <c r="A392" s="45" t="s">
        <v>79</v>
      </c>
      <c r="B392" s="45"/>
      <c r="C392" s="45"/>
      <c r="D392" s="45"/>
      <c r="E392" s="45"/>
      <c r="F392" s="16"/>
      <c r="G392" s="90"/>
      <c r="H392" s="207"/>
      <c r="I392" s="34" t="str">
        <f t="shared" si="251"/>
        <v>Grozdje-terase primorska</v>
      </c>
      <c r="J392" s="15"/>
      <c r="K392" s="16" t="s">
        <v>59</v>
      </c>
      <c r="L392" s="132"/>
      <c r="M392" s="185"/>
      <c r="N392" s="134"/>
      <c r="O392" s="205">
        <f>O391/O393</f>
        <v>2.25</v>
      </c>
      <c r="P392" s="191"/>
      <c r="Q392" s="205">
        <f t="shared" ref="Q392:V392" si="252">ROUND(Q391/Q393,2)</f>
        <v>3</v>
      </c>
      <c r="R392" s="205">
        <f t="shared" si="252"/>
        <v>2.5</v>
      </c>
      <c r="S392" s="205">
        <f t="shared" si="252"/>
        <v>2.25</v>
      </c>
      <c r="T392" s="205">
        <f t="shared" si="252"/>
        <v>2</v>
      </c>
      <c r="U392" s="205">
        <f t="shared" si="252"/>
        <v>2</v>
      </c>
      <c r="V392" s="205">
        <f t="shared" si="252"/>
        <v>2.57</v>
      </c>
      <c r="W392" s="78"/>
      <c r="X392" s="78"/>
      <c r="Y392" s="78"/>
      <c r="Z392" s="78"/>
      <c r="AA392" s="78"/>
      <c r="AB392" s="94"/>
      <c r="AC392" s="94"/>
      <c r="AD392" s="146"/>
      <c r="AE392" s="146"/>
      <c r="AF392" s="146"/>
      <c r="AG392" s="146"/>
      <c r="AH392" s="146"/>
      <c r="AI392" s="146"/>
      <c r="AJ392" s="146"/>
      <c r="AK392" s="146"/>
      <c r="AL392" s="146"/>
      <c r="AM392" s="146"/>
      <c r="AN392" s="146"/>
      <c r="AO392" s="146"/>
    </row>
    <row r="393" spans="1:41" s="34" customFormat="1">
      <c r="A393" s="45" t="s">
        <v>182</v>
      </c>
      <c r="B393" s="45"/>
      <c r="C393" s="45"/>
      <c r="D393" s="45"/>
      <c r="E393" s="45"/>
      <c r="F393" s="16"/>
      <c r="G393" s="90"/>
      <c r="H393" s="207"/>
      <c r="I393" s="34" t="str">
        <f t="shared" si="251"/>
        <v>Grozdje-terase primorska</v>
      </c>
      <c r="J393" s="15" t="s">
        <v>58</v>
      </c>
      <c r="K393" s="16" t="s">
        <v>57</v>
      </c>
      <c r="L393" s="78"/>
      <c r="M393" s="130">
        <v>4000</v>
      </c>
      <c r="N393" s="124"/>
      <c r="O393" s="139">
        <v>4000</v>
      </c>
      <c r="P393" s="38"/>
      <c r="Q393" s="139">
        <v>4000</v>
      </c>
      <c r="R393" s="139">
        <v>4000</v>
      </c>
      <c r="S393" s="139">
        <v>4000</v>
      </c>
      <c r="T393" s="139">
        <v>4000</v>
      </c>
      <c r="U393" s="139">
        <v>4500</v>
      </c>
      <c r="V393" s="139">
        <v>3500</v>
      </c>
      <c r="W393" s="78"/>
      <c r="X393" s="127"/>
      <c r="Y393" s="127"/>
      <c r="Z393" s="127"/>
      <c r="AA393" s="127"/>
      <c r="AB393" s="94"/>
      <c r="AC393" s="94"/>
      <c r="AD393" s="146"/>
      <c r="AE393" s="146"/>
      <c r="AF393" s="146"/>
      <c r="AG393" s="146"/>
      <c r="AH393" s="146"/>
      <c r="AI393" s="146"/>
      <c r="AJ393" s="146"/>
      <c r="AK393" s="146"/>
      <c r="AL393" s="146"/>
      <c r="AM393" s="146"/>
      <c r="AN393" s="146"/>
      <c r="AO393" s="146"/>
    </row>
    <row r="394" spans="1:41" s="34" customFormat="1">
      <c r="A394" s="87" t="s">
        <v>12</v>
      </c>
      <c r="B394" s="45"/>
      <c r="C394" s="45"/>
      <c r="D394" s="45"/>
      <c r="E394" s="45"/>
      <c r="F394" s="16"/>
      <c r="G394" s="90"/>
      <c r="H394" s="207"/>
      <c r="I394" s="34" t="str">
        <f t="shared" si="251"/>
        <v>Grozdje-terase primorska</v>
      </c>
      <c r="J394" s="15" t="str">
        <f>+J$61</f>
        <v>Kupljen material in storitve</v>
      </c>
      <c r="K394" s="16"/>
      <c r="L394" s="16"/>
      <c r="M394" s="116"/>
      <c r="N394" s="16"/>
      <c r="O394" s="139">
        <v>3902.4304418555644</v>
      </c>
      <c r="P394" s="38"/>
      <c r="Q394" s="139">
        <v>4234.0470875015762</v>
      </c>
      <c r="R394" s="139">
        <v>4023.4451952848067</v>
      </c>
      <c r="S394" s="139">
        <v>3902.4304418555644</v>
      </c>
      <c r="T394" s="139">
        <v>3777.8059178640378</v>
      </c>
      <c r="U394" s="139">
        <v>3969.2555644130184</v>
      </c>
      <c r="V394" s="139">
        <v>3835.6053192981121</v>
      </c>
      <c r="W394" s="132"/>
      <c r="X394" s="127"/>
      <c r="Y394" s="127"/>
      <c r="Z394" s="127"/>
      <c r="AA394" s="127"/>
      <c r="AB394" s="94"/>
      <c r="AC394" s="94"/>
      <c r="AD394" s="146"/>
      <c r="AE394" s="146"/>
      <c r="AF394" s="146"/>
      <c r="AG394" s="146"/>
      <c r="AH394" s="146"/>
      <c r="AI394" s="146"/>
      <c r="AJ394" s="146"/>
      <c r="AK394" s="146"/>
      <c r="AL394" s="146"/>
      <c r="AM394" s="146"/>
      <c r="AN394" s="146"/>
      <c r="AO394" s="146"/>
    </row>
    <row r="395" spans="1:41" s="34" customFormat="1">
      <c r="A395" s="45" t="s">
        <v>5</v>
      </c>
      <c r="B395" s="45"/>
      <c r="C395" s="45"/>
      <c r="D395" s="45"/>
      <c r="E395" s="45"/>
      <c r="F395" s="16"/>
      <c r="G395" s="90"/>
      <c r="H395" s="207"/>
      <c r="I395" s="34" t="str">
        <f t="shared" si="251"/>
        <v>Grozdje-terase primorska</v>
      </c>
      <c r="J395" s="15" t="str">
        <f>+J$62</f>
        <v>Stroški skupaj</v>
      </c>
      <c r="K395" s="16" t="str">
        <f>+K$62</f>
        <v>EUR/ha</v>
      </c>
      <c r="L395" s="39"/>
      <c r="M395" s="194"/>
      <c r="N395" s="38"/>
      <c r="O395" s="139">
        <v>10486.354220093395</v>
      </c>
      <c r="P395" s="38"/>
      <c r="Q395" s="139">
        <v>11047.290590828519</v>
      </c>
      <c r="R395" s="139">
        <v>10685.706030463716</v>
      </c>
      <c r="S395" s="139">
        <v>10486.354220093395</v>
      </c>
      <c r="T395" s="139">
        <v>10285.651564937249</v>
      </c>
      <c r="U395" s="139">
        <v>10912.447880557975</v>
      </c>
      <c r="V395" s="139">
        <v>10060.260559628814</v>
      </c>
      <c r="W395" s="136"/>
      <c r="X395" s="127"/>
      <c r="Y395" s="127"/>
      <c r="Z395" s="127"/>
      <c r="AA395" s="127"/>
      <c r="AB395" s="203"/>
      <c r="AC395" s="203"/>
      <c r="AD395" s="146"/>
      <c r="AE395" s="146"/>
      <c r="AF395" s="146"/>
      <c r="AG395" s="146"/>
      <c r="AH395" s="146"/>
      <c r="AI395" s="146"/>
      <c r="AJ395" s="146"/>
      <c r="AK395" s="146"/>
      <c r="AL395" s="146"/>
      <c r="AM395" s="146"/>
      <c r="AN395" s="146"/>
      <c r="AO395" s="146"/>
    </row>
    <row r="396" spans="1:41" s="34" customFormat="1">
      <c r="A396" s="45" t="s">
        <v>4</v>
      </c>
      <c r="B396" s="45"/>
      <c r="C396" s="45"/>
      <c r="D396" s="45"/>
      <c r="E396" s="45"/>
      <c r="F396" s="16"/>
      <c r="G396" s="90"/>
      <c r="H396" s="207"/>
      <c r="I396" s="34" t="str">
        <f t="shared" si="251"/>
        <v>Grozdje-terase primorska</v>
      </c>
      <c r="J396" s="15" t="str">
        <f>+J$63</f>
        <v>Stranski pridelki</v>
      </c>
      <c r="K396" s="16" t="str">
        <f>+K$63</f>
        <v>EUR/ha</v>
      </c>
      <c r="L396" s="39"/>
      <c r="M396" s="194"/>
      <c r="N396" s="39"/>
      <c r="O396" s="139">
        <v>0</v>
      </c>
      <c r="P396" s="39"/>
      <c r="Q396" s="139">
        <v>0</v>
      </c>
      <c r="R396" s="139">
        <v>0</v>
      </c>
      <c r="S396" s="139">
        <v>0</v>
      </c>
      <c r="T396" s="139">
        <v>0</v>
      </c>
      <c r="U396" s="139">
        <v>0</v>
      </c>
      <c r="V396" s="139">
        <v>0</v>
      </c>
      <c r="W396" s="181"/>
      <c r="X396" s="127"/>
      <c r="Y396" s="127"/>
      <c r="Z396" s="127"/>
      <c r="AA396" s="127"/>
      <c r="AB396" s="94"/>
      <c r="AC396" s="94"/>
      <c r="AD396" s="146"/>
      <c r="AE396" s="146"/>
      <c r="AF396" s="146"/>
      <c r="AG396" s="146"/>
      <c r="AH396" s="146"/>
      <c r="AI396" s="146"/>
      <c r="AJ396" s="146"/>
      <c r="AK396" s="146"/>
      <c r="AL396" s="146"/>
      <c r="AM396" s="146"/>
      <c r="AN396" s="146"/>
      <c r="AO396" s="146"/>
    </row>
    <row r="397" spans="1:41" s="34" customFormat="1">
      <c r="A397" s="45"/>
      <c r="B397" s="45"/>
      <c r="C397" s="45"/>
      <c r="D397" s="45"/>
      <c r="E397" s="45"/>
      <c r="F397" s="16"/>
      <c r="G397" s="90"/>
      <c r="H397" s="207"/>
      <c r="I397" s="34" t="str">
        <f t="shared" si="251"/>
        <v>Grozdje-terase primorska</v>
      </c>
      <c r="J397" s="15" t="str">
        <f>+J$64</f>
        <v>Stroški glavnega pridelka</v>
      </c>
      <c r="K397" s="16" t="str">
        <f>+K$64</f>
        <v>EUR/ha</v>
      </c>
      <c r="L397" s="195"/>
      <c r="M397" s="194"/>
      <c r="N397" s="195"/>
      <c r="O397" s="149">
        <f>+O395-O396</f>
        <v>10486.354220093395</v>
      </c>
      <c r="P397" s="39"/>
      <c r="Q397" s="149">
        <f t="shared" ref="Q397:V397" si="253">+Q395-Q396</f>
        <v>11047.290590828519</v>
      </c>
      <c r="R397" s="149">
        <f t="shared" si="253"/>
        <v>10685.706030463716</v>
      </c>
      <c r="S397" s="149">
        <f t="shared" si="253"/>
        <v>10486.354220093395</v>
      </c>
      <c r="T397" s="149">
        <f t="shared" si="253"/>
        <v>10285.651564937249</v>
      </c>
      <c r="U397" s="149">
        <f t="shared" si="253"/>
        <v>10912.447880557975</v>
      </c>
      <c r="V397" s="149">
        <f t="shared" si="253"/>
        <v>10060.260559628814</v>
      </c>
      <c r="W397" s="28"/>
      <c r="X397" s="127"/>
      <c r="Y397" s="127"/>
      <c r="Z397" s="127"/>
      <c r="AA397" s="127"/>
      <c r="AB397" s="94"/>
      <c r="AC397" s="94"/>
      <c r="AD397" s="146"/>
      <c r="AE397" s="146"/>
      <c r="AF397" s="146"/>
      <c r="AG397" s="146"/>
      <c r="AH397" s="146"/>
      <c r="AI397" s="146"/>
      <c r="AJ397" s="146"/>
      <c r="AK397" s="146"/>
      <c r="AL397" s="146"/>
      <c r="AM397" s="146"/>
      <c r="AN397" s="146"/>
      <c r="AO397" s="146"/>
    </row>
    <row r="398" spans="1:41" s="34" customFormat="1">
      <c r="A398" s="45" t="s">
        <v>3</v>
      </c>
      <c r="B398" s="45" t="s">
        <v>0</v>
      </c>
      <c r="C398" s="45" t="s">
        <v>2</v>
      </c>
      <c r="D398" s="45" t="s">
        <v>1</v>
      </c>
      <c r="E398" s="45" t="s">
        <v>0</v>
      </c>
      <c r="F398" s="16"/>
      <c r="G398" s="90"/>
      <c r="H398" s="207"/>
      <c r="I398" s="34" t="str">
        <f t="shared" si="251"/>
        <v>Grozdje-terase primorska</v>
      </c>
      <c r="J398" s="15" t="str">
        <f>+J$65</f>
        <v>Subvencije</v>
      </c>
      <c r="K398" s="16" t="str">
        <f>+K$65</f>
        <v>EUR/ha</v>
      </c>
      <c r="L398" s="39"/>
      <c r="M398" s="194"/>
      <c r="N398" s="39"/>
      <c r="O398" s="139">
        <v>23.94</v>
      </c>
      <c r="P398" s="39"/>
      <c r="Q398" s="139">
        <v>23.94</v>
      </c>
      <c r="R398" s="139">
        <v>23.94</v>
      </c>
      <c r="S398" s="139">
        <v>23.94</v>
      </c>
      <c r="T398" s="139">
        <v>23.94</v>
      </c>
      <c r="U398" s="139">
        <v>23.94</v>
      </c>
      <c r="V398" s="139">
        <v>23.94</v>
      </c>
      <c r="W398" s="28"/>
      <c r="X398" s="127"/>
      <c r="Y398" s="127"/>
      <c r="Z398" s="127"/>
      <c r="AA398" s="127"/>
      <c r="AB398" s="94"/>
      <c r="AC398" s="94"/>
      <c r="AD398" s="146"/>
      <c r="AE398" s="146"/>
      <c r="AF398" s="146"/>
      <c r="AG398" s="146"/>
      <c r="AH398" s="146"/>
      <c r="AI398" s="146"/>
      <c r="AJ398" s="146"/>
      <c r="AK398" s="146"/>
      <c r="AL398" s="146"/>
      <c r="AM398" s="146"/>
      <c r="AN398" s="146"/>
      <c r="AO398" s="146"/>
    </row>
    <row r="399" spans="1:41" s="34" customFormat="1">
      <c r="A399" s="45"/>
      <c r="B399" s="45"/>
      <c r="C399" s="45" t="s">
        <v>6</v>
      </c>
      <c r="D399" s="45"/>
      <c r="E399" s="45"/>
      <c r="F399" s="16"/>
      <c r="G399" s="90"/>
      <c r="H399" s="207"/>
      <c r="I399" s="34" t="str">
        <f t="shared" si="251"/>
        <v>Grozdje-terase primorska</v>
      </c>
      <c r="J399" s="15" t="str">
        <f>+J$66</f>
        <v>Stroški, zmanjšani za subvencije</v>
      </c>
      <c r="K399" s="16" t="str">
        <f>+K$66</f>
        <v>EUR/ha</v>
      </c>
      <c r="L399" s="195"/>
      <c r="M399" s="194"/>
      <c r="N399" s="195"/>
      <c r="O399" s="151">
        <f>+O397-O398</f>
        <v>10462.414220093395</v>
      </c>
      <c r="P399" s="39"/>
      <c r="Q399" s="151">
        <f t="shared" ref="Q399:V399" si="254">+Q397-Q398</f>
        <v>11023.350590828519</v>
      </c>
      <c r="R399" s="151">
        <f t="shared" si="254"/>
        <v>10661.766030463716</v>
      </c>
      <c r="S399" s="151">
        <f t="shared" si="254"/>
        <v>10462.414220093395</v>
      </c>
      <c r="T399" s="151">
        <f t="shared" si="254"/>
        <v>10261.711564937248</v>
      </c>
      <c r="U399" s="151">
        <f t="shared" si="254"/>
        <v>10888.507880557974</v>
      </c>
      <c r="V399" s="151">
        <f t="shared" si="254"/>
        <v>10036.320559628813</v>
      </c>
      <c r="W399" s="28"/>
      <c r="X399" s="127"/>
      <c r="Y399" s="127"/>
      <c r="Z399" s="127"/>
      <c r="AA399" s="127"/>
      <c r="AB399" s="94"/>
      <c r="AC399" s="94"/>
      <c r="AD399" s="146"/>
      <c r="AE399" s="146"/>
      <c r="AF399" s="146"/>
      <c r="AG399" s="146"/>
      <c r="AH399" s="146"/>
      <c r="AI399" s="146"/>
      <c r="AJ399" s="146"/>
      <c r="AK399" s="146"/>
      <c r="AL399" s="146"/>
      <c r="AM399" s="146"/>
      <c r="AN399" s="146"/>
      <c r="AO399" s="146"/>
    </row>
    <row r="400" spans="1:41" s="34" customFormat="1">
      <c r="A400" s="45"/>
      <c r="B400" s="45"/>
      <c r="C400" s="45"/>
      <c r="D400" s="45"/>
      <c r="E400" s="45"/>
      <c r="F400" s="16"/>
      <c r="G400" s="90"/>
      <c r="H400" s="207"/>
      <c r="I400" s="34" t="str">
        <f t="shared" si="251"/>
        <v>Grozdje-terase primorska</v>
      </c>
      <c r="J400" s="15" t="str">
        <f>+J$67</f>
        <v>Stroški, zmanjšani za subvencije/kg</v>
      </c>
      <c r="K400" s="16" t="str">
        <f>+K$67</f>
        <v>EUR/kg</v>
      </c>
      <c r="L400" s="196"/>
      <c r="M400" s="197"/>
      <c r="N400" s="195"/>
      <c r="O400" s="157">
        <f>+O399/O391</f>
        <v>1.1624904688992661</v>
      </c>
      <c r="P400" s="198"/>
      <c r="Q400" s="157">
        <f t="shared" ref="Q400:V400" si="255">+Q399/Q391</f>
        <v>0.9186125492357099</v>
      </c>
      <c r="R400" s="157">
        <f t="shared" si="255"/>
        <v>1.0661766030463715</v>
      </c>
      <c r="S400" s="157">
        <f t="shared" si="255"/>
        <v>1.1624904688992661</v>
      </c>
      <c r="T400" s="157">
        <f t="shared" si="255"/>
        <v>1.2827139456171559</v>
      </c>
      <c r="U400" s="157">
        <f t="shared" si="255"/>
        <v>1.209834208950886</v>
      </c>
      <c r="V400" s="157">
        <f t="shared" si="255"/>
        <v>1.115146728847646</v>
      </c>
      <c r="W400" s="28"/>
      <c r="X400" s="127"/>
      <c r="Y400" s="127"/>
      <c r="Z400" s="127"/>
      <c r="AA400" s="127"/>
      <c r="AB400" s="94"/>
      <c r="AC400" s="94"/>
      <c r="AD400" s="146"/>
      <c r="AE400" s="146"/>
      <c r="AF400" s="146"/>
      <c r="AG400" s="146"/>
      <c r="AH400" s="146"/>
      <c r="AI400" s="146"/>
      <c r="AJ400" s="146"/>
      <c r="AK400" s="146"/>
      <c r="AL400" s="146"/>
      <c r="AM400" s="146"/>
      <c r="AN400" s="146"/>
      <c r="AO400" s="146"/>
    </row>
    <row r="401" spans="1:42" s="34" customFormat="1">
      <c r="A401" s="45" t="s">
        <v>152</v>
      </c>
      <c r="B401" s="45"/>
      <c r="C401" s="45"/>
      <c r="D401" s="45"/>
      <c r="E401" s="45"/>
      <c r="F401" s="16"/>
      <c r="G401" s="90"/>
      <c r="H401" s="207"/>
      <c r="I401" s="34" t="str">
        <f t="shared" si="251"/>
        <v>Grozdje-terase primorska</v>
      </c>
      <c r="J401" s="15" t="str">
        <f t="shared" ref="J401" si="256">+J364</f>
        <v>davek_a</v>
      </c>
      <c r="K401" s="16"/>
      <c r="L401" s="39"/>
      <c r="M401" s="194"/>
      <c r="N401" s="39"/>
      <c r="O401" s="31">
        <v>0</v>
      </c>
      <c r="P401" s="39"/>
      <c r="Q401" s="31">
        <v>0</v>
      </c>
      <c r="R401" s="31">
        <v>0</v>
      </c>
      <c r="S401" s="31">
        <v>0</v>
      </c>
      <c r="T401" s="31">
        <v>0</v>
      </c>
      <c r="U401" s="31">
        <v>0</v>
      </c>
      <c r="V401" s="31">
        <v>0</v>
      </c>
      <c r="W401" s="202"/>
      <c r="X401" s="127"/>
      <c r="Y401" s="127"/>
      <c r="Z401" s="127"/>
      <c r="AA401" s="127"/>
      <c r="AB401" s="94"/>
      <c r="AC401" s="94"/>
      <c r="AD401" s="146"/>
      <c r="AE401" s="146"/>
      <c r="AF401" s="146"/>
      <c r="AG401" s="146"/>
      <c r="AH401" s="146"/>
      <c r="AI401" s="146"/>
      <c r="AJ401" s="146"/>
      <c r="AK401" s="146"/>
      <c r="AL401" s="146"/>
      <c r="AM401" s="146"/>
      <c r="AN401" s="146"/>
      <c r="AO401" s="146"/>
    </row>
    <row r="402" spans="1:42" s="34" customFormat="1">
      <c r="A402" s="16" t="s">
        <v>97</v>
      </c>
      <c r="B402" s="45"/>
      <c r="C402" s="45"/>
      <c r="D402" s="45"/>
      <c r="E402" s="45"/>
      <c r="F402" s="16"/>
      <c r="G402" s="90"/>
      <c r="H402" s="207"/>
      <c r="I402" s="34" t="str">
        <f t="shared" si="251"/>
        <v>Grozdje-terase primorska</v>
      </c>
      <c r="J402" s="15" t="str">
        <f t="shared" ref="J402:J407" si="257">+A402</f>
        <v>Pokoj obvezno</v>
      </c>
      <c r="K402" s="16"/>
      <c r="L402" s="39"/>
      <c r="M402" s="194"/>
      <c r="N402" s="39"/>
      <c r="O402" s="31">
        <v>309.14359227211816</v>
      </c>
      <c r="P402" s="39"/>
      <c r="Q402" s="31">
        <v>325.15505503389187</v>
      </c>
      <c r="R402" s="31">
        <v>314.59473408733163</v>
      </c>
      <c r="S402" s="31">
        <v>309.14359227211816</v>
      </c>
      <c r="T402" s="31">
        <v>303.83542500671979</v>
      </c>
      <c r="U402" s="31">
        <v>331.81397302716658</v>
      </c>
      <c r="V402" s="31">
        <v>286.47321151706973</v>
      </c>
      <c r="W402" s="28"/>
      <c r="X402" s="127"/>
      <c r="Y402" s="127"/>
      <c r="Z402" s="127"/>
      <c r="AA402" s="127"/>
      <c r="AB402" s="94"/>
      <c r="AC402" s="94"/>
      <c r="AD402" s="146"/>
      <c r="AE402" s="146"/>
      <c r="AF402" s="146"/>
      <c r="AG402" s="146"/>
      <c r="AH402" s="146"/>
      <c r="AI402" s="146"/>
      <c r="AJ402" s="146"/>
      <c r="AK402" s="146"/>
      <c r="AL402" s="146"/>
      <c r="AM402" s="146"/>
      <c r="AN402" s="146"/>
      <c r="AO402" s="146"/>
    </row>
    <row r="403" spans="1:42" s="34" customFormat="1">
      <c r="A403" s="16" t="s">
        <v>96</v>
      </c>
      <c r="B403" s="45"/>
      <c r="C403" s="45"/>
      <c r="D403" s="45"/>
      <c r="E403" s="45"/>
      <c r="F403" s="16"/>
      <c r="G403" s="90"/>
      <c r="H403" s="207"/>
      <c r="I403" s="34" t="str">
        <f t="shared" si="251"/>
        <v>Grozdje-terase primorska</v>
      </c>
      <c r="J403" s="15" t="str">
        <f t="shared" si="257"/>
        <v>Zdrav obvezno</v>
      </c>
      <c r="K403" s="16"/>
      <c r="L403" s="38"/>
      <c r="M403" s="199"/>
      <c r="N403" s="38"/>
      <c r="O403" s="31">
        <v>141.40826252963339</v>
      </c>
      <c r="P403" s="38"/>
      <c r="Q403" s="31">
        <v>148.73221549614794</v>
      </c>
      <c r="R403" s="31">
        <v>143.90172030188268</v>
      </c>
      <c r="S403" s="31">
        <v>141.40826252963339</v>
      </c>
      <c r="T403" s="31">
        <v>138.98020408371892</v>
      </c>
      <c r="U403" s="31">
        <v>151.77813346855552</v>
      </c>
      <c r="V403" s="31">
        <v>131.03839159071126</v>
      </c>
      <c r="W403" s="28"/>
      <c r="X403" s="127"/>
      <c r="Y403" s="127"/>
      <c r="Z403" s="127"/>
      <c r="AA403" s="127"/>
      <c r="AB403" s="203"/>
      <c r="AC403" s="203"/>
      <c r="AD403" s="146"/>
      <c r="AE403" s="146"/>
      <c r="AF403" s="146"/>
      <c r="AG403" s="146"/>
      <c r="AH403" s="146"/>
      <c r="AI403" s="146"/>
      <c r="AJ403" s="146"/>
      <c r="AK403" s="146"/>
      <c r="AL403" s="146"/>
      <c r="AM403" s="146"/>
      <c r="AN403" s="146"/>
      <c r="AO403" s="146"/>
    </row>
    <row r="404" spans="1:42" s="34" customFormat="1">
      <c r="A404" s="16" t="s">
        <v>95</v>
      </c>
      <c r="B404" s="45"/>
      <c r="C404" s="45"/>
      <c r="D404" s="45"/>
      <c r="E404" s="45"/>
      <c r="F404" s="16"/>
      <c r="G404" s="90"/>
      <c r="H404" s="207"/>
      <c r="I404" s="34" t="str">
        <f t="shared" si="251"/>
        <v>Grozdje-terase primorska</v>
      </c>
      <c r="J404" s="15" t="str">
        <f t="shared" si="257"/>
        <v>Pokoj dodatno</v>
      </c>
      <c r="K404" s="16"/>
      <c r="L404" s="39"/>
      <c r="M404" s="194"/>
      <c r="N404" s="39"/>
      <c r="O404" s="31">
        <v>235.82073342532809</v>
      </c>
      <c r="P404" s="39"/>
      <c r="Q404" s="31">
        <v>248.03458804202074</v>
      </c>
      <c r="R404" s="31">
        <v>239.97897022209006</v>
      </c>
      <c r="S404" s="31">
        <v>235.82073342532809</v>
      </c>
      <c r="T404" s="31">
        <v>231.77156039065383</v>
      </c>
      <c r="U404" s="31">
        <v>253.1141399533245</v>
      </c>
      <c r="V404" s="31">
        <v>218.52732689733142</v>
      </c>
      <c r="W404" s="181"/>
      <c r="X404" s="127"/>
      <c r="Y404" s="127"/>
      <c r="Z404" s="127"/>
      <c r="AA404" s="127"/>
      <c r="AB404" s="94"/>
      <c r="AC404" s="94"/>
      <c r="AD404" s="146"/>
      <c r="AE404" s="146"/>
      <c r="AF404" s="146"/>
      <c r="AG404" s="146"/>
      <c r="AH404" s="146"/>
      <c r="AI404" s="146"/>
      <c r="AJ404" s="146"/>
      <c r="AK404" s="146"/>
      <c r="AL404" s="146"/>
      <c r="AM404" s="146"/>
      <c r="AN404" s="146"/>
      <c r="AO404" s="146"/>
    </row>
    <row r="405" spans="1:42" s="34" customFormat="1">
      <c r="A405" s="16" t="s">
        <v>94</v>
      </c>
      <c r="B405" s="45"/>
      <c r="C405" s="45"/>
      <c r="D405" s="45"/>
      <c r="E405" s="45"/>
      <c r="F405" s="16"/>
      <c r="G405" s="90"/>
      <c r="H405" s="207"/>
      <c r="I405" s="34" t="str">
        <f t="shared" si="251"/>
        <v>Grozdje-terase primorska</v>
      </c>
      <c r="J405" s="15" t="str">
        <f t="shared" si="257"/>
        <v>Zdrav dodatno</v>
      </c>
      <c r="K405" s="16"/>
      <c r="L405" s="38"/>
      <c r="M405" s="199"/>
      <c r="N405" s="38"/>
      <c r="O405" s="31">
        <v>107.86896774100485</v>
      </c>
      <c r="P405" s="38"/>
      <c r="Q405" s="31">
        <v>113.45582123986627</v>
      </c>
      <c r="R405" s="31">
        <v>109.77102573384634</v>
      </c>
      <c r="S405" s="31">
        <v>107.86896774100485</v>
      </c>
      <c r="T405" s="31">
        <v>106.0167976238539</v>
      </c>
      <c r="U405" s="31">
        <v>115.77930659800458</v>
      </c>
      <c r="V405" s="31">
        <v>99.958628884005151</v>
      </c>
      <c r="W405" s="28"/>
      <c r="X405" s="127"/>
      <c r="Y405" s="127"/>
      <c r="Z405" s="127"/>
      <c r="AA405" s="127"/>
      <c r="AB405" s="203"/>
      <c r="AC405" s="203"/>
      <c r="AD405" s="146"/>
      <c r="AE405" s="146"/>
      <c r="AF405" s="146"/>
      <c r="AG405" s="146"/>
      <c r="AH405" s="146"/>
      <c r="AI405" s="146"/>
      <c r="AJ405" s="146"/>
      <c r="AK405" s="146"/>
      <c r="AL405" s="146"/>
      <c r="AM405" s="146"/>
      <c r="AN405" s="146"/>
      <c r="AO405" s="146"/>
    </row>
    <row r="406" spans="1:42" s="34" customFormat="1">
      <c r="A406" s="16" t="s">
        <v>93</v>
      </c>
      <c r="B406" s="45"/>
      <c r="C406" s="45"/>
      <c r="D406" s="45"/>
      <c r="E406" s="45"/>
      <c r="F406" s="16"/>
      <c r="G406" s="90"/>
      <c r="H406" s="207"/>
      <c r="I406" s="34" t="str">
        <f t="shared" si="251"/>
        <v>Grozdje-terase primorska</v>
      </c>
      <c r="J406" s="15" t="str">
        <f t="shared" si="257"/>
        <v>Regresi</v>
      </c>
      <c r="K406" s="16"/>
      <c r="L406" s="39"/>
      <c r="M406" s="194"/>
      <c r="N406" s="39"/>
      <c r="O406" s="31">
        <v>811.82810856191577</v>
      </c>
      <c r="P406" s="39"/>
      <c r="Q406" s="31">
        <v>853.8750920806898</v>
      </c>
      <c r="R406" s="31">
        <v>826.14310735203208</v>
      </c>
      <c r="S406" s="31">
        <v>811.82810856191577</v>
      </c>
      <c r="T406" s="31">
        <v>797.88856881817946</v>
      </c>
      <c r="U406" s="31">
        <v>871.3617776685013</v>
      </c>
      <c r="V406" s="31">
        <v>752.29443945533058</v>
      </c>
      <c r="W406" s="181"/>
      <c r="X406" s="127"/>
      <c r="Y406" s="127"/>
      <c r="Z406" s="127"/>
      <c r="AA406" s="127"/>
      <c r="AB406" s="94"/>
      <c r="AC406" s="94"/>
      <c r="AD406" s="146"/>
      <c r="AE406" s="146"/>
      <c r="AF406" s="146"/>
      <c r="AG406" s="146"/>
      <c r="AH406" s="146"/>
      <c r="AI406" s="146"/>
      <c r="AJ406" s="146"/>
      <c r="AK406" s="146"/>
      <c r="AL406" s="146"/>
      <c r="AM406" s="146"/>
      <c r="AN406" s="146"/>
      <c r="AO406" s="146"/>
    </row>
    <row r="407" spans="1:42" s="34" customFormat="1">
      <c r="A407" s="45" t="s">
        <v>13</v>
      </c>
      <c r="B407" s="45"/>
      <c r="C407" s="45"/>
      <c r="D407" s="45"/>
      <c r="E407" s="45"/>
      <c r="F407" s="16"/>
      <c r="G407" s="90"/>
      <c r="H407" s="207"/>
      <c r="I407" s="34" t="str">
        <f t="shared" si="251"/>
        <v>Grozdje-terase primorska</v>
      </c>
      <c r="J407" s="15" t="str">
        <f t="shared" si="257"/>
        <v>SUM element</v>
      </c>
      <c r="K407" s="16"/>
      <c r="L407" s="59"/>
      <c r="M407" s="147"/>
      <c r="N407" s="59"/>
      <c r="O407" s="139">
        <v>10486.354220093395</v>
      </c>
      <c r="P407" s="139"/>
      <c r="Q407" s="139">
        <v>11047.290590828521</v>
      </c>
      <c r="R407" s="139">
        <v>10685.70603046372</v>
      </c>
      <c r="S407" s="139">
        <v>10486.354220093395</v>
      </c>
      <c r="T407" s="139">
        <v>10285.651564937249</v>
      </c>
      <c r="U407" s="139">
        <v>10912.447880557978</v>
      </c>
      <c r="V407" s="139">
        <v>10060.260559628816</v>
      </c>
      <c r="W407" s="181"/>
      <c r="X407" s="127"/>
      <c r="Y407" s="127"/>
      <c r="Z407" s="127"/>
      <c r="AA407" s="127"/>
      <c r="AB407" s="94"/>
      <c r="AC407" s="94"/>
      <c r="AD407" s="146"/>
      <c r="AE407" s="146"/>
      <c r="AF407" s="146"/>
      <c r="AG407" s="146"/>
      <c r="AH407" s="146"/>
      <c r="AI407" s="146"/>
      <c r="AJ407" s="146"/>
      <c r="AK407" s="146"/>
      <c r="AL407" s="146"/>
      <c r="AM407" s="146"/>
      <c r="AN407" s="146"/>
      <c r="AO407" s="146"/>
    </row>
    <row r="408" spans="1:42" s="34" customFormat="1">
      <c r="A408" s="45" t="s">
        <v>3</v>
      </c>
      <c r="B408" s="45" t="s">
        <v>0</v>
      </c>
      <c r="C408" s="45" t="s">
        <v>2</v>
      </c>
      <c r="D408" s="45" t="s">
        <v>1</v>
      </c>
      <c r="E408" s="45" t="s">
        <v>0</v>
      </c>
      <c r="F408" s="16"/>
      <c r="G408" s="90"/>
      <c r="H408" s="207"/>
      <c r="I408" s="34" t="str">
        <f t="shared" si="251"/>
        <v>Grozdje-terase primorska</v>
      </c>
      <c r="J408" s="82" t="str">
        <f t="shared" ref="J408" si="258">+J371</f>
        <v>Subvencije</v>
      </c>
      <c r="K408" s="16"/>
      <c r="L408" s="59"/>
      <c r="M408" s="147"/>
      <c r="N408" s="59"/>
      <c r="O408" s="163">
        <v>23.94</v>
      </c>
      <c r="P408" s="163"/>
      <c r="Q408" s="163">
        <v>23.94</v>
      </c>
      <c r="R408" s="163">
        <v>23.94</v>
      </c>
      <c r="S408" s="163">
        <v>23.94</v>
      </c>
      <c r="T408" s="163">
        <v>23.94</v>
      </c>
      <c r="U408" s="163">
        <v>23.94</v>
      </c>
      <c r="V408" s="163">
        <v>23.94</v>
      </c>
      <c r="W408" s="181"/>
      <c r="X408" s="127"/>
      <c r="Y408" s="127"/>
      <c r="Z408" s="127"/>
      <c r="AA408" s="127"/>
      <c r="AB408" s="94"/>
      <c r="AC408" s="94"/>
      <c r="AD408" s="146"/>
      <c r="AE408" s="146"/>
      <c r="AF408" s="146"/>
      <c r="AG408" s="146"/>
      <c r="AH408" s="146"/>
      <c r="AI408" s="146"/>
      <c r="AJ408" s="146"/>
      <c r="AK408" s="146"/>
      <c r="AL408" s="146"/>
      <c r="AM408" s="146"/>
      <c r="AN408" s="146"/>
      <c r="AO408" s="146"/>
    </row>
    <row r="409" spans="1:42" s="34" customFormat="1" ht="39" customHeight="1">
      <c r="A409" s="87" t="s">
        <v>14</v>
      </c>
      <c r="B409" s="45"/>
      <c r="C409" s="45"/>
      <c r="D409" s="45"/>
      <c r="E409" s="45"/>
      <c r="F409" s="16"/>
      <c r="G409" s="90"/>
      <c r="H409" s="207"/>
      <c r="I409" s="34" t="str">
        <f t="shared" si="251"/>
        <v>Grozdje-terase primorska</v>
      </c>
      <c r="J409" s="178" t="str">
        <f>+J372</f>
        <v>Vrednost pridelave_tržna</v>
      </c>
      <c r="K409" s="16"/>
      <c r="L409" s="59"/>
      <c r="M409" s="147"/>
      <c r="N409" s="59"/>
      <c r="O409" s="163">
        <v>8037</v>
      </c>
      <c r="P409" s="163"/>
      <c r="Q409" s="163">
        <v>10716</v>
      </c>
      <c r="R409" s="163">
        <v>8930</v>
      </c>
      <c r="S409" s="163">
        <v>8037</v>
      </c>
      <c r="T409" s="163">
        <v>7144</v>
      </c>
      <c r="U409" s="163">
        <v>8037</v>
      </c>
      <c r="V409" s="163">
        <v>8037</v>
      </c>
      <c r="W409" s="181"/>
      <c r="X409" s="127"/>
      <c r="Y409" s="127"/>
      <c r="Z409" s="127"/>
      <c r="AA409" s="127"/>
      <c r="AB409" s="94"/>
      <c r="AC409" s="94"/>
      <c r="AD409" s="146"/>
      <c r="AE409" s="146"/>
      <c r="AF409" s="146"/>
      <c r="AG409" s="146"/>
      <c r="AH409" s="146"/>
      <c r="AI409" s="146"/>
      <c r="AJ409" s="146"/>
      <c r="AK409" s="146"/>
      <c r="AL409" s="146"/>
      <c r="AM409" s="146"/>
      <c r="AN409" s="146"/>
      <c r="AO409" s="146"/>
    </row>
    <row r="410" spans="1:42" s="34" customFormat="1">
      <c r="A410" s="45"/>
      <c r="B410" s="45"/>
      <c r="C410" s="45"/>
      <c r="D410" s="45"/>
      <c r="E410" s="45"/>
      <c r="F410" s="16"/>
      <c r="G410" s="47"/>
      <c r="H410" s="210"/>
      <c r="J410" s="19"/>
      <c r="K410" s="42"/>
      <c r="L410" s="165"/>
      <c r="M410" s="166"/>
      <c r="N410" s="159"/>
      <c r="O410" s="167">
        <f>+O395-O408-O396</f>
        <v>10462.414220093395</v>
      </c>
      <c r="P410" s="59" t="s">
        <v>92</v>
      </c>
      <c r="Q410" s="167">
        <f t="shared" ref="Q410:V410" si="259">+Q395-Q408-Q396</f>
        <v>11023.350590828519</v>
      </c>
      <c r="R410" s="167">
        <f t="shared" si="259"/>
        <v>10661.766030463716</v>
      </c>
      <c r="S410" s="167">
        <f t="shared" si="259"/>
        <v>10462.414220093395</v>
      </c>
      <c r="T410" s="167">
        <f t="shared" si="259"/>
        <v>10261.711564937248</v>
      </c>
      <c r="U410" s="167">
        <f t="shared" si="259"/>
        <v>10888.507880557974</v>
      </c>
      <c r="V410" s="167">
        <f t="shared" si="259"/>
        <v>10036.320559628813</v>
      </c>
      <c r="W410" s="181"/>
      <c r="X410" s="127"/>
      <c r="Y410" s="127"/>
      <c r="Z410" s="127"/>
      <c r="AA410" s="127"/>
      <c r="AB410" s="188"/>
      <c r="AC410" s="188"/>
      <c r="AD410" s="146"/>
      <c r="AE410" s="146"/>
      <c r="AF410" s="146"/>
      <c r="AG410" s="146"/>
      <c r="AH410" s="146"/>
      <c r="AI410" s="146"/>
      <c r="AJ410" s="146"/>
      <c r="AK410" s="146"/>
      <c r="AL410" s="146"/>
      <c r="AM410" s="146"/>
      <c r="AN410" s="146"/>
      <c r="AO410" s="146"/>
      <c r="AP410" s="19"/>
    </row>
    <row r="411" spans="1:42" s="34" customFormat="1">
      <c r="A411" s="45"/>
      <c r="B411" s="45"/>
      <c r="C411" s="45"/>
      <c r="D411" s="45"/>
      <c r="E411" s="45"/>
      <c r="F411" s="16"/>
      <c r="G411" s="42"/>
      <c r="H411" s="210"/>
      <c r="J411" s="19"/>
      <c r="K411" s="42"/>
      <c r="L411" s="165"/>
      <c r="M411" s="166"/>
      <c r="N411" s="159"/>
      <c r="O411" s="167">
        <f>O410-O402-O403</f>
        <v>10011.862365291643</v>
      </c>
      <c r="P411" s="59" t="s">
        <v>91</v>
      </c>
      <c r="Q411" s="167">
        <f t="shared" ref="Q411:V411" si="260">Q410-Q402-Q403</f>
        <v>10549.463320298479</v>
      </c>
      <c r="R411" s="167">
        <f t="shared" si="260"/>
        <v>10203.269576074501</v>
      </c>
      <c r="S411" s="167">
        <f t="shared" si="260"/>
        <v>10011.862365291643</v>
      </c>
      <c r="T411" s="167">
        <f t="shared" si="260"/>
        <v>9818.8959358468092</v>
      </c>
      <c r="U411" s="167">
        <f t="shared" si="260"/>
        <v>10404.915774062252</v>
      </c>
      <c r="V411" s="167">
        <f t="shared" si="260"/>
        <v>9618.8089565210321</v>
      </c>
      <c r="W411" s="191"/>
      <c r="X411" s="159"/>
      <c r="Y411" s="159"/>
      <c r="Z411" s="159"/>
      <c r="AA411" s="159"/>
      <c r="AB411" s="188"/>
      <c r="AC411" s="188"/>
      <c r="AD411" s="146"/>
      <c r="AE411" s="146"/>
      <c r="AF411" s="146"/>
      <c r="AG411" s="146"/>
      <c r="AH411" s="146"/>
      <c r="AI411" s="146"/>
      <c r="AJ411" s="146"/>
      <c r="AK411" s="146"/>
      <c r="AL411" s="146"/>
      <c r="AM411" s="146"/>
      <c r="AN411" s="146"/>
      <c r="AO411" s="146"/>
      <c r="AP411" s="16"/>
    </row>
    <row r="412" spans="1:42" s="34" customFormat="1">
      <c r="A412" s="45"/>
      <c r="B412" s="45"/>
      <c r="C412" s="45"/>
      <c r="D412" s="45"/>
      <c r="E412" s="45"/>
      <c r="F412" s="16"/>
      <c r="G412" s="15"/>
      <c r="H412" s="211"/>
      <c r="J412" s="15"/>
      <c r="K412" s="16"/>
      <c r="L412" s="144"/>
      <c r="M412" s="145"/>
      <c r="N412" s="159"/>
      <c r="O412" s="167">
        <f>O411-O404-O405-O406</f>
        <v>8856.3445555633934</v>
      </c>
      <c r="P412" s="59" t="s">
        <v>90</v>
      </c>
      <c r="Q412" s="167">
        <f t="shared" ref="Q412:V412" si="261">Q411-Q404-Q405-Q406</f>
        <v>9334.0978189359012</v>
      </c>
      <c r="R412" s="167">
        <f t="shared" si="261"/>
        <v>9027.376472766533</v>
      </c>
      <c r="S412" s="167">
        <f t="shared" si="261"/>
        <v>8856.3445555633934</v>
      </c>
      <c r="T412" s="167">
        <f t="shared" si="261"/>
        <v>8683.2190090141212</v>
      </c>
      <c r="U412" s="167">
        <f t="shared" si="261"/>
        <v>9164.6605498424233</v>
      </c>
      <c r="V412" s="167">
        <f t="shared" si="261"/>
        <v>8548.0285612843654</v>
      </c>
      <c r="W412" s="191"/>
      <c r="X412" s="159"/>
      <c r="Y412" s="159"/>
      <c r="Z412" s="159"/>
      <c r="AA412" s="159"/>
      <c r="AB412" s="203"/>
      <c r="AC412" s="203"/>
      <c r="AD412" s="146"/>
      <c r="AE412" s="146"/>
      <c r="AF412" s="146"/>
      <c r="AG412" s="146"/>
      <c r="AH412" s="146"/>
      <c r="AI412" s="146"/>
      <c r="AJ412" s="146"/>
      <c r="AK412" s="146"/>
      <c r="AL412" s="146"/>
      <c r="AM412" s="146"/>
      <c r="AN412" s="146"/>
      <c r="AO412" s="146"/>
      <c r="AP412" s="16"/>
    </row>
    <row r="413" spans="1:42" s="34" customFormat="1">
      <c r="A413" s="45"/>
      <c r="B413" s="45"/>
      <c r="C413" s="45"/>
      <c r="D413" s="45"/>
      <c r="E413" s="45"/>
      <c r="F413" s="16"/>
      <c r="G413" s="16"/>
      <c r="H413" s="30"/>
      <c r="J413" s="16"/>
      <c r="K413" s="16"/>
      <c r="L413" s="59"/>
      <c r="M413" s="147"/>
      <c r="N413" s="59"/>
      <c r="O413" s="169"/>
      <c r="P413" s="164"/>
      <c r="Q413" s="169"/>
      <c r="R413" s="169"/>
      <c r="S413" s="169"/>
      <c r="T413" s="169"/>
      <c r="U413" s="169"/>
      <c r="V413" s="169"/>
      <c r="W413" s="191"/>
      <c r="X413" s="144"/>
      <c r="Y413" s="144"/>
      <c r="Z413" s="144"/>
      <c r="AA413" s="144"/>
      <c r="AB413" s="94"/>
      <c r="AC413" s="94"/>
      <c r="AD413" s="146"/>
      <c r="AE413" s="146"/>
      <c r="AF413" s="146"/>
      <c r="AG413" s="146"/>
      <c r="AH413" s="146"/>
      <c r="AI413" s="146"/>
      <c r="AJ413" s="146"/>
      <c r="AK413" s="146"/>
      <c r="AL413" s="146"/>
      <c r="AM413" s="146"/>
      <c r="AN413" s="146"/>
      <c r="AO413" s="146"/>
      <c r="AP413" s="16"/>
    </row>
    <row r="414" spans="1:42" s="34" customFormat="1">
      <c r="A414" s="45"/>
      <c r="B414" s="45"/>
      <c r="C414" s="45"/>
      <c r="D414" s="45"/>
      <c r="E414" s="45"/>
      <c r="F414" s="16"/>
      <c r="G414" s="16"/>
      <c r="H414" s="30"/>
      <c r="J414" s="15"/>
      <c r="K414" s="16"/>
      <c r="L414" s="59"/>
      <c r="M414" s="147"/>
      <c r="N414" s="59"/>
      <c r="O414" s="172" t="str">
        <f>O393&amp;";"&amp;O392</f>
        <v>4000;2,25</v>
      </c>
      <c r="P414" s="192"/>
      <c r="Q414" s="172" t="str">
        <f t="shared" ref="Q414:V414" si="262">Q393&amp;";"&amp;Q392</f>
        <v>4000;3</v>
      </c>
      <c r="R414" s="172" t="str">
        <f t="shared" si="262"/>
        <v>4000;2,5</v>
      </c>
      <c r="S414" s="172" t="str">
        <f t="shared" si="262"/>
        <v>4000;2,25</v>
      </c>
      <c r="T414" s="172" t="str">
        <f t="shared" si="262"/>
        <v>4000;2</v>
      </c>
      <c r="U414" s="172" t="str">
        <f t="shared" si="262"/>
        <v>4500;2</v>
      </c>
      <c r="V414" s="172" t="str">
        <f t="shared" si="262"/>
        <v>3500;2,57</v>
      </c>
      <c r="W414" s="28"/>
      <c r="X414" s="59"/>
      <c r="Y414" s="59"/>
      <c r="Z414" s="59"/>
      <c r="AA414" s="59"/>
      <c r="AB414" s="94"/>
      <c r="AC414" s="94"/>
      <c r="AD414" s="146"/>
      <c r="AE414" s="146"/>
      <c r="AF414" s="146"/>
      <c r="AG414" s="146"/>
      <c r="AH414" s="146"/>
      <c r="AI414" s="146"/>
      <c r="AJ414" s="146"/>
      <c r="AK414" s="146"/>
      <c r="AL414" s="146"/>
      <c r="AM414" s="146"/>
      <c r="AN414" s="146"/>
      <c r="AO414" s="146"/>
      <c r="AP414" s="16"/>
    </row>
    <row r="415" spans="1:42" s="34" customFormat="1">
      <c r="A415" s="45"/>
      <c r="B415" s="45"/>
      <c r="C415" s="45"/>
      <c r="D415" s="45"/>
      <c r="E415" s="45"/>
      <c r="F415" s="16"/>
      <c r="G415" s="16"/>
      <c r="H415" s="30"/>
      <c r="J415" s="16"/>
      <c r="K415" s="16"/>
      <c r="L415" s="59"/>
      <c r="M415" s="147"/>
      <c r="N415" s="59"/>
      <c r="O415" s="174">
        <f>+O410/O391*1000</f>
        <v>1162.490468899266</v>
      </c>
      <c r="P415" s="160" t="s">
        <v>89</v>
      </c>
      <c r="Q415" s="174">
        <f t="shared" ref="Q415:V415" si="263">+Q410/Q391*1000</f>
        <v>918.61254923570993</v>
      </c>
      <c r="R415" s="174">
        <f t="shared" si="263"/>
        <v>1066.1766030463716</v>
      </c>
      <c r="S415" s="174">
        <f t="shared" si="263"/>
        <v>1162.490468899266</v>
      </c>
      <c r="T415" s="174">
        <f t="shared" si="263"/>
        <v>1282.713945617156</v>
      </c>
      <c r="U415" s="174">
        <f t="shared" si="263"/>
        <v>1209.834208950886</v>
      </c>
      <c r="V415" s="174">
        <f t="shared" si="263"/>
        <v>1115.146728847646</v>
      </c>
      <c r="W415" s="28"/>
      <c r="X415" s="59"/>
      <c r="Y415" s="59"/>
      <c r="Z415" s="59"/>
      <c r="AA415" s="59"/>
      <c r="AB415" s="94"/>
      <c r="AC415" s="94"/>
      <c r="AD415" s="146"/>
      <c r="AE415" s="146"/>
      <c r="AF415" s="146"/>
      <c r="AG415" s="146"/>
      <c r="AH415" s="146"/>
      <c r="AI415" s="146"/>
      <c r="AJ415" s="146"/>
      <c r="AK415" s="146"/>
      <c r="AL415" s="146"/>
      <c r="AM415" s="146"/>
      <c r="AN415" s="146"/>
      <c r="AO415" s="146"/>
      <c r="AP415" s="16"/>
    </row>
    <row r="416" spans="1:42" s="34" customFormat="1">
      <c r="A416" s="45"/>
      <c r="B416" s="45"/>
      <c r="C416" s="45"/>
      <c r="D416" s="45"/>
      <c r="E416" s="45"/>
      <c r="F416" s="16"/>
      <c r="G416" s="16"/>
      <c r="H416" s="30"/>
      <c r="J416" s="16"/>
      <c r="K416" s="16"/>
      <c r="L416" s="59"/>
      <c r="M416" s="147"/>
      <c r="N416" s="59"/>
      <c r="O416" s="174">
        <f>+O415*O411/O410</f>
        <v>1112.4291516990713</v>
      </c>
      <c r="P416" s="160" t="s">
        <v>88</v>
      </c>
      <c r="Q416" s="174">
        <f t="shared" ref="Q416:V416" si="264">+Q415*Q411/Q410</f>
        <v>879.12194335820664</v>
      </c>
      <c r="R416" s="174">
        <f t="shared" si="264"/>
        <v>1020.3269576074501</v>
      </c>
      <c r="S416" s="174">
        <f t="shared" si="264"/>
        <v>1112.4291516990713</v>
      </c>
      <c r="T416" s="174">
        <f t="shared" si="264"/>
        <v>1227.3619919808511</v>
      </c>
      <c r="U416" s="174">
        <f t="shared" si="264"/>
        <v>1156.1017526735836</v>
      </c>
      <c r="V416" s="174">
        <f t="shared" si="264"/>
        <v>1068.7565507245592</v>
      </c>
      <c r="W416" s="28"/>
      <c r="X416" s="59"/>
      <c r="Y416" s="59"/>
      <c r="Z416" s="59"/>
      <c r="AA416" s="59"/>
      <c r="AB416" s="94"/>
      <c r="AC416" s="94"/>
      <c r="AD416" s="146"/>
      <c r="AE416" s="146"/>
      <c r="AF416" s="146"/>
      <c r="AG416" s="146"/>
      <c r="AH416" s="146"/>
      <c r="AI416" s="146"/>
      <c r="AJ416" s="146"/>
      <c r="AK416" s="146"/>
      <c r="AL416" s="146"/>
      <c r="AM416" s="146"/>
      <c r="AN416" s="146"/>
      <c r="AO416" s="146"/>
      <c r="AP416" s="16"/>
    </row>
    <row r="417" spans="1:42" s="34" customFormat="1">
      <c r="A417" s="45"/>
      <c r="B417" s="45"/>
      <c r="C417" s="45"/>
      <c r="D417" s="45"/>
      <c r="E417" s="45"/>
      <c r="F417" s="16"/>
      <c r="G417" s="16"/>
      <c r="H417" s="30"/>
      <c r="J417" s="16"/>
      <c r="K417" s="16"/>
      <c r="L417" s="59"/>
      <c r="M417" s="147"/>
      <c r="N417" s="59"/>
      <c r="O417" s="174">
        <f>+O415*O412/O410</f>
        <v>984.0382839514881</v>
      </c>
      <c r="P417" s="160" t="s">
        <v>87</v>
      </c>
      <c r="Q417" s="174">
        <f t="shared" ref="Q417:V417" si="265">+Q415*Q412/Q410</f>
        <v>777.8414849113251</v>
      </c>
      <c r="R417" s="174">
        <f t="shared" si="265"/>
        <v>902.73764727665332</v>
      </c>
      <c r="S417" s="174">
        <f t="shared" si="265"/>
        <v>984.0382839514881</v>
      </c>
      <c r="T417" s="174">
        <f t="shared" si="265"/>
        <v>1085.4023761267651</v>
      </c>
      <c r="U417" s="174">
        <f t="shared" si="265"/>
        <v>1018.2956166491581</v>
      </c>
      <c r="V417" s="174">
        <f t="shared" si="265"/>
        <v>949.78095125381856</v>
      </c>
      <c r="W417" s="28"/>
      <c r="X417" s="59"/>
      <c r="Y417" s="59"/>
      <c r="Z417" s="59"/>
      <c r="AA417" s="59"/>
      <c r="AB417" s="94"/>
      <c r="AC417" s="94"/>
      <c r="AD417" s="146"/>
      <c r="AE417" s="146"/>
      <c r="AF417" s="146"/>
      <c r="AG417" s="146"/>
      <c r="AH417" s="146"/>
      <c r="AI417" s="146"/>
      <c r="AJ417" s="146"/>
      <c r="AK417" s="146"/>
      <c r="AL417" s="146"/>
      <c r="AM417" s="146"/>
      <c r="AN417" s="146"/>
      <c r="AO417" s="146"/>
      <c r="AP417" s="16"/>
    </row>
    <row r="418" spans="1:42" s="34" customFormat="1">
      <c r="A418" s="45"/>
      <c r="B418" s="45"/>
      <c r="C418" s="45"/>
      <c r="D418" s="45"/>
      <c r="E418" s="45"/>
      <c r="F418" s="16"/>
      <c r="G418" s="16"/>
      <c r="H418" s="30"/>
      <c r="J418" s="16"/>
      <c r="K418" s="16"/>
      <c r="L418" s="59"/>
      <c r="M418" s="147"/>
      <c r="N418" s="59"/>
      <c r="O418" s="174">
        <f>+O415-O417</f>
        <v>178.45218494777794</v>
      </c>
      <c r="P418" s="160" t="s">
        <v>86</v>
      </c>
      <c r="Q418" s="174">
        <f t="shared" ref="Q418:V418" si="266">+Q415-Q417</f>
        <v>140.77106432438484</v>
      </c>
      <c r="R418" s="174">
        <f t="shared" si="266"/>
        <v>163.43895576971829</v>
      </c>
      <c r="S418" s="174">
        <f t="shared" si="266"/>
        <v>178.45218494777794</v>
      </c>
      <c r="T418" s="174">
        <f t="shared" si="266"/>
        <v>197.31156949039087</v>
      </c>
      <c r="U418" s="174">
        <f t="shared" si="266"/>
        <v>191.53859230172793</v>
      </c>
      <c r="V418" s="174">
        <f t="shared" si="266"/>
        <v>165.36577759382749</v>
      </c>
      <c r="W418" s="28"/>
      <c r="X418" s="59"/>
      <c r="Y418" s="59"/>
      <c r="Z418" s="59"/>
      <c r="AA418" s="59"/>
      <c r="AB418" s="94"/>
      <c r="AC418" s="94"/>
      <c r="AD418" s="146"/>
      <c r="AE418" s="146"/>
      <c r="AF418" s="146"/>
      <c r="AG418" s="146"/>
      <c r="AH418" s="146"/>
      <c r="AI418" s="146"/>
      <c r="AJ418" s="146"/>
      <c r="AK418" s="146"/>
      <c r="AL418" s="146"/>
      <c r="AM418" s="146"/>
      <c r="AN418" s="146"/>
      <c r="AO418" s="146"/>
      <c r="AP418" s="16"/>
    </row>
    <row r="419" spans="1:42" s="34" customFormat="1">
      <c r="A419" s="45"/>
      <c r="B419" s="45"/>
      <c r="C419" s="45"/>
      <c r="D419" s="45"/>
      <c r="E419" s="45"/>
      <c r="F419" s="16"/>
      <c r="G419" s="15"/>
      <c r="H419" s="211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28"/>
      <c r="X419" s="59"/>
      <c r="Y419" s="59"/>
      <c r="Z419" s="59"/>
      <c r="AA419" s="59"/>
      <c r="AB419" s="203"/>
      <c r="AC419" s="203"/>
      <c r="AD419" s="146"/>
      <c r="AE419" s="146"/>
      <c r="AF419" s="146"/>
      <c r="AG419" s="146"/>
      <c r="AH419" s="146"/>
      <c r="AI419" s="146"/>
      <c r="AJ419" s="146"/>
      <c r="AK419" s="146"/>
      <c r="AL419" s="146"/>
      <c r="AM419" s="146"/>
      <c r="AN419" s="146"/>
      <c r="AO419" s="146"/>
      <c r="AP419" s="15"/>
    </row>
    <row r="420" spans="1:42" s="34" customFormat="1">
      <c r="A420" s="45" t="s">
        <v>15</v>
      </c>
      <c r="B420" s="45"/>
      <c r="C420" s="45"/>
      <c r="D420" s="45"/>
      <c r="E420" s="45"/>
      <c r="F420" s="16">
        <v>1000</v>
      </c>
      <c r="G420" s="16"/>
      <c r="H420" s="30"/>
      <c r="J420" s="176" t="s">
        <v>219</v>
      </c>
      <c r="K420" s="16"/>
      <c r="L420" s="59"/>
      <c r="M420" s="147"/>
      <c r="N420" s="193"/>
      <c r="O420" s="177">
        <v>893</v>
      </c>
      <c r="P420" s="176" t="str">
        <f>J420</f>
        <v>Odkupna cena; ocena KIS</v>
      </c>
      <c r="Q420" s="177">
        <v>893</v>
      </c>
      <c r="R420" s="177">
        <v>893</v>
      </c>
      <c r="S420" s="177">
        <v>893</v>
      </c>
      <c r="T420" s="177">
        <v>893</v>
      </c>
      <c r="U420" s="177">
        <v>893</v>
      </c>
      <c r="V420" s="177">
        <v>893</v>
      </c>
      <c r="W420" s="181"/>
      <c r="X420" s="144"/>
      <c r="Y420" s="144"/>
      <c r="Z420" s="144"/>
      <c r="AA420" s="144"/>
      <c r="AB420" s="94"/>
      <c r="AC420" s="94"/>
      <c r="AD420" s="146"/>
      <c r="AE420" s="146"/>
      <c r="AF420" s="146"/>
      <c r="AG420" s="146"/>
      <c r="AH420" s="146"/>
      <c r="AI420" s="146"/>
      <c r="AJ420" s="146"/>
      <c r="AK420" s="146"/>
      <c r="AL420" s="146"/>
      <c r="AM420" s="146"/>
      <c r="AN420" s="146"/>
      <c r="AO420" s="146"/>
      <c r="AP420" s="16"/>
    </row>
    <row r="421" spans="1:42" s="34" customFormat="1">
      <c r="A421" s="45"/>
      <c r="B421" s="45"/>
      <c r="C421" s="45"/>
      <c r="D421" s="45"/>
      <c r="E421" s="45"/>
      <c r="F421" s="16"/>
      <c r="G421" s="15"/>
      <c r="H421" s="211"/>
      <c r="J421" s="178" t="str">
        <f>+J384</f>
        <v>Bruto dodana vrednost</v>
      </c>
      <c r="K421" s="16"/>
      <c r="L421" s="144"/>
      <c r="M421" s="145"/>
      <c r="N421" s="144"/>
      <c r="O421" s="179">
        <f>O409+O408+O396-O394</f>
        <v>4158.5095581444348</v>
      </c>
      <c r="P421" s="175"/>
      <c r="Q421" s="179">
        <f t="shared" ref="Q421:V421" si="267">Q409+Q408+Q396-Q394</f>
        <v>6505.8929124984243</v>
      </c>
      <c r="R421" s="179">
        <f t="shared" si="267"/>
        <v>4930.4948047151938</v>
      </c>
      <c r="S421" s="179">
        <f t="shared" si="267"/>
        <v>4158.5095581444348</v>
      </c>
      <c r="T421" s="179">
        <f t="shared" si="267"/>
        <v>3390.1340821359618</v>
      </c>
      <c r="U421" s="179">
        <f t="shared" si="267"/>
        <v>4091.6844355869812</v>
      </c>
      <c r="V421" s="179">
        <f t="shared" si="267"/>
        <v>4225.3346807018879</v>
      </c>
      <c r="W421" s="28"/>
      <c r="X421" s="59"/>
      <c r="Y421" s="59"/>
      <c r="Z421" s="59"/>
      <c r="AA421" s="59"/>
      <c r="AB421" s="203"/>
      <c r="AC421" s="203"/>
      <c r="AD421" s="146"/>
      <c r="AE421" s="146"/>
      <c r="AF421" s="146"/>
      <c r="AG421" s="146"/>
      <c r="AH421" s="146"/>
      <c r="AI421" s="146"/>
      <c r="AJ421" s="146"/>
      <c r="AK421" s="146"/>
      <c r="AL421" s="146"/>
      <c r="AM421" s="146"/>
      <c r="AN421" s="146"/>
      <c r="AO421" s="146"/>
    </row>
    <row r="422" spans="1:42" s="34" customFormat="1">
      <c r="A422" s="87" t="s">
        <v>11</v>
      </c>
      <c r="B422" s="45"/>
      <c r="C422" s="45"/>
      <c r="D422" s="45"/>
      <c r="E422" s="45"/>
      <c r="F422" s="16"/>
      <c r="G422" s="59"/>
      <c r="H422" s="30"/>
      <c r="J422" s="162" t="s">
        <v>11</v>
      </c>
      <c r="K422" s="42"/>
      <c r="L422" s="59"/>
      <c r="M422" s="147"/>
      <c r="N422" s="59"/>
      <c r="O422" s="31">
        <v>2221.7421690538113</v>
      </c>
      <c r="P422" s="38"/>
      <c r="Q422" s="31">
        <v>2264.1440311016445</v>
      </c>
      <c r="R422" s="31">
        <v>2236.3055786340615</v>
      </c>
      <c r="S422" s="31">
        <v>2221.7421690538113</v>
      </c>
      <c r="T422" s="31">
        <v>2207.7031554960777</v>
      </c>
      <c r="U422" s="31">
        <v>2293.5922151997843</v>
      </c>
      <c r="V422" s="31">
        <v>2149.8921229078383</v>
      </c>
      <c r="W422" s="181"/>
      <c r="X422" s="144"/>
      <c r="Y422" s="144"/>
      <c r="Z422" s="144"/>
      <c r="AA422" s="144"/>
      <c r="AB422" s="94"/>
      <c r="AC422" s="94"/>
      <c r="AD422" s="146"/>
      <c r="AE422" s="146"/>
      <c r="AF422" s="146"/>
      <c r="AG422" s="146"/>
      <c r="AH422" s="146"/>
      <c r="AI422" s="146"/>
      <c r="AJ422" s="146"/>
      <c r="AK422" s="146"/>
      <c r="AL422" s="146"/>
      <c r="AM422" s="146"/>
      <c r="AN422" s="146"/>
      <c r="AO422" s="146"/>
    </row>
    <row r="423" spans="1:42" s="34" customFormat="1">
      <c r="A423" s="45"/>
      <c r="B423" s="45"/>
      <c r="C423" s="45"/>
      <c r="D423" s="45"/>
      <c r="E423" s="45"/>
      <c r="G423" s="94"/>
      <c r="H423" s="43"/>
      <c r="J423" s="16" t="s">
        <v>173</v>
      </c>
      <c r="K423" s="42"/>
      <c r="L423" s="59"/>
      <c r="M423" s="147"/>
      <c r="N423" s="59"/>
      <c r="O423" s="200">
        <f>+O421-O422</f>
        <v>1936.7673890906235</v>
      </c>
      <c r="P423" s="38"/>
      <c r="Q423" s="200">
        <f t="shared" ref="Q423:V423" si="268">+Q421-Q422</f>
        <v>4241.7488813967793</v>
      </c>
      <c r="R423" s="200">
        <f t="shared" si="268"/>
        <v>2694.1892260811323</v>
      </c>
      <c r="S423" s="200">
        <f t="shared" si="268"/>
        <v>1936.7673890906235</v>
      </c>
      <c r="T423" s="200">
        <f t="shared" si="268"/>
        <v>1182.4309266398841</v>
      </c>
      <c r="U423" s="200">
        <f t="shared" si="268"/>
        <v>1798.0922203871969</v>
      </c>
      <c r="V423" s="200">
        <f t="shared" si="268"/>
        <v>2075.4425577940497</v>
      </c>
      <c r="W423" s="181"/>
      <c r="X423" s="144"/>
      <c r="Y423" s="144"/>
      <c r="Z423" s="144"/>
      <c r="AA423" s="144"/>
      <c r="AB423" s="94"/>
      <c r="AC423" s="94"/>
      <c r="AD423" s="146"/>
      <c r="AE423" s="146"/>
      <c r="AF423" s="146"/>
      <c r="AG423" s="146"/>
      <c r="AH423" s="146"/>
      <c r="AI423" s="146"/>
      <c r="AJ423" s="146"/>
      <c r="AK423" s="146"/>
      <c r="AL423" s="146"/>
      <c r="AM423" s="146"/>
      <c r="AN423" s="146"/>
      <c r="AO423" s="146"/>
    </row>
    <row r="424" spans="1:42">
      <c r="I424" s="34"/>
      <c r="J424" s="32"/>
      <c r="K424" s="33"/>
      <c r="L424" s="33"/>
      <c r="M424" s="128"/>
      <c r="N424" s="33"/>
      <c r="O424" s="184"/>
      <c r="P424" s="184"/>
      <c r="Q424" s="129"/>
      <c r="R424" s="129"/>
      <c r="S424" s="129"/>
      <c r="T424" s="129"/>
      <c r="U424" s="129"/>
      <c r="V424" s="33"/>
      <c r="W424" s="33"/>
      <c r="X424" s="129"/>
      <c r="Y424" s="129"/>
      <c r="Z424" s="33"/>
      <c r="AA424" s="33"/>
      <c r="AB424" s="59"/>
      <c r="AC424" s="59"/>
      <c r="AD424" s="146"/>
      <c r="AE424" s="146"/>
      <c r="AF424" s="146"/>
      <c r="AG424" s="146"/>
      <c r="AH424" s="146"/>
      <c r="AI424" s="146"/>
      <c r="AJ424" s="146"/>
      <c r="AK424" s="146"/>
      <c r="AL424" s="146"/>
      <c r="AM424" s="146"/>
      <c r="AN424" s="146"/>
      <c r="AO424" s="146"/>
    </row>
    <row r="425" spans="1:42">
      <c r="G425" s="26"/>
      <c r="J425" s="24"/>
      <c r="Z425" s="59"/>
      <c r="AA425" s="59"/>
      <c r="AB425" s="59"/>
      <c r="AC425" s="59"/>
      <c r="AD425" s="146"/>
      <c r="AE425" s="146"/>
      <c r="AF425" s="146"/>
      <c r="AG425" s="146"/>
      <c r="AH425" s="146"/>
      <c r="AI425" s="146"/>
      <c r="AJ425" s="146"/>
      <c r="AK425" s="146"/>
      <c r="AL425" s="146"/>
      <c r="AM425" s="146"/>
      <c r="AN425" s="146"/>
      <c r="AO425" s="146"/>
    </row>
    <row r="426" spans="1:42">
      <c r="G426" s="86"/>
      <c r="J426" s="44"/>
      <c r="L426" s="83"/>
      <c r="M426" s="137"/>
      <c r="N426" s="124"/>
      <c r="O426" s="83"/>
      <c r="P426" s="83"/>
      <c r="Q426" s="83"/>
      <c r="R426" s="83"/>
      <c r="S426" s="83"/>
      <c r="T426" s="83"/>
      <c r="U426" s="83"/>
      <c r="V426" s="83"/>
      <c r="W426" s="83"/>
      <c r="Z426" s="59"/>
      <c r="AA426" s="59"/>
      <c r="AB426" s="59"/>
      <c r="AC426" s="59"/>
      <c r="AD426" s="146"/>
      <c r="AE426" s="146"/>
      <c r="AF426" s="146"/>
      <c r="AG426" s="146"/>
      <c r="AH426" s="146"/>
      <c r="AI426" s="146"/>
      <c r="AJ426" s="146"/>
      <c r="AK426" s="146"/>
      <c r="AL426" s="146"/>
      <c r="AM426" s="146"/>
      <c r="AN426" s="146"/>
      <c r="AO426" s="146"/>
    </row>
    <row r="427" spans="1:42">
      <c r="J427" s="15"/>
      <c r="Z427" s="59"/>
      <c r="AA427" s="59"/>
      <c r="AB427" s="59"/>
      <c r="AC427" s="59"/>
      <c r="AD427" s="146"/>
      <c r="AE427" s="146"/>
      <c r="AF427" s="146"/>
      <c r="AG427" s="146"/>
      <c r="AH427" s="146"/>
      <c r="AI427" s="146"/>
      <c r="AJ427" s="146"/>
      <c r="AK427" s="146"/>
      <c r="AL427" s="146"/>
      <c r="AM427" s="146"/>
      <c r="AN427" s="146"/>
      <c r="AO427" s="146"/>
    </row>
    <row r="428" spans="1:42">
      <c r="H428" s="212"/>
      <c r="J428" s="15"/>
      <c r="L428" s="181"/>
      <c r="M428" s="213"/>
      <c r="N428" s="144"/>
      <c r="O428" s="181"/>
      <c r="P428" s="181"/>
      <c r="Q428" s="181"/>
      <c r="R428" s="181"/>
      <c r="S428" s="181"/>
      <c r="T428" s="181"/>
      <c r="U428" s="181"/>
      <c r="V428" s="181"/>
      <c r="W428" s="181"/>
      <c r="Z428" s="59"/>
      <c r="AA428" s="59"/>
      <c r="AB428" s="59"/>
      <c r="AC428" s="59"/>
      <c r="AD428" s="146"/>
      <c r="AE428" s="146"/>
      <c r="AF428" s="146"/>
      <c r="AG428" s="146"/>
      <c r="AH428" s="146"/>
      <c r="AI428" s="146"/>
      <c r="AJ428" s="146"/>
      <c r="AK428" s="146"/>
      <c r="AL428" s="146"/>
      <c r="AM428" s="146"/>
      <c r="AN428" s="146"/>
      <c r="AO428" s="146"/>
    </row>
    <row r="429" spans="1:42">
      <c r="H429" s="212"/>
      <c r="L429" s="28"/>
      <c r="M429" s="117"/>
      <c r="N429" s="59"/>
      <c r="O429" s="28"/>
      <c r="P429" s="28"/>
      <c r="Q429" s="28"/>
      <c r="R429" s="28"/>
      <c r="S429" s="28"/>
      <c r="T429" s="28"/>
      <c r="U429" s="28"/>
      <c r="V429" s="28"/>
      <c r="W429" s="28"/>
      <c r="Z429" s="59"/>
      <c r="AA429" s="59"/>
      <c r="AB429" s="59"/>
      <c r="AC429" s="59"/>
      <c r="AD429" s="146"/>
      <c r="AE429" s="146"/>
      <c r="AF429" s="146"/>
      <c r="AG429" s="146"/>
      <c r="AH429" s="146"/>
      <c r="AI429" s="146"/>
      <c r="AJ429" s="146"/>
      <c r="AK429" s="146"/>
      <c r="AL429" s="146"/>
      <c r="AM429" s="146"/>
      <c r="AN429" s="146"/>
      <c r="AO429" s="146"/>
    </row>
    <row r="430" spans="1:42">
      <c r="H430" s="212"/>
      <c r="L430" s="28"/>
      <c r="M430" s="117"/>
      <c r="N430" s="59"/>
      <c r="O430" s="28"/>
      <c r="P430" s="28"/>
      <c r="Q430" s="28"/>
      <c r="R430" s="28"/>
      <c r="S430" s="28"/>
      <c r="T430" s="28"/>
      <c r="U430" s="28"/>
      <c r="V430" s="28"/>
      <c r="W430" s="28"/>
      <c r="Z430" s="59"/>
      <c r="AA430" s="59"/>
      <c r="AB430" s="59"/>
      <c r="AC430" s="59"/>
      <c r="AD430" s="146"/>
      <c r="AE430" s="146"/>
      <c r="AF430" s="146"/>
      <c r="AG430" s="146"/>
      <c r="AH430" s="146"/>
      <c r="AI430" s="146"/>
      <c r="AJ430" s="146"/>
      <c r="AK430" s="146"/>
      <c r="AL430" s="146"/>
      <c r="AM430" s="146"/>
      <c r="AN430" s="146"/>
      <c r="AO430" s="146"/>
    </row>
    <row r="431" spans="1:42">
      <c r="H431" s="212"/>
      <c r="L431" s="28"/>
      <c r="M431" s="117"/>
      <c r="N431" s="59"/>
      <c r="O431" s="28"/>
      <c r="P431" s="28"/>
      <c r="Q431" s="28"/>
      <c r="R431" s="28"/>
      <c r="S431" s="28"/>
      <c r="T431" s="28"/>
      <c r="U431" s="28"/>
      <c r="V431" s="28"/>
      <c r="W431" s="28"/>
      <c r="Z431" s="59"/>
      <c r="AA431" s="59"/>
      <c r="AB431" s="59"/>
      <c r="AC431" s="59"/>
      <c r="AD431" s="146"/>
      <c r="AE431" s="146"/>
      <c r="AF431" s="146"/>
      <c r="AG431" s="146"/>
      <c r="AH431" s="146"/>
      <c r="AI431" s="146"/>
      <c r="AJ431" s="146"/>
      <c r="AK431" s="146"/>
      <c r="AL431" s="146"/>
      <c r="AM431" s="146"/>
      <c r="AN431" s="146"/>
      <c r="AO431" s="146"/>
    </row>
    <row r="432" spans="1:42">
      <c r="H432" s="212"/>
      <c r="L432" s="28"/>
      <c r="M432" s="117"/>
      <c r="N432" s="59"/>
      <c r="O432" s="28"/>
      <c r="P432" s="28"/>
      <c r="Q432" s="28"/>
      <c r="R432" s="28"/>
      <c r="S432" s="28"/>
      <c r="T432" s="28"/>
      <c r="U432" s="28"/>
      <c r="V432" s="28"/>
      <c r="W432" s="28"/>
      <c r="Z432" s="59"/>
      <c r="AA432" s="59"/>
      <c r="AB432" s="59"/>
      <c r="AC432" s="59"/>
      <c r="AD432" s="146"/>
      <c r="AE432" s="146"/>
      <c r="AF432" s="146"/>
      <c r="AG432" s="146"/>
      <c r="AH432" s="146"/>
      <c r="AI432" s="146"/>
      <c r="AJ432" s="146"/>
      <c r="AK432" s="146"/>
      <c r="AL432" s="146"/>
      <c r="AM432" s="146"/>
      <c r="AN432" s="146"/>
      <c r="AO432" s="146"/>
    </row>
    <row r="433" spans="7:41">
      <c r="H433" s="212"/>
      <c r="L433" s="28"/>
      <c r="M433" s="117"/>
      <c r="N433" s="59"/>
      <c r="O433" s="28"/>
      <c r="P433" s="28"/>
      <c r="Q433" s="28"/>
      <c r="R433" s="28"/>
      <c r="S433" s="28"/>
      <c r="T433" s="28"/>
      <c r="U433" s="28"/>
      <c r="V433" s="28"/>
      <c r="W433" s="28"/>
      <c r="Z433" s="59"/>
      <c r="AA433" s="59"/>
      <c r="AB433" s="59"/>
      <c r="AC433" s="59"/>
      <c r="AD433" s="146"/>
      <c r="AE433" s="146"/>
      <c r="AF433" s="146"/>
      <c r="AG433" s="146"/>
      <c r="AH433" s="146"/>
      <c r="AI433" s="146"/>
      <c r="AJ433" s="146"/>
      <c r="AK433" s="146"/>
      <c r="AL433" s="146"/>
      <c r="AM433" s="146"/>
      <c r="AN433" s="146"/>
      <c r="AO433" s="146"/>
    </row>
    <row r="434" spans="7:41">
      <c r="H434" s="212"/>
      <c r="L434" s="28"/>
      <c r="M434" s="117"/>
      <c r="N434" s="59"/>
      <c r="O434" s="28"/>
      <c r="P434" s="28"/>
      <c r="Q434" s="28"/>
      <c r="R434" s="28"/>
      <c r="S434" s="28"/>
      <c r="T434" s="28"/>
      <c r="U434" s="28"/>
      <c r="V434" s="28"/>
      <c r="W434" s="28"/>
      <c r="Z434" s="59"/>
      <c r="AA434" s="59"/>
      <c r="AB434" s="59"/>
      <c r="AC434" s="59"/>
      <c r="AD434" s="146"/>
      <c r="AE434" s="146"/>
      <c r="AF434" s="146"/>
      <c r="AG434" s="146"/>
      <c r="AH434" s="146"/>
      <c r="AI434" s="146"/>
      <c r="AJ434" s="146"/>
      <c r="AK434" s="146"/>
      <c r="AL434" s="146"/>
      <c r="AM434" s="146"/>
      <c r="AN434" s="146"/>
      <c r="AO434" s="146"/>
    </row>
    <row r="435" spans="7:41">
      <c r="H435" s="212"/>
      <c r="L435" s="28"/>
      <c r="M435" s="117"/>
      <c r="N435" s="59"/>
      <c r="O435" s="28"/>
      <c r="P435" s="28"/>
      <c r="Q435" s="28"/>
      <c r="R435" s="28"/>
      <c r="S435" s="28"/>
      <c r="T435" s="28"/>
      <c r="U435" s="28"/>
      <c r="V435" s="28"/>
      <c r="W435" s="28"/>
      <c r="Z435" s="59"/>
      <c r="AA435" s="59"/>
      <c r="AB435" s="59"/>
      <c r="AC435" s="59"/>
      <c r="AD435" s="146"/>
      <c r="AE435" s="146"/>
      <c r="AF435" s="146"/>
      <c r="AG435" s="146"/>
      <c r="AH435" s="146"/>
      <c r="AI435" s="146"/>
      <c r="AJ435" s="146"/>
      <c r="AK435" s="146"/>
      <c r="AL435" s="146"/>
      <c r="AM435" s="146"/>
      <c r="AN435" s="146"/>
      <c r="AO435" s="146"/>
    </row>
    <row r="436" spans="7:41">
      <c r="J436" s="15"/>
      <c r="L436" s="181"/>
      <c r="M436" s="213"/>
      <c r="N436" s="144"/>
      <c r="O436" s="181"/>
      <c r="P436" s="181"/>
      <c r="Q436" s="181"/>
      <c r="R436" s="181"/>
      <c r="S436" s="181"/>
      <c r="T436" s="181"/>
      <c r="U436" s="181"/>
      <c r="V436" s="181"/>
      <c r="W436" s="181"/>
      <c r="X436" s="181"/>
      <c r="Z436" s="59"/>
      <c r="AA436" s="59"/>
      <c r="AB436" s="59"/>
      <c r="AC436" s="59"/>
      <c r="AD436" s="146"/>
      <c r="AE436" s="146"/>
      <c r="AF436" s="146"/>
      <c r="AG436" s="146"/>
      <c r="AH436" s="146"/>
      <c r="AI436" s="146"/>
      <c r="AJ436" s="146"/>
      <c r="AK436" s="146"/>
      <c r="AL436" s="146"/>
      <c r="AM436" s="146"/>
      <c r="AN436" s="146"/>
      <c r="AO436" s="146"/>
    </row>
    <row r="437" spans="7:41">
      <c r="L437" s="28"/>
      <c r="M437" s="117"/>
      <c r="N437" s="59"/>
      <c r="O437" s="28"/>
      <c r="P437" s="28"/>
      <c r="Q437" s="28"/>
      <c r="R437" s="28"/>
      <c r="S437" s="28"/>
      <c r="T437" s="28"/>
      <c r="U437" s="28"/>
      <c r="V437" s="28"/>
      <c r="W437" s="28"/>
      <c r="Z437" s="59"/>
      <c r="AA437" s="59"/>
      <c r="AB437" s="59"/>
      <c r="AC437" s="59"/>
      <c r="AD437" s="146"/>
      <c r="AE437" s="146"/>
      <c r="AF437" s="146"/>
      <c r="AG437" s="146"/>
      <c r="AH437" s="146"/>
      <c r="AI437" s="146"/>
      <c r="AJ437" s="146"/>
      <c r="AK437" s="146"/>
      <c r="AL437" s="146"/>
      <c r="AM437" s="146"/>
      <c r="AN437" s="146"/>
      <c r="AO437" s="146"/>
    </row>
    <row r="438" spans="7:41">
      <c r="J438" s="15"/>
      <c r="L438" s="181"/>
      <c r="M438" s="213"/>
      <c r="N438" s="144"/>
      <c r="O438" s="181"/>
      <c r="P438" s="181"/>
      <c r="Q438" s="181"/>
      <c r="R438" s="181"/>
      <c r="S438" s="181"/>
      <c r="T438" s="181"/>
      <c r="U438" s="181"/>
      <c r="V438" s="181"/>
      <c r="W438" s="181"/>
      <c r="Z438" s="59"/>
      <c r="AA438" s="59"/>
      <c r="AB438" s="59"/>
      <c r="AC438" s="59"/>
      <c r="AD438" s="146"/>
      <c r="AE438" s="146"/>
      <c r="AF438" s="146"/>
      <c r="AG438" s="146"/>
      <c r="AH438" s="146"/>
      <c r="AI438" s="146"/>
      <c r="AJ438" s="146"/>
      <c r="AK438" s="146"/>
      <c r="AL438" s="146"/>
      <c r="AM438" s="146"/>
      <c r="AN438" s="146"/>
      <c r="AO438" s="146"/>
    </row>
    <row r="439" spans="7:41">
      <c r="L439" s="28"/>
      <c r="M439" s="117"/>
      <c r="N439" s="59"/>
      <c r="O439" s="28"/>
      <c r="P439" s="28"/>
      <c r="Q439" s="28"/>
      <c r="R439" s="28"/>
      <c r="S439" s="28"/>
      <c r="T439" s="28"/>
      <c r="U439" s="28"/>
      <c r="V439" s="28"/>
      <c r="W439" s="28"/>
      <c r="Z439" s="59"/>
      <c r="AA439" s="59"/>
      <c r="AB439" s="59"/>
      <c r="AC439" s="59"/>
      <c r="AD439" s="146"/>
      <c r="AE439" s="146"/>
      <c r="AF439" s="146"/>
      <c r="AG439" s="146"/>
      <c r="AH439" s="146"/>
      <c r="AI439" s="146"/>
      <c r="AJ439" s="146"/>
      <c r="AK439" s="146"/>
      <c r="AL439" s="146"/>
      <c r="AM439" s="146"/>
      <c r="AN439" s="146"/>
      <c r="AO439" s="146"/>
    </row>
    <row r="440" spans="7:41">
      <c r="L440" s="28"/>
      <c r="M440" s="117"/>
      <c r="N440" s="59"/>
      <c r="O440" s="28"/>
      <c r="P440" s="28"/>
      <c r="Q440" s="28"/>
      <c r="R440" s="28"/>
      <c r="S440" s="28"/>
      <c r="T440" s="28"/>
      <c r="U440" s="28"/>
      <c r="V440" s="28"/>
      <c r="W440" s="28"/>
      <c r="Z440" s="59"/>
      <c r="AA440" s="59"/>
      <c r="AB440" s="59"/>
      <c r="AC440" s="59"/>
      <c r="AD440" s="146"/>
      <c r="AE440" s="146"/>
      <c r="AF440" s="146"/>
      <c r="AG440" s="146"/>
      <c r="AH440" s="146"/>
      <c r="AI440" s="146"/>
      <c r="AJ440" s="146"/>
      <c r="AK440" s="146"/>
      <c r="AL440" s="146"/>
      <c r="AM440" s="146"/>
      <c r="AN440" s="146"/>
      <c r="AO440" s="146"/>
    </row>
    <row r="441" spans="7:41">
      <c r="L441" s="28"/>
      <c r="M441" s="117"/>
      <c r="N441" s="59"/>
      <c r="O441" s="28"/>
      <c r="P441" s="28"/>
      <c r="Q441" s="28"/>
      <c r="R441" s="28"/>
      <c r="S441" s="28"/>
      <c r="T441" s="28"/>
      <c r="U441" s="28"/>
      <c r="V441" s="28"/>
      <c r="W441" s="28"/>
      <c r="Z441" s="59"/>
      <c r="AA441" s="59"/>
      <c r="AB441" s="59"/>
      <c r="AC441" s="59"/>
      <c r="AD441" s="146"/>
      <c r="AE441" s="146"/>
      <c r="AF441" s="146"/>
      <c r="AG441" s="146"/>
      <c r="AH441" s="146"/>
      <c r="AI441" s="146"/>
      <c r="AJ441" s="146"/>
      <c r="AK441" s="146"/>
      <c r="AL441" s="146"/>
      <c r="AM441" s="146"/>
      <c r="AN441" s="146"/>
      <c r="AO441" s="146"/>
    </row>
    <row r="442" spans="7:41">
      <c r="L442" s="28"/>
      <c r="M442" s="117"/>
      <c r="N442" s="59"/>
      <c r="O442" s="28"/>
      <c r="P442" s="28"/>
      <c r="Q442" s="28"/>
      <c r="R442" s="28"/>
      <c r="S442" s="28"/>
      <c r="T442" s="28"/>
      <c r="U442" s="28"/>
      <c r="V442" s="28"/>
      <c r="W442" s="28"/>
      <c r="Z442" s="59"/>
      <c r="AA442" s="59"/>
      <c r="AB442" s="59"/>
      <c r="AC442" s="59"/>
      <c r="AD442" s="146"/>
      <c r="AE442" s="146"/>
      <c r="AF442" s="146"/>
      <c r="AG442" s="146"/>
      <c r="AH442" s="146"/>
      <c r="AI442" s="146"/>
      <c r="AJ442" s="146"/>
      <c r="AK442" s="146"/>
      <c r="AL442" s="146"/>
      <c r="AM442" s="146"/>
      <c r="AN442" s="146"/>
      <c r="AO442" s="146"/>
    </row>
    <row r="443" spans="7:41">
      <c r="G443" s="28"/>
      <c r="H443" s="210"/>
      <c r="J443" s="19"/>
      <c r="K443" s="42"/>
      <c r="L443" s="165"/>
      <c r="M443" s="166"/>
      <c r="N443" s="159"/>
      <c r="O443" s="165"/>
      <c r="P443" s="165"/>
      <c r="Q443" s="165"/>
      <c r="R443" s="165"/>
      <c r="S443" s="165"/>
      <c r="T443" s="165"/>
      <c r="U443" s="165"/>
      <c r="V443" s="165"/>
      <c r="W443" s="165"/>
      <c r="Z443" s="59"/>
      <c r="AA443" s="59"/>
      <c r="AB443" s="59"/>
      <c r="AC443" s="59"/>
      <c r="AD443" s="146"/>
      <c r="AE443" s="146"/>
      <c r="AF443" s="146"/>
      <c r="AG443" s="146"/>
      <c r="AH443" s="146"/>
      <c r="AI443" s="146"/>
      <c r="AJ443" s="146"/>
      <c r="AK443" s="146"/>
      <c r="AL443" s="146"/>
      <c r="AM443" s="146"/>
      <c r="AN443" s="146"/>
      <c r="AO443" s="146"/>
    </row>
    <row r="444" spans="7:41">
      <c r="G444" s="42"/>
      <c r="H444" s="210"/>
      <c r="J444" s="19"/>
      <c r="K444" s="42"/>
      <c r="L444" s="165"/>
      <c r="M444" s="166"/>
      <c r="N444" s="159"/>
      <c r="O444" s="165"/>
      <c r="P444" s="165"/>
      <c r="Q444" s="165"/>
      <c r="R444" s="165"/>
      <c r="S444" s="165"/>
      <c r="T444" s="165"/>
      <c r="U444" s="165"/>
      <c r="V444" s="165"/>
      <c r="W444" s="165"/>
      <c r="Z444" s="59"/>
      <c r="AA444" s="59"/>
      <c r="AB444" s="59"/>
      <c r="AC444" s="59"/>
      <c r="AD444" s="146"/>
      <c r="AE444" s="146"/>
      <c r="AF444" s="146"/>
      <c r="AG444" s="146"/>
      <c r="AH444" s="146"/>
      <c r="AI444" s="146"/>
      <c r="AJ444" s="146"/>
      <c r="AK444" s="146"/>
      <c r="AL444" s="146"/>
      <c r="AM444" s="146"/>
      <c r="AN444" s="146"/>
      <c r="AO444" s="146"/>
    </row>
    <row r="445" spans="7:41">
      <c r="G445" s="15"/>
      <c r="H445" s="211"/>
      <c r="J445" s="15"/>
      <c r="L445" s="181"/>
      <c r="M445" s="213"/>
      <c r="N445" s="159"/>
      <c r="O445" s="181"/>
      <c r="P445" s="181"/>
      <c r="Q445" s="181"/>
      <c r="R445" s="181"/>
      <c r="S445" s="181"/>
      <c r="T445" s="181"/>
      <c r="U445" s="181"/>
      <c r="V445" s="181"/>
      <c r="W445" s="181"/>
      <c r="Z445" s="59"/>
      <c r="AA445" s="59"/>
      <c r="AB445" s="59"/>
      <c r="AC445" s="59"/>
      <c r="AD445" s="146"/>
      <c r="AE445" s="146"/>
      <c r="AF445" s="146"/>
      <c r="AG445" s="146"/>
      <c r="AH445" s="146"/>
      <c r="AI445" s="146"/>
      <c r="AJ445" s="146"/>
      <c r="AK445" s="146"/>
      <c r="AL445" s="146"/>
      <c r="AM445" s="146"/>
      <c r="AN445" s="146"/>
      <c r="AO445" s="146"/>
    </row>
    <row r="446" spans="7:41">
      <c r="L446" s="28"/>
      <c r="M446" s="117"/>
      <c r="N446" s="59"/>
      <c r="O446" s="28"/>
      <c r="P446" s="28"/>
      <c r="Q446" s="28"/>
      <c r="R446" s="28"/>
      <c r="S446" s="28"/>
      <c r="T446" s="28"/>
      <c r="U446" s="28"/>
      <c r="V446" s="28"/>
      <c r="W446" s="28"/>
      <c r="Z446" s="59"/>
      <c r="AA446" s="59"/>
      <c r="AB446" s="59"/>
      <c r="AC446" s="59"/>
      <c r="AD446" s="146"/>
      <c r="AE446" s="146"/>
      <c r="AF446" s="146"/>
      <c r="AG446" s="146"/>
      <c r="AH446" s="146"/>
      <c r="AI446" s="146"/>
      <c r="AJ446" s="146"/>
      <c r="AK446" s="146"/>
      <c r="AL446" s="146"/>
      <c r="AM446" s="146"/>
      <c r="AN446" s="146"/>
      <c r="AO446" s="146"/>
    </row>
    <row r="447" spans="7:41">
      <c r="J447" s="15"/>
      <c r="L447" s="28"/>
      <c r="M447" s="117"/>
      <c r="N447" s="59"/>
      <c r="O447" s="28"/>
      <c r="P447" s="28"/>
      <c r="Q447" s="28"/>
      <c r="R447" s="28"/>
      <c r="S447" s="28"/>
      <c r="T447" s="28"/>
      <c r="U447" s="28"/>
      <c r="V447" s="28"/>
      <c r="W447" s="28"/>
      <c r="Z447" s="59"/>
      <c r="AA447" s="59"/>
      <c r="AB447" s="59"/>
      <c r="AC447" s="59"/>
      <c r="AD447" s="146"/>
      <c r="AE447" s="146"/>
      <c r="AF447" s="146"/>
      <c r="AG447" s="146"/>
      <c r="AH447" s="146"/>
      <c r="AI447" s="146"/>
      <c r="AJ447" s="146"/>
      <c r="AK447" s="146"/>
      <c r="AL447" s="146"/>
      <c r="AM447" s="146"/>
      <c r="AN447" s="146"/>
      <c r="AO447" s="146"/>
    </row>
    <row r="448" spans="7:41">
      <c r="L448" s="28"/>
      <c r="M448" s="117"/>
      <c r="N448" s="59"/>
      <c r="O448" s="28"/>
      <c r="P448" s="28"/>
      <c r="Q448" s="28"/>
      <c r="R448" s="28"/>
      <c r="S448" s="28"/>
      <c r="T448" s="28"/>
      <c r="U448" s="28"/>
      <c r="V448" s="28"/>
      <c r="W448" s="28"/>
      <c r="Z448" s="59"/>
      <c r="AA448" s="59"/>
      <c r="AB448" s="59"/>
      <c r="AC448" s="59"/>
      <c r="AD448" s="146"/>
      <c r="AE448" s="146"/>
      <c r="AF448" s="146"/>
      <c r="AG448" s="146"/>
      <c r="AH448" s="146"/>
      <c r="AI448" s="146"/>
      <c r="AJ448" s="146"/>
      <c r="AK448" s="146"/>
      <c r="AL448" s="146"/>
      <c r="AM448" s="146"/>
      <c r="AN448" s="146"/>
      <c r="AO448" s="146"/>
    </row>
    <row r="449" spans="7:41">
      <c r="L449" s="28"/>
      <c r="M449" s="117"/>
      <c r="N449" s="59"/>
      <c r="O449" s="28"/>
      <c r="P449" s="28"/>
      <c r="Q449" s="28"/>
      <c r="R449" s="28"/>
      <c r="S449" s="28"/>
      <c r="T449" s="28"/>
      <c r="U449" s="28"/>
      <c r="V449" s="28"/>
      <c r="W449" s="28"/>
      <c r="Z449" s="59"/>
      <c r="AA449" s="59"/>
      <c r="AB449" s="59"/>
      <c r="AC449" s="59"/>
      <c r="AD449" s="146"/>
      <c r="AE449" s="146"/>
      <c r="AF449" s="146"/>
      <c r="AG449" s="146"/>
      <c r="AH449" s="146"/>
      <c r="AI449" s="146"/>
      <c r="AJ449" s="146"/>
      <c r="AK449" s="146"/>
      <c r="AL449" s="146"/>
      <c r="AM449" s="146"/>
      <c r="AN449" s="146"/>
      <c r="AO449" s="146"/>
    </row>
    <row r="450" spans="7:41">
      <c r="L450" s="28"/>
      <c r="M450" s="117"/>
      <c r="N450" s="59"/>
      <c r="O450" s="28"/>
      <c r="P450" s="28"/>
      <c r="Q450" s="28"/>
      <c r="R450" s="28"/>
      <c r="S450" s="28"/>
      <c r="T450" s="28"/>
      <c r="U450" s="28"/>
      <c r="V450" s="28"/>
      <c r="W450" s="28"/>
      <c r="Z450" s="59"/>
      <c r="AA450" s="59"/>
      <c r="AB450" s="59"/>
      <c r="AC450" s="59"/>
      <c r="AD450" s="146"/>
      <c r="AE450" s="146"/>
      <c r="AF450" s="146"/>
      <c r="AG450" s="146"/>
      <c r="AH450" s="146"/>
      <c r="AI450" s="146"/>
      <c r="AJ450" s="146"/>
      <c r="AK450" s="146"/>
      <c r="AL450" s="146"/>
      <c r="AM450" s="146"/>
      <c r="AN450" s="146"/>
      <c r="AO450" s="146"/>
    </row>
    <row r="451" spans="7:41">
      <c r="L451" s="28"/>
      <c r="M451" s="117"/>
      <c r="N451" s="59"/>
      <c r="O451" s="28"/>
      <c r="P451" s="28"/>
      <c r="Q451" s="28"/>
      <c r="R451" s="28"/>
      <c r="S451" s="28"/>
      <c r="T451" s="28"/>
      <c r="U451" s="28"/>
      <c r="V451" s="28"/>
      <c r="W451" s="28"/>
      <c r="Z451" s="59"/>
      <c r="AA451" s="59"/>
      <c r="AB451" s="59"/>
      <c r="AC451" s="59"/>
      <c r="AD451" s="146"/>
      <c r="AE451" s="146"/>
      <c r="AF451" s="146"/>
      <c r="AG451" s="146"/>
      <c r="AH451" s="146"/>
      <c r="AI451" s="146"/>
      <c r="AJ451" s="146"/>
      <c r="AK451" s="146"/>
      <c r="AL451" s="146"/>
      <c r="AM451" s="146"/>
      <c r="AN451" s="146"/>
      <c r="AO451" s="146"/>
    </row>
    <row r="452" spans="7:41">
      <c r="G452" s="15"/>
      <c r="H452" s="211"/>
      <c r="J452" s="15"/>
      <c r="L452" s="181"/>
      <c r="M452" s="213"/>
      <c r="N452" s="144"/>
      <c r="O452" s="181"/>
      <c r="P452" s="181"/>
      <c r="Q452" s="181"/>
      <c r="R452" s="181"/>
      <c r="S452" s="181"/>
      <c r="T452" s="181"/>
      <c r="U452" s="181"/>
      <c r="V452" s="181"/>
      <c r="W452" s="181"/>
      <c r="Z452" s="59"/>
      <c r="AA452" s="59"/>
      <c r="AB452" s="59"/>
      <c r="AC452" s="59"/>
      <c r="AD452" s="146"/>
      <c r="AE452" s="146"/>
      <c r="AF452" s="146"/>
      <c r="AG452" s="146"/>
      <c r="AH452" s="146"/>
      <c r="AI452" s="146"/>
      <c r="AJ452" s="146"/>
      <c r="AK452" s="146"/>
      <c r="AL452" s="146"/>
      <c r="AM452" s="146"/>
      <c r="AN452" s="146"/>
      <c r="AO452" s="146"/>
    </row>
    <row r="453" spans="7:41">
      <c r="L453" s="28"/>
      <c r="M453" s="117"/>
      <c r="N453" s="59"/>
      <c r="O453" s="28"/>
      <c r="P453" s="28"/>
      <c r="Q453" s="28"/>
      <c r="R453" s="28"/>
      <c r="S453" s="28"/>
      <c r="T453" s="28"/>
      <c r="U453" s="28"/>
      <c r="V453" s="28"/>
      <c r="W453" s="28"/>
      <c r="Z453" s="59"/>
      <c r="AA453" s="59"/>
      <c r="AB453" s="59"/>
      <c r="AC453" s="59"/>
      <c r="AD453" s="146"/>
      <c r="AE453" s="146"/>
      <c r="AF453" s="146"/>
      <c r="AG453" s="146"/>
      <c r="AH453" s="146"/>
      <c r="AI453" s="146"/>
      <c r="AJ453" s="146"/>
      <c r="AK453" s="146"/>
      <c r="AL453" s="146"/>
      <c r="AM453" s="146"/>
      <c r="AN453" s="146"/>
      <c r="AO453" s="146"/>
    </row>
    <row r="454" spans="7:41">
      <c r="G454" s="15"/>
      <c r="H454" s="211"/>
      <c r="J454" s="15"/>
      <c r="L454" s="181"/>
      <c r="M454" s="213"/>
      <c r="N454" s="144"/>
      <c r="O454" s="181"/>
      <c r="P454" s="181"/>
      <c r="Q454" s="181"/>
      <c r="R454" s="181"/>
      <c r="S454" s="181"/>
      <c r="T454" s="181"/>
      <c r="U454" s="181"/>
      <c r="V454" s="181"/>
      <c r="W454" s="181"/>
      <c r="Z454" s="59"/>
      <c r="AA454" s="59"/>
      <c r="AB454" s="59"/>
      <c r="AC454" s="59"/>
      <c r="AD454" s="146"/>
      <c r="AE454" s="146"/>
      <c r="AF454" s="146"/>
      <c r="AG454" s="146"/>
      <c r="AH454" s="146"/>
      <c r="AI454" s="146"/>
      <c r="AJ454" s="146"/>
      <c r="AK454" s="146"/>
      <c r="AL454" s="146"/>
      <c r="AM454" s="146"/>
      <c r="AN454" s="146"/>
      <c r="AO454" s="146"/>
    </row>
    <row r="455" spans="7:41">
      <c r="G455" s="47"/>
      <c r="K455" s="42"/>
      <c r="L455" s="28"/>
      <c r="M455" s="117"/>
      <c r="N455" s="59"/>
      <c r="O455" s="28"/>
      <c r="P455" s="28"/>
      <c r="Q455" s="28"/>
      <c r="R455" s="28"/>
      <c r="S455" s="28"/>
      <c r="T455" s="28"/>
      <c r="U455" s="28"/>
      <c r="V455" s="28"/>
      <c r="W455" s="28"/>
      <c r="Z455" s="59"/>
      <c r="AA455" s="59"/>
      <c r="AB455" s="59"/>
      <c r="AC455" s="59"/>
      <c r="AD455" s="146"/>
      <c r="AE455" s="146"/>
      <c r="AF455" s="146"/>
      <c r="AG455" s="146"/>
      <c r="AH455" s="146"/>
      <c r="AI455" s="146"/>
      <c r="AJ455" s="146"/>
      <c r="AK455" s="146"/>
      <c r="AL455" s="146"/>
      <c r="AM455" s="146"/>
      <c r="AN455" s="146"/>
      <c r="AO455" s="146"/>
    </row>
    <row r="456" spans="7:41">
      <c r="Z456" s="59"/>
      <c r="AA456" s="59"/>
      <c r="AB456" s="59"/>
      <c r="AC456" s="59"/>
      <c r="AD456" s="146"/>
      <c r="AE456" s="146"/>
      <c r="AF456" s="146"/>
      <c r="AG456" s="146"/>
      <c r="AH456" s="146"/>
      <c r="AI456" s="146"/>
      <c r="AJ456" s="146"/>
      <c r="AK456" s="146"/>
      <c r="AL456" s="146"/>
      <c r="AM456" s="146"/>
      <c r="AN456" s="146"/>
      <c r="AO456" s="146"/>
    </row>
    <row r="457" spans="7:41">
      <c r="AD457" s="146"/>
      <c r="AE457" s="146"/>
      <c r="AF457" s="146"/>
      <c r="AG457" s="146"/>
      <c r="AH457" s="146"/>
      <c r="AI457" s="146"/>
      <c r="AJ457" s="146"/>
      <c r="AK457" s="146"/>
      <c r="AL457" s="146"/>
      <c r="AM457" s="146"/>
      <c r="AN457" s="146"/>
      <c r="AO457" s="146"/>
    </row>
    <row r="458" spans="7:41">
      <c r="AD458" s="146"/>
      <c r="AE458" s="146"/>
      <c r="AF458" s="146"/>
      <c r="AG458" s="146"/>
      <c r="AH458" s="146"/>
      <c r="AI458" s="146"/>
      <c r="AJ458" s="146"/>
      <c r="AK458" s="146"/>
      <c r="AL458" s="146"/>
      <c r="AM458" s="146"/>
      <c r="AN458" s="146"/>
      <c r="AO458" s="146"/>
    </row>
    <row r="459" spans="7:41">
      <c r="L459" s="83"/>
      <c r="M459" s="137"/>
      <c r="U459" s="83"/>
      <c r="V459" s="83"/>
      <c r="W459" s="83"/>
      <c r="AD459" s="146"/>
      <c r="AE459" s="146"/>
      <c r="AF459" s="146"/>
      <c r="AG459" s="146"/>
      <c r="AH459" s="146"/>
      <c r="AI459" s="146"/>
      <c r="AJ459" s="146"/>
      <c r="AK459" s="146"/>
      <c r="AL459" s="146"/>
      <c r="AM459" s="146"/>
      <c r="AN459" s="146"/>
      <c r="AO459" s="146"/>
    </row>
    <row r="460" spans="7:41">
      <c r="AD460" s="146"/>
      <c r="AE460" s="146"/>
      <c r="AF460" s="146"/>
      <c r="AG460" s="146"/>
      <c r="AH460" s="146"/>
      <c r="AI460" s="146"/>
      <c r="AJ460" s="146"/>
      <c r="AK460" s="146"/>
      <c r="AL460" s="146"/>
      <c r="AM460" s="146"/>
      <c r="AN460" s="146"/>
      <c r="AO460" s="146"/>
    </row>
    <row r="461" spans="7:41">
      <c r="AD461" s="146"/>
      <c r="AE461" s="146"/>
      <c r="AF461" s="146"/>
      <c r="AG461" s="146"/>
      <c r="AH461" s="146"/>
      <c r="AI461" s="146"/>
      <c r="AJ461" s="146"/>
      <c r="AK461" s="146"/>
      <c r="AL461" s="146"/>
      <c r="AM461" s="146"/>
      <c r="AN461" s="146"/>
      <c r="AO461" s="146"/>
    </row>
  </sheetData>
  <mergeCells count="7">
    <mergeCell ref="AF146:AN146"/>
    <mergeCell ref="AF162:AN162"/>
    <mergeCell ref="AD50:AO50"/>
    <mergeCell ref="AF70:AN70"/>
    <mergeCell ref="AF86:AN86"/>
    <mergeCell ref="AF108:AN108"/>
    <mergeCell ref="AF124:AN124"/>
  </mergeCells>
  <conditionalFormatting sqref="L1:AU13 J14">
    <cfRule type="cellIs" dxfId="20" priority="71" stopIfTrue="1" operator="greaterThan">
      <formula>0.0001</formula>
    </cfRule>
    <cfRule type="cellIs" dxfId="19" priority="72" stopIfTrue="1" operator="lessThan">
      <formula>-0.0001</formula>
    </cfRule>
  </conditionalFormatting>
  <conditionalFormatting sqref="O54">
    <cfRule type="cellIs" dxfId="18" priority="54" operator="notEqual">
      <formula>0</formula>
    </cfRule>
  </conditionalFormatting>
  <conditionalFormatting sqref="O91">
    <cfRule type="cellIs" dxfId="17" priority="20" operator="notEqual">
      <formula>0</formula>
    </cfRule>
  </conditionalFormatting>
  <conditionalFormatting sqref="O128">
    <cfRule type="cellIs" dxfId="16" priority="17" operator="notEqual">
      <formula>0</formula>
    </cfRule>
  </conditionalFormatting>
  <conditionalFormatting sqref="O165">
    <cfRule type="cellIs" dxfId="15" priority="15" operator="notEqual">
      <formula>0</formula>
    </cfRule>
  </conditionalFormatting>
  <conditionalFormatting sqref="O202">
    <cfRule type="cellIs" dxfId="14" priority="11" operator="notEqual">
      <formula>0</formula>
    </cfRule>
  </conditionalFormatting>
  <conditionalFormatting sqref="O239">
    <cfRule type="cellIs" dxfId="13" priority="9" operator="notEqual">
      <formula>0</formula>
    </cfRule>
  </conditionalFormatting>
  <conditionalFormatting sqref="O276">
    <cfRule type="cellIs" dxfId="12" priority="7" operator="notEqual">
      <formula>0</formula>
    </cfRule>
  </conditionalFormatting>
  <conditionalFormatting sqref="O313">
    <cfRule type="cellIs" dxfId="11" priority="5" operator="notEqual">
      <formula>0</formula>
    </cfRule>
  </conditionalFormatting>
  <conditionalFormatting sqref="O350 O387">
    <cfRule type="cellIs" dxfId="10" priority="2" operator="notEqual">
      <formula>0</formula>
    </cfRule>
  </conditionalFormatting>
  <conditionalFormatting sqref="Q54:V54">
    <cfRule type="cellIs" dxfId="9" priority="37" operator="notEqual">
      <formula>0</formula>
    </cfRule>
  </conditionalFormatting>
  <conditionalFormatting sqref="Q91:V91">
    <cfRule type="cellIs" dxfId="8" priority="19" operator="notEqual">
      <formula>0</formula>
    </cfRule>
  </conditionalFormatting>
  <conditionalFormatting sqref="Q128:V128">
    <cfRule type="cellIs" dxfId="7" priority="16" operator="notEqual">
      <formula>0</formula>
    </cfRule>
  </conditionalFormatting>
  <conditionalFormatting sqref="Q165:V165">
    <cfRule type="cellIs" dxfId="6" priority="14" operator="notEqual">
      <formula>0</formula>
    </cfRule>
  </conditionalFormatting>
  <conditionalFormatting sqref="Q202:V202">
    <cfRule type="cellIs" dxfId="5" priority="10" operator="notEqual">
      <formula>0</formula>
    </cfRule>
  </conditionalFormatting>
  <conditionalFormatting sqref="Q239:V239">
    <cfRule type="cellIs" dxfId="4" priority="8" operator="notEqual">
      <formula>0</formula>
    </cfRule>
  </conditionalFormatting>
  <conditionalFormatting sqref="Q276:V276">
    <cfRule type="cellIs" dxfId="3" priority="6" operator="notEqual">
      <formula>0</formula>
    </cfRule>
  </conditionalFormatting>
  <conditionalFormatting sqref="Q313:V313">
    <cfRule type="cellIs" dxfId="2" priority="4" operator="notEqual">
      <formula>0</formula>
    </cfRule>
  </conditionalFormatting>
  <conditionalFormatting sqref="Q350:V350 Q387:V387">
    <cfRule type="cellIs" dxfId="1" priority="1" operator="notEqual">
      <formula>0</formula>
    </cfRule>
  </conditionalFormatting>
  <conditionalFormatting sqref="AF421:AF423">
    <cfRule type="cellIs" dxfId="0" priority="66" stopIfTrue="1" operator="notEqual">
      <formula>0</formula>
    </cfRule>
  </conditionalFormatting>
  <pageMargins left="0.75" right="0.75" top="1" bottom="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</vt:lpstr>
      <vt:lpstr>PODATKI grafi</vt:lpstr>
    </vt:vector>
  </TitlesOfParts>
  <Company>Kmetijski inštitut Slovenije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Zagorc</dc:creator>
  <cp:lastModifiedBy>Jure Brečko</cp:lastModifiedBy>
  <cp:lastPrinted>2022-09-20T06:07:03Z</cp:lastPrinted>
  <dcterms:created xsi:type="dcterms:W3CDTF">2018-01-19T13:43:57Z</dcterms:created>
  <dcterms:modified xsi:type="dcterms:W3CDTF">2026-02-27T11:56:45Z</dcterms:modified>
</cp:coreProperties>
</file>